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ate1904="1" codeName="ThisWorkbook" defaultThemeVersion="124226"/>
  <bookViews>
    <workbookView xWindow="15" yWindow="-15" windowWidth="9210" windowHeight="11760" firstSheet="56" activeTab="71"/>
  </bookViews>
  <sheets>
    <sheet name="001_01" sheetId="122" r:id="rId1"/>
    <sheet name="002_01" sheetId="125" r:id="rId2"/>
    <sheet name="003_01" sheetId="176" r:id="rId3"/>
    <sheet name="004_01" sheetId="127" r:id="rId4"/>
    <sheet name="005_01" sheetId="128" r:id="rId5"/>
    <sheet name="006_01" sheetId="129" r:id="rId6"/>
    <sheet name="007_01" sheetId="130" r:id="rId7"/>
    <sheet name="008_01" sheetId="131" r:id="rId8"/>
    <sheet name="009_01" sheetId="132" r:id="rId9"/>
    <sheet name="010_01" sheetId="133" r:id="rId10"/>
    <sheet name="011_01" sheetId="134" r:id="rId11"/>
    <sheet name="012_01" sheetId="135" r:id="rId12"/>
    <sheet name="013_01" sheetId="136" r:id="rId13"/>
    <sheet name="014_01" sheetId="137" r:id="rId14"/>
    <sheet name="015_01" sheetId="138" r:id="rId15"/>
    <sheet name="016_01" sheetId="139" r:id="rId16"/>
    <sheet name="017_01" sheetId="140" r:id="rId17"/>
    <sheet name="018_01" sheetId="141" r:id="rId18"/>
    <sheet name="019_01" sheetId="144" r:id="rId19"/>
    <sheet name="020_01" sheetId="145" r:id="rId20"/>
    <sheet name="021_01" sheetId="146" r:id="rId21"/>
    <sheet name="022_01" sheetId="147" r:id="rId22"/>
    <sheet name="023_01" sheetId="148" r:id="rId23"/>
    <sheet name="024_01" sheetId="149" r:id="rId24"/>
    <sheet name="025_01" sheetId="150" r:id="rId25"/>
    <sheet name="026_01" sheetId="151" r:id="rId26"/>
    <sheet name="027_01" sheetId="152" r:id="rId27"/>
    <sheet name="028_01" sheetId="153" r:id="rId28"/>
    <sheet name="029_01" sheetId="154" r:id="rId29"/>
    <sheet name="030_01" sheetId="155" r:id="rId30"/>
    <sheet name="031_01" sheetId="156" r:id="rId31"/>
    <sheet name="032_01" sheetId="157" r:id="rId32"/>
    <sheet name="033_01" sheetId="158" r:id="rId33"/>
    <sheet name="034_01" sheetId="159" r:id="rId34"/>
    <sheet name="035_01" sheetId="160" r:id="rId35"/>
    <sheet name="036_01" sheetId="161" r:id="rId36"/>
    <sheet name="037_01" sheetId="162" r:id="rId37"/>
    <sheet name="038_01" sheetId="163" r:id="rId38"/>
    <sheet name="039_01" sheetId="164" r:id="rId39"/>
    <sheet name="040_01" sheetId="165" r:id="rId40"/>
    <sheet name="041_01" sheetId="166" r:id="rId41"/>
    <sheet name="042_01" sheetId="167" r:id="rId42"/>
    <sheet name="043_01" sheetId="168" r:id="rId43"/>
    <sheet name="044_01" sheetId="169" r:id="rId44"/>
    <sheet name="045_01" sheetId="170" r:id="rId45"/>
    <sheet name="046_01" sheetId="171" r:id="rId46"/>
    <sheet name="047_01" sheetId="172" r:id="rId47"/>
    <sheet name="048_01" sheetId="173" r:id="rId48"/>
    <sheet name="049_01" sheetId="174" r:id="rId49"/>
    <sheet name="050_01" sheetId="175" r:id="rId50"/>
    <sheet name="051_01" sheetId="177" r:id="rId51"/>
    <sheet name="052_01" sheetId="178" r:id="rId52"/>
    <sheet name="053_01" sheetId="179" r:id="rId53"/>
    <sheet name="054_01" sheetId="180" r:id="rId54"/>
    <sheet name="055_01" sheetId="181" r:id="rId55"/>
    <sheet name="056_01" sheetId="182" r:id="rId56"/>
    <sheet name="057_01" sheetId="183" r:id="rId57"/>
    <sheet name="058_01" sheetId="184" r:id="rId58"/>
    <sheet name="059_01" sheetId="185" r:id="rId59"/>
    <sheet name="060_01" sheetId="186" r:id="rId60"/>
    <sheet name="061_01" sheetId="187" r:id="rId61"/>
    <sheet name="062_01" sheetId="188" r:id="rId62"/>
    <sheet name="063_01" sheetId="189" r:id="rId63"/>
    <sheet name="064_01" sheetId="190" r:id="rId64"/>
    <sheet name="065_01" sheetId="191" r:id="rId65"/>
    <sheet name="066_01" sheetId="192" r:id="rId66"/>
    <sheet name="067_01" sheetId="193" r:id="rId67"/>
    <sheet name="068_01" sheetId="194" r:id="rId68"/>
    <sheet name="069_01" sheetId="195" r:id="rId69"/>
    <sheet name="070_01" sheetId="196" r:id="rId70"/>
    <sheet name="071_01" sheetId="197" r:id="rId71"/>
    <sheet name="072_01" sheetId="198" r:id="rId72"/>
    <sheet name="LISEZ_MOI" sheetId="124" r:id="rId73"/>
  </sheets>
  <externalReferences>
    <externalReference r:id="rId74"/>
  </externalReferences>
  <definedNames>
    <definedName name="Blanc___17" localSheetId="28">'029_01'!$O$15</definedName>
    <definedName name="Blanc___24" localSheetId="44">'045_01'!$O$15</definedName>
    <definedName name="Blanc___9">'008_01'!$O$15</definedName>
    <definedName name="Correction_10ml">[1]corrections_de_vol_!$G$9</definedName>
    <definedName name="NORMALITE___17" localSheetId="28">'029_01'!$O$11</definedName>
    <definedName name="NORMALITE___24" localSheetId="44">'045_01'!$O$11</definedName>
    <definedName name="NORMALITE___9">'008_01'!$O$11</definedName>
    <definedName name="vol_iodate_tc___17" localSheetId="28">'029_01'!$O$13</definedName>
    <definedName name="vol_iodate_tc___24" localSheetId="44">'045_01'!$O$13</definedName>
    <definedName name="vol_iodate_tc___9">'008_01'!$O$13</definedName>
    <definedName name="Vol_reactif___17" localSheetId="28">'029_01'!$N$20</definedName>
    <definedName name="Vol_reactif___24" localSheetId="44">'045_01'!$N$20</definedName>
    <definedName name="Vol_reactif___9">'008_01'!$N$20</definedName>
    <definedName name="Vol_thio_iodate___17" localSheetId="28">'029_01'!$O$14</definedName>
    <definedName name="Vol_thio_iodate___24" localSheetId="44">'045_01'!$O$14</definedName>
    <definedName name="Vol_thio_iodate___9">'008_01'!$O$14</definedName>
  </definedNames>
  <calcPr calcId="145621"/>
</workbook>
</file>

<file path=xl/calcChain.xml><?xml version="1.0" encoding="utf-8"?>
<calcChain xmlns="http://schemas.openxmlformats.org/spreadsheetml/2006/main">
  <c r="O58" i="198" l="1"/>
  <c r="N58" i="198"/>
  <c r="M58" i="198"/>
  <c r="L58" i="198"/>
  <c r="K58" i="198"/>
  <c r="B58" i="198"/>
  <c r="A58" i="198"/>
  <c r="B57" i="198"/>
  <c r="A57" i="198"/>
  <c r="B56" i="198"/>
  <c r="A56" i="198"/>
  <c r="B55" i="198"/>
  <c r="A55" i="198"/>
  <c r="B54" i="198"/>
  <c r="A54" i="198"/>
  <c r="B53" i="198"/>
  <c r="A53" i="198"/>
  <c r="B52" i="198"/>
  <c r="A52" i="198"/>
  <c r="B51" i="198"/>
  <c r="A51" i="198"/>
  <c r="B50" i="198"/>
  <c r="A50" i="198"/>
  <c r="B49" i="198"/>
  <c r="A49" i="198"/>
  <c r="B48" i="198"/>
  <c r="A48" i="198"/>
  <c r="B47" i="198"/>
  <c r="A47" i="198"/>
  <c r="B46" i="198"/>
  <c r="A46" i="198"/>
  <c r="O45" i="198"/>
  <c r="N45" i="198"/>
  <c r="M45" i="198"/>
  <c r="L45" i="198"/>
  <c r="K45" i="198"/>
  <c r="B45" i="198"/>
  <c r="A45" i="198"/>
  <c r="O44" i="198"/>
  <c r="N44" i="198"/>
  <c r="M44" i="198"/>
  <c r="L44" i="198"/>
  <c r="K44" i="198"/>
  <c r="B44" i="198"/>
  <c r="A44" i="198"/>
  <c r="O43" i="198"/>
  <c r="N43" i="198"/>
  <c r="M43" i="198"/>
  <c r="L43" i="198"/>
  <c r="K43" i="198"/>
  <c r="B43" i="198"/>
  <c r="A43" i="198"/>
  <c r="O42" i="198"/>
  <c r="N42" i="198"/>
  <c r="M42" i="198"/>
  <c r="L42" i="198"/>
  <c r="K42" i="198"/>
  <c r="B42" i="198"/>
  <c r="A42" i="198"/>
  <c r="O41" i="198"/>
  <c r="N41" i="198"/>
  <c r="M41" i="198"/>
  <c r="L41" i="198"/>
  <c r="K41" i="198"/>
  <c r="B41" i="198"/>
  <c r="A41" i="198"/>
  <c r="O40" i="198"/>
  <c r="N40" i="198"/>
  <c r="M40" i="198"/>
  <c r="L40" i="198"/>
  <c r="K40" i="198"/>
  <c r="B40" i="198"/>
  <c r="A40" i="198"/>
  <c r="O39" i="198"/>
  <c r="N39" i="198"/>
  <c r="M39" i="198"/>
  <c r="L39" i="198"/>
  <c r="K39" i="198"/>
  <c r="B39" i="198"/>
  <c r="A39" i="198"/>
  <c r="O38" i="198"/>
  <c r="N38" i="198"/>
  <c r="M38" i="198"/>
  <c r="L38" i="198"/>
  <c r="K38" i="198"/>
  <c r="B38" i="198"/>
  <c r="A38" i="198"/>
  <c r="O37" i="198"/>
  <c r="N37" i="198"/>
  <c r="M37" i="198"/>
  <c r="L37" i="198"/>
  <c r="K37" i="198"/>
  <c r="B37" i="198"/>
  <c r="A37" i="198"/>
  <c r="O36" i="198"/>
  <c r="N36" i="198"/>
  <c r="M36" i="198"/>
  <c r="L36" i="198"/>
  <c r="K36" i="198"/>
  <c r="B36" i="198"/>
  <c r="A36" i="198"/>
  <c r="O35" i="198"/>
  <c r="N35" i="198"/>
  <c r="M35" i="198"/>
  <c r="L35" i="198"/>
  <c r="K35" i="198"/>
  <c r="B35" i="198"/>
  <c r="A35" i="198"/>
  <c r="P26" i="198"/>
  <c r="P24" i="198"/>
  <c r="P23" i="198"/>
  <c r="P22" i="198"/>
  <c r="P21" i="198"/>
  <c r="P25" i="198" s="1"/>
  <c r="P20" i="198"/>
  <c r="P18" i="198"/>
  <c r="P19" i="198" s="1"/>
  <c r="O12" i="198"/>
  <c r="Q10" i="198" s="1"/>
  <c r="N12" i="198"/>
  <c r="P11" i="198"/>
  <c r="O11" i="198"/>
  <c r="Q9" i="198" s="1"/>
  <c r="N11" i="198"/>
  <c r="O10" i="198"/>
  <c r="L10" i="198"/>
  <c r="L9" i="198"/>
  <c r="O9" i="198" s="1"/>
  <c r="O58" i="197"/>
  <c r="N58" i="197"/>
  <c r="M58" i="197"/>
  <c r="L58" i="197"/>
  <c r="K58" i="197"/>
  <c r="B58" i="197"/>
  <c r="A58" i="197"/>
  <c r="B57" i="197"/>
  <c r="A57" i="197"/>
  <c r="B56" i="197"/>
  <c r="A56" i="197"/>
  <c r="B55" i="197"/>
  <c r="A55" i="197"/>
  <c r="B54" i="197"/>
  <c r="A54" i="197"/>
  <c r="B53" i="197"/>
  <c r="A53" i="197"/>
  <c r="B52" i="197"/>
  <c r="A52" i="197"/>
  <c r="B51" i="197"/>
  <c r="A51" i="197"/>
  <c r="B50" i="197"/>
  <c r="A50" i="197"/>
  <c r="B49" i="197"/>
  <c r="A49" i="197"/>
  <c r="B48" i="197"/>
  <c r="A48" i="197"/>
  <c r="B47" i="197"/>
  <c r="A47" i="197"/>
  <c r="B46" i="197"/>
  <c r="A46" i="197"/>
  <c r="O45" i="197"/>
  <c r="N45" i="197"/>
  <c r="M45" i="197"/>
  <c r="L45" i="197"/>
  <c r="K45" i="197"/>
  <c r="B45" i="197"/>
  <c r="A45" i="197"/>
  <c r="O44" i="197"/>
  <c r="N44" i="197"/>
  <c r="M44" i="197"/>
  <c r="L44" i="197"/>
  <c r="K44" i="197"/>
  <c r="B44" i="197"/>
  <c r="A44" i="197"/>
  <c r="O43" i="197"/>
  <c r="N43" i="197"/>
  <c r="M43" i="197"/>
  <c r="L43" i="197"/>
  <c r="K43" i="197"/>
  <c r="B43" i="197"/>
  <c r="A43" i="197"/>
  <c r="O42" i="197"/>
  <c r="N42" i="197"/>
  <c r="M42" i="197"/>
  <c r="L42" i="197"/>
  <c r="K42" i="197"/>
  <c r="B42" i="197"/>
  <c r="A42" i="197"/>
  <c r="O41" i="197"/>
  <c r="N41" i="197"/>
  <c r="M41" i="197"/>
  <c r="L41" i="197"/>
  <c r="K41" i="197"/>
  <c r="B41" i="197"/>
  <c r="A41" i="197"/>
  <c r="O40" i="197"/>
  <c r="N40" i="197"/>
  <c r="M40" i="197"/>
  <c r="L40" i="197"/>
  <c r="K40" i="197"/>
  <c r="B40" i="197"/>
  <c r="A40" i="197"/>
  <c r="O39" i="197"/>
  <c r="N39" i="197"/>
  <c r="M39" i="197"/>
  <c r="L39" i="197"/>
  <c r="K39" i="197"/>
  <c r="B39" i="197"/>
  <c r="A39" i="197"/>
  <c r="O38" i="197"/>
  <c r="N38" i="197"/>
  <c r="M38" i="197"/>
  <c r="L38" i="197"/>
  <c r="K38" i="197"/>
  <c r="B38" i="197"/>
  <c r="A38" i="197"/>
  <c r="O37" i="197"/>
  <c r="N37" i="197"/>
  <c r="M37" i="197"/>
  <c r="L37" i="197"/>
  <c r="K37" i="197"/>
  <c r="B37" i="197"/>
  <c r="A37" i="197"/>
  <c r="O36" i="197"/>
  <c r="N36" i="197"/>
  <c r="M36" i="197"/>
  <c r="L36" i="197"/>
  <c r="K36" i="197"/>
  <c r="B36" i="197"/>
  <c r="A36" i="197"/>
  <c r="O35" i="197"/>
  <c r="N35" i="197"/>
  <c r="M35" i="197"/>
  <c r="L35" i="197"/>
  <c r="K35" i="197"/>
  <c r="B35" i="197"/>
  <c r="A35" i="197"/>
  <c r="P26" i="197"/>
  <c r="P24" i="197"/>
  <c r="P23" i="197"/>
  <c r="P22" i="197"/>
  <c r="P20" i="197"/>
  <c r="P21" i="197" s="1"/>
  <c r="P25" i="197" s="1"/>
  <c r="P19" i="197"/>
  <c r="P18" i="197"/>
  <c r="O12" i="197"/>
  <c r="N12" i="197"/>
  <c r="P11" i="197"/>
  <c r="O11" i="197"/>
  <c r="N11" i="197"/>
  <c r="Q10" i="197"/>
  <c r="O10" i="197"/>
  <c r="L10" i="197"/>
  <c r="Q9" i="197"/>
  <c r="L9" i="197"/>
  <c r="O9" i="197" s="1"/>
  <c r="O58" i="196"/>
  <c r="N58" i="196"/>
  <c r="M58" i="196"/>
  <c r="L58" i="196"/>
  <c r="K58" i="196"/>
  <c r="B58" i="196"/>
  <c r="A58" i="196"/>
  <c r="B57" i="196"/>
  <c r="A57" i="196"/>
  <c r="B56" i="196"/>
  <c r="A56" i="196"/>
  <c r="B55" i="196"/>
  <c r="A55" i="196"/>
  <c r="B54" i="196"/>
  <c r="A54" i="196"/>
  <c r="B53" i="196"/>
  <c r="A53" i="196"/>
  <c r="B52" i="196"/>
  <c r="A52" i="196"/>
  <c r="B51" i="196"/>
  <c r="A51" i="196"/>
  <c r="B50" i="196"/>
  <c r="A50" i="196"/>
  <c r="B49" i="196"/>
  <c r="A49" i="196"/>
  <c r="B48" i="196"/>
  <c r="A48" i="196"/>
  <c r="B47" i="196"/>
  <c r="A47" i="196"/>
  <c r="B46" i="196"/>
  <c r="A46" i="196"/>
  <c r="O45" i="196"/>
  <c r="N45" i="196"/>
  <c r="M45" i="196"/>
  <c r="L45" i="196"/>
  <c r="K45" i="196"/>
  <c r="B45" i="196"/>
  <c r="A45" i="196"/>
  <c r="O44" i="196"/>
  <c r="N44" i="196"/>
  <c r="M44" i="196"/>
  <c r="L44" i="196"/>
  <c r="K44" i="196"/>
  <c r="B44" i="196"/>
  <c r="A44" i="196"/>
  <c r="O43" i="196"/>
  <c r="N43" i="196"/>
  <c r="M43" i="196"/>
  <c r="L43" i="196"/>
  <c r="K43" i="196"/>
  <c r="B43" i="196"/>
  <c r="A43" i="196"/>
  <c r="O42" i="196"/>
  <c r="N42" i="196"/>
  <c r="M42" i="196"/>
  <c r="L42" i="196"/>
  <c r="K42" i="196"/>
  <c r="B42" i="196"/>
  <c r="A42" i="196"/>
  <c r="O41" i="196"/>
  <c r="N41" i="196"/>
  <c r="M41" i="196"/>
  <c r="L41" i="196"/>
  <c r="K41" i="196"/>
  <c r="B41" i="196"/>
  <c r="A41" i="196"/>
  <c r="O40" i="196"/>
  <c r="N40" i="196"/>
  <c r="M40" i="196"/>
  <c r="L40" i="196"/>
  <c r="K40" i="196"/>
  <c r="B40" i="196"/>
  <c r="A40" i="196"/>
  <c r="O39" i="196"/>
  <c r="N39" i="196"/>
  <c r="M39" i="196"/>
  <c r="L39" i="196"/>
  <c r="K39" i="196"/>
  <c r="B39" i="196"/>
  <c r="A39" i="196"/>
  <c r="O38" i="196"/>
  <c r="N38" i="196"/>
  <c r="M38" i="196"/>
  <c r="L38" i="196"/>
  <c r="K38" i="196"/>
  <c r="B38" i="196"/>
  <c r="A38" i="196"/>
  <c r="O37" i="196"/>
  <c r="N37" i="196"/>
  <c r="M37" i="196"/>
  <c r="L37" i="196"/>
  <c r="K37" i="196"/>
  <c r="B37" i="196"/>
  <c r="A37" i="196"/>
  <c r="O36" i="196"/>
  <c r="N36" i="196"/>
  <c r="M36" i="196"/>
  <c r="L36" i="196"/>
  <c r="K36" i="196"/>
  <c r="B36" i="196"/>
  <c r="A36" i="196"/>
  <c r="O35" i="196"/>
  <c r="N35" i="196"/>
  <c r="M35" i="196"/>
  <c r="L35" i="196"/>
  <c r="K35" i="196"/>
  <c r="B35" i="196"/>
  <c r="A35" i="196"/>
  <c r="P26" i="196"/>
  <c r="P24" i="196"/>
  <c r="P23" i="196"/>
  <c r="P22" i="196"/>
  <c r="P21" i="196"/>
  <c r="P25" i="196" s="1"/>
  <c r="P20" i="196"/>
  <c r="P18" i="196"/>
  <c r="P19" i="196" s="1"/>
  <c r="O12" i="196"/>
  <c r="Q10" i="196" s="1"/>
  <c r="N12" i="196"/>
  <c r="P11" i="196"/>
  <c r="O11" i="196"/>
  <c r="Q9" i="196" s="1"/>
  <c r="N11" i="196"/>
  <c r="O10" i="196"/>
  <c r="L10" i="196"/>
  <c r="L9" i="196"/>
  <c r="O58" i="195"/>
  <c r="N58" i="195"/>
  <c r="M58" i="195"/>
  <c r="L58" i="195"/>
  <c r="K58" i="195"/>
  <c r="B58" i="195"/>
  <c r="A58" i="195"/>
  <c r="B57" i="195"/>
  <c r="A57" i="195"/>
  <c r="B56" i="195"/>
  <c r="A56" i="195"/>
  <c r="B55" i="195"/>
  <c r="A55" i="195"/>
  <c r="B54" i="195"/>
  <c r="A54" i="195"/>
  <c r="B53" i="195"/>
  <c r="A53" i="195"/>
  <c r="B52" i="195"/>
  <c r="A52" i="195"/>
  <c r="B51" i="195"/>
  <c r="A51" i="195"/>
  <c r="B50" i="195"/>
  <c r="A50" i="195"/>
  <c r="B49" i="195"/>
  <c r="A49" i="195"/>
  <c r="B48" i="195"/>
  <c r="A48" i="195"/>
  <c r="B47" i="195"/>
  <c r="A47" i="195"/>
  <c r="B46" i="195"/>
  <c r="A46" i="195"/>
  <c r="O45" i="195"/>
  <c r="N45" i="195"/>
  <c r="M45" i="195"/>
  <c r="L45" i="195"/>
  <c r="K45" i="195"/>
  <c r="B45" i="195"/>
  <c r="A45" i="195"/>
  <c r="O44" i="195"/>
  <c r="N44" i="195"/>
  <c r="M44" i="195"/>
  <c r="L44" i="195"/>
  <c r="K44" i="195"/>
  <c r="B44" i="195"/>
  <c r="A44" i="195"/>
  <c r="O43" i="195"/>
  <c r="N43" i="195"/>
  <c r="M43" i="195"/>
  <c r="L43" i="195"/>
  <c r="K43" i="195"/>
  <c r="B43" i="195"/>
  <c r="A43" i="195"/>
  <c r="O42" i="195"/>
  <c r="N42" i="195"/>
  <c r="M42" i="195"/>
  <c r="L42" i="195"/>
  <c r="K42" i="195"/>
  <c r="B42" i="195"/>
  <c r="A42" i="195"/>
  <c r="O41" i="195"/>
  <c r="N41" i="195"/>
  <c r="M41" i="195"/>
  <c r="L41" i="195"/>
  <c r="K41" i="195"/>
  <c r="B41" i="195"/>
  <c r="A41" i="195"/>
  <c r="O40" i="195"/>
  <c r="N40" i="195"/>
  <c r="M40" i="195"/>
  <c r="L40" i="195"/>
  <c r="K40" i="195"/>
  <c r="B40" i="195"/>
  <c r="A40" i="195"/>
  <c r="O39" i="195"/>
  <c r="N39" i="195"/>
  <c r="M39" i="195"/>
  <c r="L39" i="195"/>
  <c r="K39" i="195"/>
  <c r="B39" i="195"/>
  <c r="A39" i="195"/>
  <c r="O38" i="195"/>
  <c r="N38" i="195"/>
  <c r="M38" i="195"/>
  <c r="L38" i="195"/>
  <c r="K38" i="195"/>
  <c r="B38" i="195"/>
  <c r="A38" i="195"/>
  <c r="O37" i="195"/>
  <c r="N37" i="195"/>
  <c r="M37" i="195"/>
  <c r="L37" i="195"/>
  <c r="K37" i="195"/>
  <c r="B37" i="195"/>
  <c r="A37" i="195"/>
  <c r="O36" i="195"/>
  <c r="N36" i="195"/>
  <c r="M36" i="195"/>
  <c r="L36" i="195"/>
  <c r="K36" i="195"/>
  <c r="B36" i="195"/>
  <c r="A36" i="195"/>
  <c r="O35" i="195"/>
  <c r="N35" i="195"/>
  <c r="M35" i="195"/>
  <c r="L35" i="195"/>
  <c r="K35" i="195"/>
  <c r="B35" i="195"/>
  <c r="A35" i="195"/>
  <c r="P26" i="195"/>
  <c r="P24" i="195"/>
  <c r="P23" i="195"/>
  <c r="P22" i="195"/>
  <c r="P21" i="195"/>
  <c r="P25" i="195" s="1"/>
  <c r="P20" i="195"/>
  <c r="P19" i="195"/>
  <c r="P18" i="195"/>
  <c r="O12" i="195"/>
  <c r="Q10" i="195" s="1"/>
  <c r="N12" i="195"/>
  <c r="P11" i="195"/>
  <c r="O11" i="195"/>
  <c r="N11" i="195"/>
  <c r="O10" i="195"/>
  <c r="L10" i="195"/>
  <c r="Q9" i="195"/>
  <c r="L9" i="195"/>
  <c r="O9" i="195" s="1"/>
  <c r="O58" i="194"/>
  <c r="N58" i="194"/>
  <c r="M58" i="194"/>
  <c r="L58" i="194"/>
  <c r="K58" i="194"/>
  <c r="B58" i="194"/>
  <c r="A58" i="194"/>
  <c r="B57" i="194"/>
  <c r="A57" i="194"/>
  <c r="B56" i="194"/>
  <c r="A56" i="194"/>
  <c r="B55" i="194"/>
  <c r="A55" i="194"/>
  <c r="B54" i="194"/>
  <c r="A54" i="194"/>
  <c r="B53" i="194"/>
  <c r="A53" i="194"/>
  <c r="B52" i="194"/>
  <c r="A52" i="194"/>
  <c r="B51" i="194"/>
  <c r="A51" i="194"/>
  <c r="B50" i="194"/>
  <c r="A50" i="194"/>
  <c r="B49" i="194"/>
  <c r="A49" i="194"/>
  <c r="B48" i="194"/>
  <c r="A48" i="194"/>
  <c r="B47" i="194"/>
  <c r="A47" i="194"/>
  <c r="B46" i="194"/>
  <c r="A46" i="194"/>
  <c r="O45" i="194"/>
  <c r="N45" i="194"/>
  <c r="M45" i="194"/>
  <c r="L45" i="194"/>
  <c r="K45" i="194"/>
  <c r="B45" i="194"/>
  <c r="A45" i="194"/>
  <c r="O44" i="194"/>
  <c r="N44" i="194"/>
  <c r="M44" i="194"/>
  <c r="L44" i="194"/>
  <c r="K44" i="194"/>
  <c r="B44" i="194"/>
  <c r="A44" i="194"/>
  <c r="O43" i="194"/>
  <c r="N43" i="194"/>
  <c r="M43" i="194"/>
  <c r="L43" i="194"/>
  <c r="K43" i="194"/>
  <c r="B43" i="194"/>
  <c r="A43" i="194"/>
  <c r="O42" i="194"/>
  <c r="N42" i="194"/>
  <c r="M42" i="194"/>
  <c r="L42" i="194"/>
  <c r="K42" i="194"/>
  <c r="B42" i="194"/>
  <c r="A42" i="194"/>
  <c r="O41" i="194"/>
  <c r="N41" i="194"/>
  <c r="M41" i="194"/>
  <c r="L41" i="194"/>
  <c r="K41" i="194"/>
  <c r="B41" i="194"/>
  <c r="A41" i="194"/>
  <c r="O40" i="194"/>
  <c r="N40" i="194"/>
  <c r="M40" i="194"/>
  <c r="L40" i="194"/>
  <c r="K40" i="194"/>
  <c r="B40" i="194"/>
  <c r="A40" i="194"/>
  <c r="O39" i="194"/>
  <c r="N39" i="194"/>
  <c r="M39" i="194"/>
  <c r="L39" i="194"/>
  <c r="K39" i="194"/>
  <c r="B39" i="194"/>
  <c r="A39" i="194"/>
  <c r="O38" i="194"/>
  <c r="N38" i="194"/>
  <c r="M38" i="194"/>
  <c r="L38" i="194"/>
  <c r="K38" i="194"/>
  <c r="B38" i="194"/>
  <c r="A38" i="194"/>
  <c r="O37" i="194"/>
  <c r="N37" i="194"/>
  <c r="M37" i="194"/>
  <c r="L37" i="194"/>
  <c r="K37" i="194"/>
  <c r="B37" i="194"/>
  <c r="A37" i="194"/>
  <c r="O36" i="194"/>
  <c r="N36" i="194"/>
  <c r="M36" i="194"/>
  <c r="L36" i="194"/>
  <c r="K36" i="194"/>
  <c r="B36" i="194"/>
  <c r="A36" i="194"/>
  <c r="O35" i="194"/>
  <c r="N35" i="194"/>
  <c r="M35" i="194"/>
  <c r="L35" i="194"/>
  <c r="K35" i="194"/>
  <c r="B35" i="194"/>
  <c r="A35" i="194"/>
  <c r="P26" i="194"/>
  <c r="P24" i="194"/>
  <c r="P23" i="194"/>
  <c r="P22" i="194"/>
  <c r="P21" i="194"/>
  <c r="P25" i="194" s="1"/>
  <c r="P20" i="194"/>
  <c r="P18" i="194"/>
  <c r="P19" i="194" s="1"/>
  <c r="O12" i="194"/>
  <c r="Q10" i="194" s="1"/>
  <c r="N12" i="194"/>
  <c r="P11" i="194"/>
  <c r="O11" i="194"/>
  <c r="N11" i="194"/>
  <c r="O10" i="194"/>
  <c r="L10" i="194"/>
  <c r="Q9" i="194"/>
  <c r="L9" i="194"/>
  <c r="O9" i="194" s="1"/>
  <c r="O58" i="193"/>
  <c r="N58" i="193"/>
  <c r="M58" i="193"/>
  <c r="L58" i="193"/>
  <c r="K58" i="193"/>
  <c r="B58" i="193"/>
  <c r="A58" i="193"/>
  <c r="B57" i="193"/>
  <c r="A57" i="193"/>
  <c r="B56" i="193"/>
  <c r="A56" i="193"/>
  <c r="B55" i="193"/>
  <c r="A55" i="193"/>
  <c r="B54" i="193"/>
  <c r="A54" i="193"/>
  <c r="B53" i="193"/>
  <c r="A53" i="193"/>
  <c r="B52" i="193"/>
  <c r="A52" i="193"/>
  <c r="B51" i="193"/>
  <c r="A51" i="193"/>
  <c r="B50" i="193"/>
  <c r="A50" i="193"/>
  <c r="B49" i="193"/>
  <c r="A49" i="193"/>
  <c r="B48" i="193"/>
  <c r="A48" i="193"/>
  <c r="B47" i="193"/>
  <c r="A47" i="193"/>
  <c r="B46" i="193"/>
  <c r="A46" i="193"/>
  <c r="O45" i="193"/>
  <c r="N45" i="193"/>
  <c r="M45" i="193"/>
  <c r="L45" i="193"/>
  <c r="K45" i="193"/>
  <c r="B45" i="193"/>
  <c r="A45" i="193"/>
  <c r="O44" i="193"/>
  <c r="N44" i="193"/>
  <c r="M44" i="193"/>
  <c r="L44" i="193"/>
  <c r="K44" i="193"/>
  <c r="B44" i="193"/>
  <c r="A44" i="193"/>
  <c r="O43" i="193"/>
  <c r="N43" i="193"/>
  <c r="M43" i="193"/>
  <c r="L43" i="193"/>
  <c r="K43" i="193"/>
  <c r="B43" i="193"/>
  <c r="A43" i="193"/>
  <c r="O42" i="193"/>
  <c r="N42" i="193"/>
  <c r="M42" i="193"/>
  <c r="L42" i="193"/>
  <c r="K42" i="193"/>
  <c r="B42" i="193"/>
  <c r="A42" i="193"/>
  <c r="O41" i="193"/>
  <c r="N41" i="193"/>
  <c r="M41" i="193"/>
  <c r="L41" i="193"/>
  <c r="K41" i="193"/>
  <c r="B41" i="193"/>
  <c r="A41" i="193"/>
  <c r="O40" i="193"/>
  <c r="N40" i="193"/>
  <c r="M40" i="193"/>
  <c r="L40" i="193"/>
  <c r="K40" i="193"/>
  <c r="B40" i="193"/>
  <c r="A40" i="193"/>
  <c r="O39" i="193"/>
  <c r="N39" i="193"/>
  <c r="M39" i="193"/>
  <c r="L39" i="193"/>
  <c r="K39" i="193"/>
  <c r="B39" i="193"/>
  <c r="A39" i="193"/>
  <c r="O38" i="193"/>
  <c r="N38" i="193"/>
  <c r="M38" i="193"/>
  <c r="L38" i="193"/>
  <c r="K38" i="193"/>
  <c r="B38" i="193"/>
  <c r="A38" i="193"/>
  <c r="O37" i="193"/>
  <c r="N37" i="193"/>
  <c r="M37" i="193"/>
  <c r="L37" i="193"/>
  <c r="K37" i="193"/>
  <c r="B37" i="193"/>
  <c r="A37" i="193"/>
  <c r="O36" i="193"/>
  <c r="N36" i="193"/>
  <c r="M36" i="193"/>
  <c r="L36" i="193"/>
  <c r="K36" i="193"/>
  <c r="B36" i="193"/>
  <c r="A36" i="193"/>
  <c r="O35" i="193"/>
  <c r="N35" i="193"/>
  <c r="M35" i="193"/>
  <c r="L35" i="193"/>
  <c r="K35" i="193"/>
  <c r="B35" i="193"/>
  <c r="A35" i="193"/>
  <c r="P26" i="193"/>
  <c r="P24" i="193"/>
  <c r="P19" i="193" s="1"/>
  <c r="P23" i="193"/>
  <c r="P22" i="193"/>
  <c r="P20" i="193"/>
  <c r="P21" i="193" s="1"/>
  <c r="P25" i="193" s="1"/>
  <c r="P18" i="193"/>
  <c r="O12" i="193"/>
  <c r="N12" i="193"/>
  <c r="P11" i="193"/>
  <c r="O11" i="193"/>
  <c r="Q9" i="193" s="1"/>
  <c r="N11" i="193"/>
  <c r="Q10" i="193"/>
  <c r="O10" i="193"/>
  <c r="L10" i="193"/>
  <c r="L9" i="193"/>
  <c r="O9" i="193" s="1"/>
  <c r="O58" i="192"/>
  <c r="N58" i="192"/>
  <c r="M58" i="192"/>
  <c r="L58" i="192"/>
  <c r="K58" i="192"/>
  <c r="B58" i="192"/>
  <c r="A58" i="192"/>
  <c r="B57" i="192"/>
  <c r="A57" i="192"/>
  <c r="B56" i="192"/>
  <c r="A56" i="192"/>
  <c r="B55" i="192"/>
  <c r="A55" i="192"/>
  <c r="B54" i="192"/>
  <c r="A54" i="192"/>
  <c r="B53" i="192"/>
  <c r="A53" i="192"/>
  <c r="B52" i="192"/>
  <c r="A52" i="192"/>
  <c r="B51" i="192"/>
  <c r="A51" i="192"/>
  <c r="B50" i="192"/>
  <c r="A50" i="192"/>
  <c r="B49" i="192"/>
  <c r="A49" i="192"/>
  <c r="B48" i="192"/>
  <c r="A48" i="192"/>
  <c r="B47" i="192"/>
  <c r="A47" i="192"/>
  <c r="B46" i="192"/>
  <c r="A46" i="192"/>
  <c r="O45" i="192"/>
  <c r="N45" i="192"/>
  <c r="M45" i="192"/>
  <c r="L45" i="192"/>
  <c r="K45" i="192"/>
  <c r="B45" i="192"/>
  <c r="A45" i="192"/>
  <c r="O44" i="192"/>
  <c r="N44" i="192"/>
  <c r="M44" i="192"/>
  <c r="L44" i="192"/>
  <c r="K44" i="192"/>
  <c r="B44" i="192"/>
  <c r="A44" i="192"/>
  <c r="O43" i="192"/>
  <c r="N43" i="192"/>
  <c r="M43" i="192"/>
  <c r="L43" i="192"/>
  <c r="K43" i="192"/>
  <c r="B43" i="192"/>
  <c r="A43" i="192"/>
  <c r="O42" i="192"/>
  <c r="N42" i="192"/>
  <c r="M42" i="192"/>
  <c r="L42" i="192"/>
  <c r="K42" i="192"/>
  <c r="B42" i="192"/>
  <c r="A42" i="192"/>
  <c r="O41" i="192"/>
  <c r="N41" i="192"/>
  <c r="M41" i="192"/>
  <c r="L41" i="192"/>
  <c r="K41" i="192"/>
  <c r="B41" i="192"/>
  <c r="A41" i="192"/>
  <c r="O40" i="192"/>
  <c r="N40" i="192"/>
  <c r="M40" i="192"/>
  <c r="L40" i="192"/>
  <c r="K40" i="192"/>
  <c r="B40" i="192"/>
  <c r="A40" i="192"/>
  <c r="O39" i="192"/>
  <c r="N39" i="192"/>
  <c r="M39" i="192"/>
  <c r="L39" i="192"/>
  <c r="K39" i="192"/>
  <c r="B39" i="192"/>
  <c r="A39" i="192"/>
  <c r="O38" i="192"/>
  <c r="N38" i="192"/>
  <c r="M38" i="192"/>
  <c r="L38" i="192"/>
  <c r="K38" i="192"/>
  <c r="B38" i="192"/>
  <c r="A38" i="192"/>
  <c r="O37" i="192"/>
  <c r="N37" i="192"/>
  <c r="M37" i="192"/>
  <c r="L37" i="192"/>
  <c r="K37" i="192"/>
  <c r="B37" i="192"/>
  <c r="A37" i="192"/>
  <c r="O36" i="192"/>
  <c r="N36" i="192"/>
  <c r="M36" i="192"/>
  <c r="L36" i="192"/>
  <c r="K36" i="192"/>
  <c r="B36" i="192"/>
  <c r="A36" i="192"/>
  <c r="O35" i="192"/>
  <c r="N35" i="192"/>
  <c r="M35" i="192"/>
  <c r="L35" i="192"/>
  <c r="K35" i="192"/>
  <c r="B35" i="192"/>
  <c r="A35" i="192"/>
  <c r="P26" i="192"/>
  <c r="P24" i="192"/>
  <c r="P19" i="192" s="1"/>
  <c r="P23" i="192"/>
  <c r="P22" i="192"/>
  <c r="P20" i="192"/>
  <c r="P21" i="192" s="1"/>
  <c r="P25" i="192" s="1"/>
  <c r="P18" i="192"/>
  <c r="O12" i="192"/>
  <c r="N12" i="192"/>
  <c r="P11" i="192"/>
  <c r="O11" i="192"/>
  <c r="Q9" i="192" s="1"/>
  <c r="N11" i="192"/>
  <c r="Q10" i="192"/>
  <c r="O10" i="192"/>
  <c r="L10" i="192"/>
  <c r="L9" i="192"/>
  <c r="O9" i="192" s="1"/>
  <c r="O58" i="191"/>
  <c r="N58" i="191"/>
  <c r="M58" i="191"/>
  <c r="L58" i="191"/>
  <c r="K58" i="191"/>
  <c r="B58" i="191"/>
  <c r="A58" i="191"/>
  <c r="B57" i="191"/>
  <c r="A57" i="191"/>
  <c r="B56" i="191"/>
  <c r="A56" i="191"/>
  <c r="B55" i="191"/>
  <c r="A55" i="191"/>
  <c r="B54" i="191"/>
  <c r="A54" i="191"/>
  <c r="B53" i="191"/>
  <c r="A53" i="191"/>
  <c r="B52" i="191"/>
  <c r="A52" i="191"/>
  <c r="B51" i="191"/>
  <c r="A51" i="191"/>
  <c r="B50" i="191"/>
  <c r="A50" i="191"/>
  <c r="B49" i="191"/>
  <c r="A49" i="191"/>
  <c r="B48" i="191"/>
  <c r="A48" i="191"/>
  <c r="B47" i="191"/>
  <c r="A47" i="191"/>
  <c r="B46" i="191"/>
  <c r="A46" i="191"/>
  <c r="O45" i="191"/>
  <c r="N45" i="191"/>
  <c r="M45" i="191"/>
  <c r="L45" i="191"/>
  <c r="K45" i="191"/>
  <c r="B45" i="191"/>
  <c r="A45" i="191"/>
  <c r="O44" i="191"/>
  <c r="N44" i="191"/>
  <c r="M44" i="191"/>
  <c r="L44" i="191"/>
  <c r="K44" i="191"/>
  <c r="B44" i="191"/>
  <c r="A44" i="191"/>
  <c r="O43" i="191"/>
  <c r="N43" i="191"/>
  <c r="M43" i="191"/>
  <c r="L43" i="191"/>
  <c r="K43" i="191"/>
  <c r="B43" i="191"/>
  <c r="A43" i="191"/>
  <c r="O42" i="191"/>
  <c r="N42" i="191"/>
  <c r="M42" i="191"/>
  <c r="L42" i="191"/>
  <c r="K42" i="191"/>
  <c r="B42" i="191"/>
  <c r="A42" i="191"/>
  <c r="O41" i="191"/>
  <c r="N41" i="191"/>
  <c r="M41" i="191"/>
  <c r="L41" i="191"/>
  <c r="K41" i="191"/>
  <c r="B41" i="191"/>
  <c r="A41" i="191"/>
  <c r="O40" i="191"/>
  <c r="N40" i="191"/>
  <c r="M40" i="191"/>
  <c r="L40" i="191"/>
  <c r="K40" i="191"/>
  <c r="B40" i="191"/>
  <c r="A40" i="191"/>
  <c r="O39" i="191"/>
  <c r="N39" i="191"/>
  <c r="M39" i="191"/>
  <c r="L39" i="191"/>
  <c r="K39" i="191"/>
  <c r="B39" i="191"/>
  <c r="A39" i="191"/>
  <c r="O38" i="191"/>
  <c r="N38" i="191"/>
  <c r="M38" i="191"/>
  <c r="L38" i="191"/>
  <c r="K38" i="191"/>
  <c r="B38" i="191"/>
  <c r="A38" i="191"/>
  <c r="O37" i="191"/>
  <c r="N37" i="191"/>
  <c r="M37" i="191"/>
  <c r="L37" i="191"/>
  <c r="K37" i="191"/>
  <c r="B37" i="191"/>
  <c r="A37" i="191"/>
  <c r="O36" i="191"/>
  <c r="N36" i="191"/>
  <c r="M36" i="191"/>
  <c r="L36" i="191"/>
  <c r="K36" i="191"/>
  <c r="B36" i="191"/>
  <c r="A36" i="191"/>
  <c r="O35" i="191"/>
  <c r="N35" i="191"/>
  <c r="M35" i="191"/>
  <c r="L35" i="191"/>
  <c r="K35" i="191"/>
  <c r="B35" i="191"/>
  <c r="A35" i="191"/>
  <c r="P26" i="191"/>
  <c r="P24" i="191"/>
  <c r="P19" i="191" s="1"/>
  <c r="P23" i="191"/>
  <c r="P22" i="191"/>
  <c r="P20" i="191"/>
  <c r="P21" i="191" s="1"/>
  <c r="P25" i="191" s="1"/>
  <c r="P18" i="191"/>
  <c r="O12" i="191"/>
  <c r="N12" i="191"/>
  <c r="P11" i="191"/>
  <c r="O11" i="191"/>
  <c r="Q9" i="191" s="1"/>
  <c r="N11" i="191"/>
  <c r="Q10" i="191"/>
  <c r="O10" i="191"/>
  <c r="L10" i="191"/>
  <c r="L9" i="191"/>
  <c r="O9" i="191" s="1"/>
  <c r="O58" i="190"/>
  <c r="N58" i="190"/>
  <c r="M58" i="190"/>
  <c r="L58" i="190"/>
  <c r="K58" i="190"/>
  <c r="B58" i="190"/>
  <c r="A58" i="190"/>
  <c r="B57" i="190"/>
  <c r="A57" i="190"/>
  <c r="B56" i="190"/>
  <c r="A56" i="190"/>
  <c r="B55" i="190"/>
  <c r="A55" i="190"/>
  <c r="B54" i="190"/>
  <c r="A54" i="190"/>
  <c r="B53" i="190"/>
  <c r="A53" i="190"/>
  <c r="B52" i="190"/>
  <c r="A52" i="190"/>
  <c r="B51" i="190"/>
  <c r="A51" i="190"/>
  <c r="B50" i="190"/>
  <c r="A50" i="190"/>
  <c r="B49" i="190"/>
  <c r="A49" i="190"/>
  <c r="B48" i="190"/>
  <c r="A48" i="190"/>
  <c r="B47" i="190"/>
  <c r="A47" i="190"/>
  <c r="B46" i="190"/>
  <c r="A46" i="190"/>
  <c r="O45" i="190"/>
  <c r="N45" i="190"/>
  <c r="M45" i="190"/>
  <c r="L45" i="190"/>
  <c r="K45" i="190"/>
  <c r="B45" i="190"/>
  <c r="A45" i="190"/>
  <c r="O44" i="190"/>
  <c r="N44" i="190"/>
  <c r="M44" i="190"/>
  <c r="L44" i="190"/>
  <c r="K44" i="190"/>
  <c r="B44" i="190"/>
  <c r="A44" i="190"/>
  <c r="O43" i="190"/>
  <c r="N43" i="190"/>
  <c r="M43" i="190"/>
  <c r="L43" i="190"/>
  <c r="K43" i="190"/>
  <c r="B43" i="190"/>
  <c r="A43" i="190"/>
  <c r="O42" i="190"/>
  <c r="N42" i="190"/>
  <c r="M42" i="190"/>
  <c r="L42" i="190"/>
  <c r="K42" i="190"/>
  <c r="B42" i="190"/>
  <c r="A42" i="190"/>
  <c r="O41" i="190"/>
  <c r="N41" i="190"/>
  <c r="M41" i="190"/>
  <c r="L41" i="190"/>
  <c r="K41" i="190"/>
  <c r="B41" i="190"/>
  <c r="A41" i="190"/>
  <c r="O40" i="190"/>
  <c r="N40" i="190"/>
  <c r="M40" i="190"/>
  <c r="L40" i="190"/>
  <c r="K40" i="190"/>
  <c r="B40" i="190"/>
  <c r="A40" i="190"/>
  <c r="O39" i="190"/>
  <c r="N39" i="190"/>
  <c r="M39" i="190"/>
  <c r="L39" i="190"/>
  <c r="K39" i="190"/>
  <c r="B39" i="190"/>
  <c r="A39" i="190"/>
  <c r="O38" i="190"/>
  <c r="N38" i="190"/>
  <c r="M38" i="190"/>
  <c r="L38" i="190"/>
  <c r="K38" i="190"/>
  <c r="B38" i="190"/>
  <c r="A38" i="190"/>
  <c r="O37" i="190"/>
  <c r="N37" i="190"/>
  <c r="M37" i="190"/>
  <c r="L37" i="190"/>
  <c r="K37" i="190"/>
  <c r="B37" i="190"/>
  <c r="A37" i="190"/>
  <c r="O36" i="190"/>
  <c r="N36" i="190"/>
  <c r="M36" i="190"/>
  <c r="L36" i="190"/>
  <c r="K36" i="190"/>
  <c r="B36" i="190"/>
  <c r="A36" i="190"/>
  <c r="O35" i="190"/>
  <c r="N35" i="190"/>
  <c r="M35" i="190"/>
  <c r="L35" i="190"/>
  <c r="K35" i="190"/>
  <c r="B35" i="190"/>
  <c r="A35" i="190"/>
  <c r="P26" i="190"/>
  <c r="P24" i="190"/>
  <c r="P23" i="190"/>
  <c r="P22" i="190"/>
  <c r="P20" i="190"/>
  <c r="P21" i="190" s="1"/>
  <c r="P25" i="190" s="1"/>
  <c r="P19" i="190"/>
  <c r="P18" i="190"/>
  <c r="O12" i="190"/>
  <c r="N12" i="190"/>
  <c r="P11" i="190"/>
  <c r="O11" i="190"/>
  <c r="Q9" i="190" s="1"/>
  <c r="N11" i="190"/>
  <c r="Q10" i="190"/>
  <c r="O10" i="190"/>
  <c r="L10" i="190"/>
  <c r="L9" i="190"/>
  <c r="O9" i="190" s="1"/>
  <c r="O58" i="189"/>
  <c r="N58" i="189"/>
  <c r="M58" i="189"/>
  <c r="L58" i="189"/>
  <c r="K58" i="189"/>
  <c r="B58" i="189"/>
  <c r="A58" i="189"/>
  <c r="B57" i="189"/>
  <c r="A57" i="189"/>
  <c r="B56" i="189"/>
  <c r="A56" i="189"/>
  <c r="B55" i="189"/>
  <c r="A55" i="189"/>
  <c r="B54" i="189"/>
  <c r="A54" i="189"/>
  <c r="B53" i="189"/>
  <c r="A53" i="189"/>
  <c r="B52" i="189"/>
  <c r="A52" i="189"/>
  <c r="B51" i="189"/>
  <c r="A51" i="189"/>
  <c r="B50" i="189"/>
  <c r="A50" i="189"/>
  <c r="B49" i="189"/>
  <c r="A49" i="189"/>
  <c r="B48" i="189"/>
  <c r="A48" i="189"/>
  <c r="B47" i="189"/>
  <c r="A47" i="189"/>
  <c r="B46" i="189"/>
  <c r="A46" i="189"/>
  <c r="O45" i="189"/>
  <c r="N45" i="189"/>
  <c r="M45" i="189"/>
  <c r="L45" i="189"/>
  <c r="K45" i="189"/>
  <c r="B45" i="189"/>
  <c r="A45" i="189"/>
  <c r="O44" i="189"/>
  <c r="N44" i="189"/>
  <c r="M44" i="189"/>
  <c r="L44" i="189"/>
  <c r="K44" i="189"/>
  <c r="B44" i="189"/>
  <c r="A44" i="189"/>
  <c r="O43" i="189"/>
  <c r="N43" i="189"/>
  <c r="M43" i="189"/>
  <c r="L43" i="189"/>
  <c r="K43" i="189"/>
  <c r="B43" i="189"/>
  <c r="A43" i="189"/>
  <c r="O42" i="189"/>
  <c r="N42" i="189"/>
  <c r="M42" i="189"/>
  <c r="L42" i="189"/>
  <c r="K42" i="189"/>
  <c r="B42" i="189"/>
  <c r="A42" i="189"/>
  <c r="O41" i="189"/>
  <c r="N41" i="189"/>
  <c r="M41" i="189"/>
  <c r="L41" i="189"/>
  <c r="K41" i="189"/>
  <c r="B41" i="189"/>
  <c r="A41" i="189"/>
  <c r="O40" i="189"/>
  <c r="N40" i="189"/>
  <c r="M40" i="189"/>
  <c r="L40" i="189"/>
  <c r="K40" i="189"/>
  <c r="B40" i="189"/>
  <c r="A40" i="189"/>
  <c r="O39" i="189"/>
  <c r="N39" i="189"/>
  <c r="M39" i="189"/>
  <c r="L39" i="189"/>
  <c r="K39" i="189"/>
  <c r="B39" i="189"/>
  <c r="A39" i="189"/>
  <c r="O38" i="189"/>
  <c r="N38" i="189"/>
  <c r="M38" i="189"/>
  <c r="L38" i="189"/>
  <c r="K38" i="189"/>
  <c r="B38" i="189"/>
  <c r="A38" i="189"/>
  <c r="O37" i="189"/>
  <c r="N37" i="189"/>
  <c r="M37" i="189"/>
  <c r="L37" i="189"/>
  <c r="K37" i="189"/>
  <c r="B37" i="189"/>
  <c r="A37" i="189"/>
  <c r="O36" i="189"/>
  <c r="N36" i="189"/>
  <c r="M36" i="189"/>
  <c r="L36" i="189"/>
  <c r="K36" i="189"/>
  <c r="B36" i="189"/>
  <c r="A36" i="189"/>
  <c r="O35" i="189"/>
  <c r="N35" i="189"/>
  <c r="M35" i="189"/>
  <c r="L35" i="189"/>
  <c r="K35" i="189"/>
  <c r="B35" i="189"/>
  <c r="A35" i="189"/>
  <c r="P26" i="189"/>
  <c r="P24" i="189"/>
  <c r="P19" i="189" s="1"/>
  <c r="P23" i="189"/>
  <c r="P22" i="189"/>
  <c r="P20" i="189"/>
  <c r="P21" i="189" s="1"/>
  <c r="P25" i="189" s="1"/>
  <c r="P18" i="189"/>
  <c r="O12" i="189"/>
  <c r="N12" i="189"/>
  <c r="O10" i="189" s="1"/>
  <c r="P11" i="189"/>
  <c r="O11" i="189"/>
  <c r="Q9" i="189" s="1"/>
  <c r="N11" i="189"/>
  <c r="Q10" i="189"/>
  <c r="L10" i="189"/>
  <c r="O9" i="189"/>
  <c r="L9" i="189"/>
  <c r="O58" i="188"/>
  <c r="N58" i="188"/>
  <c r="M58" i="188"/>
  <c r="L58" i="188"/>
  <c r="K58" i="188"/>
  <c r="B58" i="188"/>
  <c r="A58" i="188"/>
  <c r="B57" i="188"/>
  <c r="A57" i="188"/>
  <c r="B56" i="188"/>
  <c r="A56" i="188"/>
  <c r="B55" i="188"/>
  <c r="A55" i="188"/>
  <c r="B54" i="188"/>
  <c r="A54" i="188"/>
  <c r="B53" i="188"/>
  <c r="A53" i="188"/>
  <c r="B52" i="188"/>
  <c r="A52" i="188"/>
  <c r="B51" i="188"/>
  <c r="A51" i="188"/>
  <c r="B50" i="188"/>
  <c r="A50" i="188"/>
  <c r="B49" i="188"/>
  <c r="A49" i="188"/>
  <c r="B48" i="188"/>
  <c r="A48" i="188"/>
  <c r="B47" i="188"/>
  <c r="A47" i="188"/>
  <c r="B46" i="188"/>
  <c r="A46" i="188"/>
  <c r="O45" i="188"/>
  <c r="N45" i="188"/>
  <c r="M45" i="188"/>
  <c r="L45" i="188"/>
  <c r="K45" i="188"/>
  <c r="B45" i="188"/>
  <c r="A45" i="188"/>
  <c r="O44" i="188"/>
  <c r="N44" i="188"/>
  <c r="M44" i="188"/>
  <c r="L44" i="188"/>
  <c r="K44" i="188"/>
  <c r="B44" i="188"/>
  <c r="A44" i="188"/>
  <c r="O43" i="188"/>
  <c r="N43" i="188"/>
  <c r="M43" i="188"/>
  <c r="L43" i="188"/>
  <c r="K43" i="188"/>
  <c r="B43" i="188"/>
  <c r="A43" i="188"/>
  <c r="O42" i="188"/>
  <c r="N42" i="188"/>
  <c r="M42" i="188"/>
  <c r="L42" i="188"/>
  <c r="K42" i="188"/>
  <c r="B42" i="188"/>
  <c r="A42" i="188"/>
  <c r="O41" i="188"/>
  <c r="N41" i="188"/>
  <c r="M41" i="188"/>
  <c r="L41" i="188"/>
  <c r="K41" i="188"/>
  <c r="B41" i="188"/>
  <c r="A41" i="188"/>
  <c r="O40" i="188"/>
  <c r="N40" i="188"/>
  <c r="M40" i="188"/>
  <c r="L40" i="188"/>
  <c r="K40" i="188"/>
  <c r="B40" i="188"/>
  <c r="A40" i="188"/>
  <c r="O39" i="188"/>
  <c r="N39" i="188"/>
  <c r="M39" i="188"/>
  <c r="L39" i="188"/>
  <c r="K39" i="188"/>
  <c r="B39" i="188"/>
  <c r="A39" i="188"/>
  <c r="O38" i="188"/>
  <c r="N38" i="188"/>
  <c r="M38" i="188"/>
  <c r="L38" i="188"/>
  <c r="K38" i="188"/>
  <c r="B38" i="188"/>
  <c r="A38" i="188"/>
  <c r="O37" i="188"/>
  <c r="N37" i="188"/>
  <c r="M37" i="188"/>
  <c r="L37" i="188"/>
  <c r="K37" i="188"/>
  <c r="B37" i="188"/>
  <c r="A37" i="188"/>
  <c r="O36" i="188"/>
  <c r="N36" i="188"/>
  <c r="M36" i="188"/>
  <c r="L36" i="188"/>
  <c r="K36" i="188"/>
  <c r="B36" i="188"/>
  <c r="A36" i="188"/>
  <c r="O35" i="188"/>
  <c r="N35" i="188"/>
  <c r="M35" i="188"/>
  <c r="L35" i="188"/>
  <c r="K35" i="188"/>
  <c r="B35" i="188"/>
  <c r="A35" i="188"/>
  <c r="P26" i="188"/>
  <c r="P24" i="188"/>
  <c r="P23" i="188"/>
  <c r="P22" i="188"/>
  <c r="P21" i="188"/>
  <c r="P25" i="188" s="1"/>
  <c r="P20" i="188"/>
  <c r="P19" i="188"/>
  <c r="P18" i="188"/>
  <c r="O12" i="188"/>
  <c r="Q10" i="188" s="1"/>
  <c r="N12" i="188"/>
  <c r="P11" i="188"/>
  <c r="O11" i="188"/>
  <c r="N11" i="188"/>
  <c r="O10" i="188"/>
  <c r="L10" i="188"/>
  <c r="Q9" i="188"/>
  <c r="L9" i="188"/>
  <c r="O9" i="188" s="1"/>
  <c r="O58" i="187"/>
  <c r="N58" i="187"/>
  <c r="M58" i="187"/>
  <c r="L58" i="187"/>
  <c r="K58" i="187"/>
  <c r="B58" i="187"/>
  <c r="A58" i="187"/>
  <c r="B57" i="187"/>
  <c r="A57" i="187"/>
  <c r="B56" i="187"/>
  <c r="A56" i="187"/>
  <c r="B55" i="187"/>
  <c r="A55" i="187"/>
  <c r="B54" i="187"/>
  <c r="A54" i="187"/>
  <c r="B53" i="187"/>
  <c r="A53" i="187"/>
  <c r="B52" i="187"/>
  <c r="A52" i="187"/>
  <c r="B51" i="187"/>
  <c r="A51" i="187"/>
  <c r="B50" i="187"/>
  <c r="A50" i="187"/>
  <c r="B49" i="187"/>
  <c r="A49" i="187"/>
  <c r="B48" i="187"/>
  <c r="A48" i="187"/>
  <c r="B47" i="187"/>
  <c r="A47" i="187"/>
  <c r="B46" i="187"/>
  <c r="A46" i="187"/>
  <c r="O45" i="187"/>
  <c r="N45" i="187"/>
  <c r="M45" i="187"/>
  <c r="L45" i="187"/>
  <c r="K45" i="187"/>
  <c r="B45" i="187"/>
  <c r="A45" i="187"/>
  <c r="O44" i="187"/>
  <c r="N44" i="187"/>
  <c r="M44" i="187"/>
  <c r="L44" i="187"/>
  <c r="K44" i="187"/>
  <c r="B44" i="187"/>
  <c r="A44" i="187"/>
  <c r="O43" i="187"/>
  <c r="N43" i="187"/>
  <c r="M43" i="187"/>
  <c r="L43" i="187"/>
  <c r="K43" i="187"/>
  <c r="B43" i="187"/>
  <c r="A43" i="187"/>
  <c r="O42" i="187"/>
  <c r="N42" i="187"/>
  <c r="M42" i="187"/>
  <c r="L42" i="187"/>
  <c r="K42" i="187"/>
  <c r="B42" i="187"/>
  <c r="A42" i="187"/>
  <c r="O41" i="187"/>
  <c r="N41" i="187"/>
  <c r="M41" i="187"/>
  <c r="L41" i="187"/>
  <c r="K41" i="187"/>
  <c r="B41" i="187"/>
  <c r="A41" i="187"/>
  <c r="O40" i="187"/>
  <c r="N40" i="187"/>
  <c r="M40" i="187"/>
  <c r="L40" i="187"/>
  <c r="K40" i="187"/>
  <c r="B40" i="187"/>
  <c r="A40" i="187"/>
  <c r="O39" i="187"/>
  <c r="N39" i="187"/>
  <c r="M39" i="187"/>
  <c r="L39" i="187"/>
  <c r="K39" i="187"/>
  <c r="B39" i="187"/>
  <c r="A39" i="187"/>
  <c r="O38" i="187"/>
  <c r="N38" i="187"/>
  <c r="M38" i="187"/>
  <c r="L38" i="187"/>
  <c r="K38" i="187"/>
  <c r="B38" i="187"/>
  <c r="A38" i="187"/>
  <c r="O37" i="187"/>
  <c r="N37" i="187"/>
  <c r="M37" i="187"/>
  <c r="L37" i="187"/>
  <c r="K37" i="187"/>
  <c r="B37" i="187"/>
  <c r="A37" i="187"/>
  <c r="O36" i="187"/>
  <c r="N36" i="187"/>
  <c r="M36" i="187"/>
  <c r="L36" i="187"/>
  <c r="K36" i="187"/>
  <c r="B36" i="187"/>
  <c r="A36" i="187"/>
  <c r="O35" i="187"/>
  <c r="N35" i="187"/>
  <c r="M35" i="187"/>
  <c r="L35" i="187"/>
  <c r="K35" i="187"/>
  <c r="B35" i="187"/>
  <c r="A35" i="187"/>
  <c r="P26" i="187"/>
  <c r="P24" i="187"/>
  <c r="P19" i="187" s="1"/>
  <c r="P23" i="187"/>
  <c r="P22" i="187"/>
  <c r="P20" i="187"/>
  <c r="P21" i="187" s="1"/>
  <c r="P25" i="187" s="1"/>
  <c r="P18" i="187"/>
  <c r="O12" i="187"/>
  <c r="N12" i="187"/>
  <c r="P11" i="187"/>
  <c r="O11" i="187"/>
  <c r="Q9" i="187" s="1"/>
  <c r="N11" i="187"/>
  <c r="Q10" i="187"/>
  <c r="O10" i="187"/>
  <c r="L10" i="187"/>
  <c r="L9" i="187"/>
  <c r="O9" i="187" s="1"/>
  <c r="O58" i="186"/>
  <c r="N58" i="186"/>
  <c r="M58" i="186"/>
  <c r="L58" i="186"/>
  <c r="K58" i="186"/>
  <c r="B58" i="186"/>
  <c r="A58" i="186"/>
  <c r="B57" i="186"/>
  <c r="A57" i="186"/>
  <c r="B56" i="186"/>
  <c r="A56" i="186"/>
  <c r="B55" i="186"/>
  <c r="A55" i="186"/>
  <c r="B54" i="186"/>
  <c r="A54" i="186"/>
  <c r="B53" i="186"/>
  <c r="A53" i="186"/>
  <c r="B52" i="186"/>
  <c r="A52" i="186"/>
  <c r="B51" i="186"/>
  <c r="A51" i="186"/>
  <c r="B50" i="186"/>
  <c r="A50" i="186"/>
  <c r="B49" i="186"/>
  <c r="A49" i="186"/>
  <c r="B48" i="186"/>
  <c r="A48" i="186"/>
  <c r="B47" i="186"/>
  <c r="A47" i="186"/>
  <c r="B46" i="186"/>
  <c r="A46" i="186"/>
  <c r="O45" i="186"/>
  <c r="N45" i="186"/>
  <c r="M45" i="186"/>
  <c r="L45" i="186"/>
  <c r="K45" i="186"/>
  <c r="B45" i="186"/>
  <c r="A45" i="186"/>
  <c r="O44" i="186"/>
  <c r="N44" i="186"/>
  <c r="M44" i="186"/>
  <c r="L44" i="186"/>
  <c r="K44" i="186"/>
  <c r="B44" i="186"/>
  <c r="A44" i="186"/>
  <c r="O43" i="186"/>
  <c r="N43" i="186"/>
  <c r="M43" i="186"/>
  <c r="L43" i="186"/>
  <c r="K43" i="186"/>
  <c r="B43" i="186"/>
  <c r="A43" i="186"/>
  <c r="O42" i="186"/>
  <c r="N42" i="186"/>
  <c r="M42" i="186"/>
  <c r="L42" i="186"/>
  <c r="K42" i="186"/>
  <c r="B42" i="186"/>
  <c r="A42" i="186"/>
  <c r="O41" i="186"/>
  <c r="N41" i="186"/>
  <c r="M41" i="186"/>
  <c r="L41" i="186"/>
  <c r="K41" i="186"/>
  <c r="B41" i="186"/>
  <c r="A41" i="186"/>
  <c r="O40" i="186"/>
  <c r="N40" i="186"/>
  <c r="M40" i="186"/>
  <c r="L40" i="186"/>
  <c r="K40" i="186"/>
  <c r="B40" i="186"/>
  <c r="A40" i="186"/>
  <c r="O39" i="186"/>
  <c r="N39" i="186"/>
  <c r="M39" i="186"/>
  <c r="L39" i="186"/>
  <c r="K39" i="186"/>
  <c r="B39" i="186"/>
  <c r="A39" i="186"/>
  <c r="O38" i="186"/>
  <c r="N38" i="186"/>
  <c r="M38" i="186"/>
  <c r="L38" i="186"/>
  <c r="K38" i="186"/>
  <c r="B38" i="186"/>
  <c r="A38" i="186"/>
  <c r="O37" i="186"/>
  <c r="N37" i="186"/>
  <c r="M37" i="186"/>
  <c r="L37" i="186"/>
  <c r="K37" i="186"/>
  <c r="B37" i="186"/>
  <c r="A37" i="186"/>
  <c r="O36" i="186"/>
  <c r="N36" i="186"/>
  <c r="M36" i="186"/>
  <c r="L36" i="186"/>
  <c r="K36" i="186"/>
  <c r="B36" i="186"/>
  <c r="A36" i="186"/>
  <c r="O35" i="186"/>
  <c r="N35" i="186"/>
  <c r="M35" i="186"/>
  <c r="L35" i="186"/>
  <c r="K35" i="186"/>
  <c r="B35" i="186"/>
  <c r="A35" i="186"/>
  <c r="P26" i="186"/>
  <c r="P24" i="186"/>
  <c r="P23" i="186"/>
  <c r="P22" i="186"/>
  <c r="P21" i="186"/>
  <c r="P25" i="186" s="1"/>
  <c r="P20" i="186"/>
  <c r="P18" i="186"/>
  <c r="P19" i="186" s="1"/>
  <c r="O12" i="186"/>
  <c r="Q10" i="186" s="1"/>
  <c r="N12" i="186"/>
  <c r="P11" i="186"/>
  <c r="O11" i="186"/>
  <c r="N11" i="186"/>
  <c r="O10" i="186"/>
  <c r="L10" i="186"/>
  <c r="Q9" i="186"/>
  <c r="L9" i="186"/>
  <c r="O9" i="186" s="1"/>
  <c r="O58" i="185"/>
  <c r="N58" i="185"/>
  <c r="M58" i="185"/>
  <c r="L58" i="185"/>
  <c r="K58" i="185"/>
  <c r="B58" i="185"/>
  <c r="A58" i="185"/>
  <c r="B57" i="185"/>
  <c r="A57" i="185"/>
  <c r="B56" i="185"/>
  <c r="A56" i="185"/>
  <c r="B55" i="185"/>
  <c r="A55" i="185"/>
  <c r="B54" i="185"/>
  <c r="A54" i="185"/>
  <c r="B53" i="185"/>
  <c r="A53" i="185"/>
  <c r="B52" i="185"/>
  <c r="A52" i="185"/>
  <c r="B51" i="185"/>
  <c r="A51" i="185"/>
  <c r="B50" i="185"/>
  <c r="A50" i="185"/>
  <c r="B49" i="185"/>
  <c r="A49" i="185"/>
  <c r="B48" i="185"/>
  <c r="A48" i="185"/>
  <c r="B47" i="185"/>
  <c r="A47" i="185"/>
  <c r="B46" i="185"/>
  <c r="A46" i="185"/>
  <c r="O45" i="185"/>
  <c r="N45" i="185"/>
  <c r="M45" i="185"/>
  <c r="L45" i="185"/>
  <c r="K45" i="185"/>
  <c r="B45" i="185"/>
  <c r="A45" i="185"/>
  <c r="O44" i="185"/>
  <c r="N44" i="185"/>
  <c r="M44" i="185"/>
  <c r="L44" i="185"/>
  <c r="K44" i="185"/>
  <c r="B44" i="185"/>
  <c r="A44" i="185"/>
  <c r="O43" i="185"/>
  <c r="N43" i="185"/>
  <c r="M43" i="185"/>
  <c r="L43" i="185"/>
  <c r="K43" i="185"/>
  <c r="B43" i="185"/>
  <c r="A43" i="185"/>
  <c r="O42" i="185"/>
  <c r="N42" i="185"/>
  <c r="M42" i="185"/>
  <c r="L42" i="185"/>
  <c r="K42" i="185"/>
  <c r="B42" i="185"/>
  <c r="A42" i="185"/>
  <c r="O41" i="185"/>
  <c r="N41" i="185"/>
  <c r="M41" i="185"/>
  <c r="L41" i="185"/>
  <c r="K41" i="185"/>
  <c r="B41" i="185"/>
  <c r="A41" i="185"/>
  <c r="O40" i="185"/>
  <c r="N40" i="185"/>
  <c r="M40" i="185"/>
  <c r="L40" i="185"/>
  <c r="K40" i="185"/>
  <c r="B40" i="185"/>
  <c r="A40" i="185"/>
  <c r="O39" i="185"/>
  <c r="N39" i="185"/>
  <c r="M39" i="185"/>
  <c r="L39" i="185"/>
  <c r="K39" i="185"/>
  <c r="B39" i="185"/>
  <c r="A39" i="185"/>
  <c r="O38" i="185"/>
  <c r="N38" i="185"/>
  <c r="M38" i="185"/>
  <c r="L38" i="185"/>
  <c r="K38" i="185"/>
  <c r="B38" i="185"/>
  <c r="A38" i="185"/>
  <c r="O37" i="185"/>
  <c r="N37" i="185"/>
  <c r="M37" i="185"/>
  <c r="L37" i="185"/>
  <c r="K37" i="185"/>
  <c r="B37" i="185"/>
  <c r="A37" i="185"/>
  <c r="O36" i="185"/>
  <c r="N36" i="185"/>
  <c r="M36" i="185"/>
  <c r="L36" i="185"/>
  <c r="K36" i="185"/>
  <c r="B36" i="185"/>
  <c r="A36" i="185"/>
  <c r="O35" i="185"/>
  <c r="N35" i="185"/>
  <c r="M35" i="185"/>
  <c r="L35" i="185"/>
  <c r="K35" i="185"/>
  <c r="B35" i="185"/>
  <c r="A35" i="185"/>
  <c r="P26" i="185"/>
  <c r="P24" i="185"/>
  <c r="P23" i="185"/>
  <c r="P22" i="185"/>
  <c r="P21" i="185"/>
  <c r="P25" i="185" s="1"/>
  <c r="P20" i="185"/>
  <c r="P19" i="185"/>
  <c r="P18" i="185"/>
  <c r="O12" i="185"/>
  <c r="Q10" i="185" s="1"/>
  <c r="N12" i="185"/>
  <c r="P11" i="185"/>
  <c r="O11" i="185"/>
  <c r="Q9" i="185" s="1"/>
  <c r="N11" i="185"/>
  <c r="O10" i="185"/>
  <c r="L10" i="185"/>
  <c r="L9" i="185"/>
  <c r="O9" i="185" s="1"/>
  <c r="O58" i="184"/>
  <c r="N58" i="184"/>
  <c r="M58" i="184"/>
  <c r="L58" i="184"/>
  <c r="K58" i="184"/>
  <c r="B58" i="184"/>
  <c r="A58" i="184"/>
  <c r="B57" i="184"/>
  <c r="A57" i="184"/>
  <c r="B56" i="184"/>
  <c r="A56" i="184"/>
  <c r="B55" i="184"/>
  <c r="A55" i="184"/>
  <c r="B54" i="184"/>
  <c r="A54" i="184"/>
  <c r="B53" i="184"/>
  <c r="A53" i="184"/>
  <c r="B52" i="184"/>
  <c r="A52" i="184"/>
  <c r="B51" i="184"/>
  <c r="A51" i="184"/>
  <c r="B50" i="184"/>
  <c r="A50" i="184"/>
  <c r="B49" i="184"/>
  <c r="A49" i="184"/>
  <c r="B48" i="184"/>
  <c r="A48" i="184"/>
  <c r="B47" i="184"/>
  <c r="A47" i="184"/>
  <c r="B46" i="184"/>
  <c r="A46" i="184"/>
  <c r="O45" i="184"/>
  <c r="N45" i="184"/>
  <c r="M45" i="184"/>
  <c r="L45" i="184"/>
  <c r="K45" i="184"/>
  <c r="B45" i="184"/>
  <c r="A45" i="184"/>
  <c r="O44" i="184"/>
  <c r="N44" i="184"/>
  <c r="M44" i="184"/>
  <c r="L44" i="184"/>
  <c r="K44" i="184"/>
  <c r="B44" i="184"/>
  <c r="A44" i="184"/>
  <c r="O43" i="184"/>
  <c r="N43" i="184"/>
  <c r="M43" i="184"/>
  <c r="L43" i="184"/>
  <c r="K43" i="184"/>
  <c r="B43" i="184"/>
  <c r="A43" i="184"/>
  <c r="O42" i="184"/>
  <c r="N42" i="184"/>
  <c r="M42" i="184"/>
  <c r="L42" i="184"/>
  <c r="K42" i="184"/>
  <c r="B42" i="184"/>
  <c r="A42" i="184"/>
  <c r="O41" i="184"/>
  <c r="N41" i="184"/>
  <c r="M41" i="184"/>
  <c r="L41" i="184"/>
  <c r="K41" i="184"/>
  <c r="B41" i="184"/>
  <c r="A41" i="184"/>
  <c r="O40" i="184"/>
  <c r="N40" i="184"/>
  <c r="M40" i="184"/>
  <c r="L40" i="184"/>
  <c r="K40" i="184"/>
  <c r="B40" i="184"/>
  <c r="A40" i="184"/>
  <c r="O39" i="184"/>
  <c r="N39" i="184"/>
  <c r="M39" i="184"/>
  <c r="L39" i="184"/>
  <c r="K39" i="184"/>
  <c r="B39" i="184"/>
  <c r="A39" i="184"/>
  <c r="O38" i="184"/>
  <c r="N38" i="184"/>
  <c r="M38" i="184"/>
  <c r="L38" i="184"/>
  <c r="K38" i="184"/>
  <c r="B38" i="184"/>
  <c r="A38" i="184"/>
  <c r="O37" i="184"/>
  <c r="N37" i="184"/>
  <c r="M37" i="184"/>
  <c r="L37" i="184"/>
  <c r="K37" i="184"/>
  <c r="B37" i="184"/>
  <c r="A37" i="184"/>
  <c r="O36" i="184"/>
  <c r="N36" i="184"/>
  <c r="M36" i="184"/>
  <c r="L36" i="184"/>
  <c r="K36" i="184"/>
  <c r="B36" i="184"/>
  <c r="A36" i="184"/>
  <c r="O35" i="184"/>
  <c r="N35" i="184"/>
  <c r="M35" i="184"/>
  <c r="L35" i="184"/>
  <c r="K35" i="184"/>
  <c r="B35" i="184"/>
  <c r="A35" i="184"/>
  <c r="P26" i="184"/>
  <c r="P24" i="184"/>
  <c r="P23" i="184"/>
  <c r="P22" i="184"/>
  <c r="P21" i="184"/>
  <c r="P25" i="184" s="1"/>
  <c r="P20" i="184"/>
  <c r="P19" i="184"/>
  <c r="P18" i="184"/>
  <c r="O12" i="184"/>
  <c r="N12" i="184"/>
  <c r="O10" i="184" s="1"/>
  <c r="P11" i="184"/>
  <c r="O11" i="184"/>
  <c r="N11" i="184"/>
  <c r="Q10" i="184"/>
  <c r="L10" i="184"/>
  <c r="Q9" i="184"/>
  <c r="L9" i="184"/>
  <c r="O9" i="184" s="1"/>
  <c r="O58" i="183"/>
  <c r="N58" i="183"/>
  <c r="M58" i="183"/>
  <c r="L58" i="183"/>
  <c r="K58" i="183"/>
  <c r="B58" i="183"/>
  <c r="A58" i="183"/>
  <c r="B57" i="183"/>
  <c r="A57" i="183"/>
  <c r="B56" i="183"/>
  <c r="A56" i="183"/>
  <c r="B55" i="183"/>
  <c r="A55" i="183"/>
  <c r="B54" i="183"/>
  <c r="A54" i="183"/>
  <c r="B53" i="183"/>
  <c r="A53" i="183"/>
  <c r="B52" i="183"/>
  <c r="A52" i="183"/>
  <c r="B51" i="183"/>
  <c r="A51" i="183"/>
  <c r="B50" i="183"/>
  <c r="A50" i="183"/>
  <c r="B49" i="183"/>
  <c r="A49" i="183"/>
  <c r="B48" i="183"/>
  <c r="A48" i="183"/>
  <c r="B47" i="183"/>
  <c r="A47" i="183"/>
  <c r="B46" i="183"/>
  <c r="A46" i="183"/>
  <c r="O45" i="183"/>
  <c r="N45" i="183"/>
  <c r="M45" i="183"/>
  <c r="L45" i="183"/>
  <c r="K45" i="183"/>
  <c r="B45" i="183"/>
  <c r="A45" i="183"/>
  <c r="O44" i="183"/>
  <c r="N44" i="183"/>
  <c r="M44" i="183"/>
  <c r="L44" i="183"/>
  <c r="K44" i="183"/>
  <c r="B44" i="183"/>
  <c r="A44" i="183"/>
  <c r="O43" i="183"/>
  <c r="N43" i="183"/>
  <c r="M43" i="183"/>
  <c r="L43" i="183"/>
  <c r="K43" i="183"/>
  <c r="B43" i="183"/>
  <c r="A43" i="183"/>
  <c r="O42" i="183"/>
  <c r="N42" i="183"/>
  <c r="M42" i="183"/>
  <c r="L42" i="183"/>
  <c r="K42" i="183"/>
  <c r="B42" i="183"/>
  <c r="A42" i="183"/>
  <c r="O41" i="183"/>
  <c r="N41" i="183"/>
  <c r="M41" i="183"/>
  <c r="L41" i="183"/>
  <c r="K41" i="183"/>
  <c r="B41" i="183"/>
  <c r="A41" i="183"/>
  <c r="O40" i="183"/>
  <c r="N40" i="183"/>
  <c r="M40" i="183"/>
  <c r="L40" i="183"/>
  <c r="K40" i="183"/>
  <c r="B40" i="183"/>
  <c r="A40" i="183"/>
  <c r="O39" i="183"/>
  <c r="N39" i="183"/>
  <c r="M39" i="183"/>
  <c r="L39" i="183"/>
  <c r="K39" i="183"/>
  <c r="B39" i="183"/>
  <c r="A39" i="183"/>
  <c r="O38" i="183"/>
  <c r="N38" i="183"/>
  <c r="M38" i="183"/>
  <c r="L38" i="183"/>
  <c r="K38" i="183"/>
  <c r="B38" i="183"/>
  <c r="A38" i="183"/>
  <c r="O37" i="183"/>
  <c r="N37" i="183"/>
  <c r="M37" i="183"/>
  <c r="L37" i="183"/>
  <c r="K37" i="183"/>
  <c r="B37" i="183"/>
  <c r="A37" i="183"/>
  <c r="O36" i="183"/>
  <c r="N36" i="183"/>
  <c r="M36" i="183"/>
  <c r="L36" i="183"/>
  <c r="K36" i="183"/>
  <c r="B36" i="183"/>
  <c r="A36" i="183"/>
  <c r="O35" i="183"/>
  <c r="N35" i="183"/>
  <c r="M35" i="183"/>
  <c r="L35" i="183"/>
  <c r="K35" i="183"/>
  <c r="B35" i="183"/>
  <c r="A35" i="183"/>
  <c r="P26" i="183"/>
  <c r="P24" i="183"/>
  <c r="P19" i="183" s="1"/>
  <c r="P23" i="183"/>
  <c r="P22" i="183"/>
  <c r="P21" i="183"/>
  <c r="P25" i="183" s="1"/>
  <c r="P20" i="183"/>
  <c r="P18" i="183"/>
  <c r="O12" i="183"/>
  <c r="Q10" i="183" s="1"/>
  <c r="N12" i="183"/>
  <c r="O10" i="183" s="1"/>
  <c r="P11" i="183"/>
  <c r="O11" i="183"/>
  <c r="N11" i="183"/>
  <c r="O9" i="183" s="1"/>
  <c r="L10" i="183"/>
  <c r="Q9" i="183"/>
  <c r="L9" i="183"/>
  <c r="O58" i="182"/>
  <c r="N58" i="182"/>
  <c r="M58" i="182"/>
  <c r="L58" i="182"/>
  <c r="K58" i="182"/>
  <c r="B58" i="182"/>
  <c r="A58" i="182"/>
  <c r="B57" i="182"/>
  <c r="A57" i="182"/>
  <c r="B56" i="182"/>
  <c r="A56" i="182"/>
  <c r="B55" i="182"/>
  <c r="A55" i="182"/>
  <c r="B54" i="182"/>
  <c r="A54" i="182"/>
  <c r="B53" i="182"/>
  <c r="A53" i="182"/>
  <c r="B52" i="182"/>
  <c r="A52" i="182"/>
  <c r="B51" i="182"/>
  <c r="A51" i="182"/>
  <c r="B50" i="182"/>
  <c r="A50" i="182"/>
  <c r="B49" i="182"/>
  <c r="A49" i="182"/>
  <c r="B48" i="182"/>
  <c r="A48" i="182"/>
  <c r="B47" i="182"/>
  <c r="A47" i="182"/>
  <c r="B46" i="182"/>
  <c r="A46" i="182"/>
  <c r="O45" i="182"/>
  <c r="N45" i="182"/>
  <c r="M45" i="182"/>
  <c r="L45" i="182"/>
  <c r="K45" i="182"/>
  <c r="B45" i="182"/>
  <c r="A45" i="182"/>
  <c r="O44" i="182"/>
  <c r="N44" i="182"/>
  <c r="M44" i="182"/>
  <c r="L44" i="182"/>
  <c r="K44" i="182"/>
  <c r="B44" i="182"/>
  <c r="A44" i="182"/>
  <c r="O43" i="182"/>
  <c r="N43" i="182"/>
  <c r="M43" i="182"/>
  <c r="L43" i="182"/>
  <c r="K43" i="182"/>
  <c r="B43" i="182"/>
  <c r="A43" i="182"/>
  <c r="O42" i="182"/>
  <c r="N42" i="182"/>
  <c r="M42" i="182"/>
  <c r="L42" i="182"/>
  <c r="K42" i="182"/>
  <c r="B42" i="182"/>
  <c r="A42" i="182"/>
  <c r="O41" i="182"/>
  <c r="N41" i="182"/>
  <c r="M41" i="182"/>
  <c r="L41" i="182"/>
  <c r="K41" i="182"/>
  <c r="B41" i="182"/>
  <c r="A41" i="182"/>
  <c r="O40" i="182"/>
  <c r="N40" i="182"/>
  <c r="M40" i="182"/>
  <c r="L40" i="182"/>
  <c r="K40" i="182"/>
  <c r="B40" i="182"/>
  <c r="A40" i="182"/>
  <c r="O39" i="182"/>
  <c r="N39" i="182"/>
  <c r="M39" i="182"/>
  <c r="L39" i="182"/>
  <c r="K39" i="182"/>
  <c r="B39" i="182"/>
  <c r="A39" i="182"/>
  <c r="O38" i="182"/>
  <c r="N38" i="182"/>
  <c r="M38" i="182"/>
  <c r="L38" i="182"/>
  <c r="K38" i="182"/>
  <c r="B38" i="182"/>
  <c r="A38" i="182"/>
  <c r="O37" i="182"/>
  <c r="N37" i="182"/>
  <c r="M37" i="182"/>
  <c r="L37" i="182"/>
  <c r="K37" i="182"/>
  <c r="B37" i="182"/>
  <c r="A37" i="182"/>
  <c r="O36" i="182"/>
  <c r="N36" i="182"/>
  <c r="M36" i="182"/>
  <c r="L36" i="182"/>
  <c r="K36" i="182"/>
  <c r="B36" i="182"/>
  <c r="A36" i="182"/>
  <c r="O35" i="182"/>
  <c r="N35" i="182"/>
  <c r="M35" i="182"/>
  <c r="L35" i="182"/>
  <c r="K35" i="182"/>
  <c r="B35" i="182"/>
  <c r="A35" i="182"/>
  <c r="P26" i="182"/>
  <c r="P24" i="182"/>
  <c r="P23" i="182"/>
  <c r="P22" i="182"/>
  <c r="P21" i="182"/>
  <c r="P25" i="182" s="1"/>
  <c r="P20" i="182"/>
  <c r="P18" i="182"/>
  <c r="P19" i="182" s="1"/>
  <c r="O12" i="182"/>
  <c r="Q10" i="182" s="1"/>
  <c r="N12" i="182"/>
  <c r="P11" i="182"/>
  <c r="O11" i="182"/>
  <c r="Q9" i="182" s="1"/>
  <c r="N11" i="182"/>
  <c r="O10" i="182"/>
  <c r="L10" i="182"/>
  <c r="L9" i="182"/>
  <c r="O9" i="182" s="1"/>
  <c r="O45" i="181"/>
  <c r="N45" i="181"/>
  <c r="M45" i="181"/>
  <c r="L45" i="181"/>
  <c r="K45" i="181"/>
  <c r="O44" i="181"/>
  <c r="N44" i="181"/>
  <c r="M44" i="181"/>
  <c r="L44" i="181"/>
  <c r="K44" i="181"/>
  <c r="O43" i="181"/>
  <c r="N43" i="181"/>
  <c r="M43" i="181"/>
  <c r="L43" i="181"/>
  <c r="K43" i="181"/>
  <c r="O42" i="181"/>
  <c r="N42" i="181"/>
  <c r="M42" i="181"/>
  <c r="L42" i="181"/>
  <c r="K42" i="181"/>
  <c r="O41" i="181"/>
  <c r="N41" i="181"/>
  <c r="M41" i="181"/>
  <c r="L41" i="181"/>
  <c r="K41" i="181"/>
  <c r="O40" i="181"/>
  <c r="N40" i="181"/>
  <c r="M40" i="181"/>
  <c r="L40" i="181"/>
  <c r="K40" i="181"/>
  <c r="O39" i="181"/>
  <c r="N39" i="181"/>
  <c r="M39" i="181"/>
  <c r="L39" i="181"/>
  <c r="K39" i="181"/>
  <c r="O38" i="181"/>
  <c r="N38" i="181"/>
  <c r="M38" i="181"/>
  <c r="L38" i="181"/>
  <c r="K38" i="181"/>
  <c r="O37" i="181"/>
  <c r="N37" i="181"/>
  <c r="M37" i="181"/>
  <c r="L37" i="181"/>
  <c r="K37" i="181"/>
  <c r="O36" i="181"/>
  <c r="N36" i="181"/>
  <c r="M36" i="181"/>
  <c r="L36" i="181"/>
  <c r="K36" i="181"/>
  <c r="O35" i="181"/>
  <c r="N35" i="181"/>
  <c r="M35" i="181"/>
  <c r="L35" i="181"/>
  <c r="K35" i="181"/>
  <c r="O12" i="181"/>
  <c r="N12" i="181"/>
  <c r="P11" i="181"/>
  <c r="O11" i="181"/>
  <c r="N11" i="181"/>
  <c r="Q10" i="181"/>
  <c r="O10" i="181"/>
  <c r="L10" i="181"/>
  <c r="Q9" i="181"/>
  <c r="L9" i="181"/>
  <c r="O45" i="180"/>
  <c r="N45" i="180"/>
  <c r="M45" i="180"/>
  <c r="L45" i="180"/>
  <c r="K45" i="180"/>
  <c r="O44" i="180"/>
  <c r="N44" i="180"/>
  <c r="M44" i="180"/>
  <c r="L44" i="180"/>
  <c r="K44" i="180"/>
  <c r="O43" i="180"/>
  <c r="N43" i="180"/>
  <c r="M43" i="180"/>
  <c r="L43" i="180"/>
  <c r="K43" i="180"/>
  <c r="O42" i="180"/>
  <c r="N42" i="180"/>
  <c r="M42" i="180"/>
  <c r="L42" i="180"/>
  <c r="K42" i="180"/>
  <c r="O41" i="180"/>
  <c r="N41" i="180"/>
  <c r="M41" i="180"/>
  <c r="L41" i="180"/>
  <c r="K41" i="180"/>
  <c r="O40" i="180"/>
  <c r="N40" i="180"/>
  <c r="M40" i="180"/>
  <c r="L40" i="180"/>
  <c r="K40" i="180"/>
  <c r="O39" i="180"/>
  <c r="N39" i="180"/>
  <c r="M39" i="180"/>
  <c r="L39" i="180"/>
  <c r="K39" i="180"/>
  <c r="O38" i="180"/>
  <c r="N38" i="180"/>
  <c r="M38" i="180"/>
  <c r="L38" i="180"/>
  <c r="K38" i="180"/>
  <c r="O37" i="180"/>
  <c r="N37" i="180"/>
  <c r="M37" i="180"/>
  <c r="L37" i="180"/>
  <c r="K37" i="180"/>
  <c r="O36" i="180"/>
  <c r="N36" i="180"/>
  <c r="M36" i="180"/>
  <c r="L36" i="180"/>
  <c r="K36" i="180"/>
  <c r="O35" i="180"/>
  <c r="N35" i="180"/>
  <c r="M35" i="180"/>
  <c r="L35" i="180"/>
  <c r="K35" i="180"/>
  <c r="O12" i="180"/>
  <c r="Q10" i="180" s="1"/>
  <c r="N12" i="180"/>
  <c r="P11" i="180"/>
  <c r="O11" i="180"/>
  <c r="N11" i="180"/>
  <c r="O10" i="180"/>
  <c r="L10" i="180"/>
  <c r="Q9" i="180"/>
  <c r="L9" i="180"/>
  <c r="O9" i="180" s="1"/>
  <c r="O45" i="179"/>
  <c r="N45" i="179"/>
  <c r="M45" i="179"/>
  <c r="L45" i="179"/>
  <c r="K45" i="179"/>
  <c r="O44" i="179"/>
  <c r="N44" i="179"/>
  <c r="M44" i="179"/>
  <c r="L44" i="179"/>
  <c r="K44" i="179"/>
  <c r="O43" i="179"/>
  <c r="N43" i="179"/>
  <c r="M43" i="179"/>
  <c r="L43" i="179"/>
  <c r="K43" i="179"/>
  <c r="O42" i="179"/>
  <c r="N42" i="179"/>
  <c r="M42" i="179"/>
  <c r="L42" i="179"/>
  <c r="K42" i="179"/>
  <c r="O41" i="179"/>
  <c r="N41" i="179"/>
  <c r="M41" i="179"/>
  <c r="L41" i="179"/>
  <c r="K41" i="179"/>
  <c r="O40" i="179"/>
  <c r="N40" i="179"/>
  <c r="M40" i="179"/>
  <c r="L40" i="179"/>
  <c r="K40" i="179"/>
  <c r="O39" i="179"/>
  <c r="N39" i="179"/>
  <c r="M39" i="179"/>
  <c r="L39" i="179"/>
  <c r="K39" i="179"/>
  <c r="O38" i="179"/>
  <c r="N38" i="179"/>
  <c r="M38" i="179"/>
  <c r="L38" i="179"/>
  <c r="K38" i="179"/>
  <c r="O37" i="179"/>
  <c r="N37" i="179"/>
  <c r="M37" i="179"/>
  <c r="L37" i="179"/>
  <c r="K37" i="179"/>
  <c r="O36" i="179"/>
  <c r="N36" i="179"/>
  <c r="M36" i="179"/>
  <c r="L36" i="179"/>
  <c r="K36" i="179"/>
  <c r="O35" i="179"/>
  <c r="N35" i="179"/>
  <c r="M35" i="179"/>
  <c r="L35" i="179"/>
  <c r="K35" i="179"/>
  <c r="O12" i="179"/>
  <c r="N12" i="179"/>
  <c r="O10" i="179" s="1"/>
  <c r="P11" i="179"/>
  <c r="O11" i="179"/>
  <c r="Q9" i="179" s="1"/>
  <c r="N11" i="179"/>
  <c r="Q10" i="179"/>
  <c r="L10" i="179"/>
  <c r="L9" i="179"/>
  <c r="O9" i="179" s="1"/>
  <c r="O39" i="178"/>
  <c r="N39" i="178"/>
  <c r="M39" i="178"/>
  <c r="L39" i="178"/>
  <c r="K39" i="178"/>
  <c r="O38" i="178"/>
  <c r="N38" i="178"/>
  <c r="M38" i="178"/>
  <c r="L38" i="178"/>
  <c r="K38" i="178"/>
  <c r="O37" i="178"/>
  <c r="N37" i="178"/>
  <c r="M37" i="178"/>
  <c r="L37" i="178"/>
  <c r="K37" i="178"/>
  <c r="O36" i="178"/>
  <c r="N36" i="178"/>
  <c r="M36" i="178"/>
  <c r="L36" i="178"/>
  <c r="K36" i="178"/>
  <c r="O35" i="178"/>
  <c r="N35" i="178"/>
  <c r="M35" i="178"/>
  <c r="L35" i="178"/>
  <c r="K35" i="178"/>
  <c r="O12" i="178"/>
  <c r="N12" i="178"/>
  <c r="O10" i="178" s="1"/>
  <c r="P11" i="178"/>
  <c r="O11" i="178"/>
  <c r="N11" i="178"/>
  <c r="Q10" i="178"/>
  <c r="L10" i="178"/>
  <c r="Q9" i="178"/>
  <c r="L9" i="178"/>
  <c r="O9" i="178" s="1"/>
  <c r="O12" i="177"/>
  <c r="N12" i="177"/>
  <c r="P11" i="177"/>
  <c r="O11" i="177"/>
  <c r="Q9" i="177" s="1"/>
  <c r="N11" i="177"/>
  <c r="Q10" i="177"/>
  <c r="O10" i="177"/>
  <c r="L10" i="177"/>
  <c r="L9" i="177"/>
  <c r="O9" i="177" s="1"/>
  <c r="O45" i="175"/>
  <c r="N45" i="175"/>
  <c r="M45" i="175"/>
  <c r="L45" i="175"/>
  <c r="K45" i="175"/>
  <c r="O44" i="175"/>
  <c r="N44" i="175"/>
  <c r="M44" i="175"/>
  <c r="L44" i="175"/>
  <c r="K44" i="175"/>
  <c r="O43" i="175"/>
  <c r="N43" i="175"/>
  <c r="M43" i="175"/>
  <c r="L43" i="175"/>
  <c r="K43" i="175"/>
  <c r="O42" i="175"/>
  <c r="N42" i="175"/>
  <c r="M42" i="175"/>
  <c r="L42" i="175"/>
  <c r="K42" i="175"/>
  <c r="O41" i="175"/>
  <c r="N41" i="175"/>
  <c r="M41" i="175"/>
  <c r="L41" i="175"/>
  <c r="K41" i="175"/>
  <c r="O40" i="175"/>
  <c r="N40" i="175"/>
  <c r="M40" i="175"/>
  <c r="L40" i="175"/>
  <c r="K40" i="175"/>
  <c r="O39" i="175"/>
  <c r="N39" i="175"/>
  <c r="M39" i="175"/>
  <c r="L39" i="175"/>
  <c r="K39" i="175"/>
  <c r="O38" i="175"/>
  <c r="N38" i="175"/>
  <c r="M38" i="175"/>
  <c r="L38" i="175"/>
  <c r="K38" i="175"/>
  <c r="O37" i="175"/>
  <c r="N37" i="175"/>
  <c r="M37" i="175"/>
  <c r="L37" i="175"/>
  <c r="K37" i="175"/>
  <c r="O36" i="175"/>
  <c r="N36" i="175"/>
  <c r="M36" i="175"/>
  <c r="L36" i="175"/>
  <c r="K36" i="175"/>
  <c r="O35" i="175"/>
  <c r="N35" i="175"/>
  <c r="M35" i="175"/>
  <c r="L35" i="175"/>
  <c r="K35" i="175"/>
  <c r="O12" i="175"/>
  <c r="N12" i="175"/>
  <c r="P11" i="175"/>
  <c r="O11" i="175"/>
  <c r="Q9" i="175" s="1"/>
  <c r="N11" i="175"/>
  <c r="Q10" i="175"/>
  <c r="O10" i="175"/>
  <c r="L10" i="175"/>
  <c r="L9" i="175"/>
  <c r="O9" i="175" s="1"/>
  <c r="O45" i="174"/>
  <c r="N45" i="174"/>
  <c r="M45" i="174"/>
  <c r="L45" i="174"/>
  <c r="K45" i="174"/>
  <c r="O44" i="174"/>
  <c r="N44" i="174"/>
  <c r="M44" i="174"/>
  <c r="L44" i="174"/>
  <c r="K44" i="174"/>
  <c r="O43" i="174"/>
  <c r="N43" i="174"/>
  <c r="M43" i="174"/>
  <c r="L43" i="174"/>
  <c r="K43" i="174"/>
  <c r="O42" i="174"/>
  <c r="N42" i="174"/>
  <c r="M42" i="174"/>
  <c r="L42" i="174"/>
  <c r="K42" i="174"/>
  <c r="O41" i="174"/>
  <c r="N41" i="174"/>
  <c r="M41" i="174"/>
  <c r="L41" i="174"/>
  <c r="K41" i="174"/>
  <c r="O40" i="174"/>
  <c r="N40" i="174"/>
  <c r="M40" i="174"/>
  <c r="L40" i="174"/>
  <c r="K40" i="174"/>
  <c r="O39" i="174"/>
  <c r="N39" i="174"/>
  <c r="M39" i="174"/>
  <c r="L39" i="174"/>
  <c r="K39" i="174"/>
  <c r="O38" i="174"/>
  <c r="N38" i="174"/>
  <c r="M38" i="174"/>
  <c r="L38" i="174"/>
  <c r="K38" i="174"/>
  <c r="O37" i="174"/>
  <c r="N37" i="174"/>
  <c r="M37" i="174"/>
  <c r="L37" i="174"/>
  <c r="K37" i="174"/>
  <c r="O36" i="174"/>
  <c r="N36" i="174"/>
  <c r="M36" i="174"/>
  <c r="L36" i="174"/>
  <c r="K36" i="174"/>
  <c r="O35" i="174"/>
  <c r="N35" i="174"/>
  <c r="M35" i="174"/>
  <c r="L35" i="174"/>
  <c r="K35" i="174"/>
  <c r="O12" i="174"/>
  <c r="N12" i="174"/>
  <c r="P11" i="174"/>
  <c r="O11" i="174"/>
  <c r="Q9" i="174" s="1"/>
  <c r="N11" i="174"/>
  <c r="Q10" i="174"/>
  <c r="O10" i="174"/>
  <c r="L10" i="174"/>
  <c r="L9" i="174"/>
  <c r="O9" i="174" s="1"/>
  <c r="O45" i="173"/>
  <c r="N45" i="173"/>
  <c r="M45" i="173"/>
  <c r="L45" i="173"/>
  <c r="K45" i="173"/>
  <c r="O44" i="173"/>
  <c r="N44" i="173"/>
  <c r="M44" i="173"/>
  <c r="L44" i="173"/>
  <c r="K44" i="173"/>
  <c r="O43" i="173"/>
  <c r="N43" i="173"/>
  <c r="M43" i="173"/>
  <c r="L43" i="173"/>
  <c r="K43" i="173"/>
  <c r="O42" i="173"/>
  <c r="N42" i="173"/>
  <c r="M42" i="173"/>
  <c r="L42" i="173"/>
  <c r="K42" i="173"/>
  <c r="O41" i="173"/>
  <c r="N41" i="173"/>
  <c r="M41" i="173"/>
  <c r="L41" i="173"/>
  <c r="K41" i="173"/>
  <c r="O40" i="173"/>
  <c r="N40" i="173"/>
  <c r="M40" i="173"/>
  <c r="L40" i="173"/>
  <c r="K40" i="173"/>
  <c r="O39" i="173"/>
  <c r="N39" i="173"/>
  <c r="M39" i="173"/>
  <c r="L39" i="173"/>
  <c r="K39" i="173"/>
  <c r="O38" i="173"/>
  <c r="N38" i="173"/>
  <c r="M38" i="173"/>
  <c r="L38" i="173"/>
  <c r="K38" i="173"/>
  <c r="O37" i="173"/>
  <c r="N37" i="173"/>
  <c r="M37" i="173"/>
  <c r="L37" i="173"/>
  <c r="K37" i="173"/>
  <c r="O36" i="173"/>
  <c r="N36" i="173"/>
  <c r="M36" i="173"/>
  <c r="L36" i="173"/>
  <c r="K36" i="173"/>
  <c r="O35" i="173"/>
  <c r="N35" i="173"/>
  <c r="M35" i="173"/>
  <c r="L35" i="173"/>
  <c r="K35" i="173"/>
  <c r="O12" i="173"/>
  <c r="N12" i="173"/>
  <c r="P11" i="173"/>
  <c r="O11" i="173"/>
  <c r="Q9" i="173" s="1"/>
  <c r="N11" i="173"/>
  <c r="Q10" i="173"/>
  <c r="O10" i="173"/>
  <c r="L10" i="173"/>
  <c r="O9" i="173"/>
  <c r="L9" i="173"/>
  <c r="O45" i="172"/>
  <c r="N45" i="172"/>
  <c r="M45" i="172"/>
  <c r="L45" i="172"/>
  <c r="K45" i="172"/>
  <c r="O44" i="172"/>
  <c r="N44" i="172"/>
  <c r="M44" i="172"/>
  <c r="L44" i="172"/>
  <c r="K44" i="172"/>
  <c r="O43" i="172"/>
  <c r="N43" i="172"/>
  <c r="M43" i="172"/>
  <c r="L43" i="172"/>
  <c r="K43" i="172"/>
  <c r="O42" i="172"/>
  <c r="N42" i="172"/>
  <c r="M42" i="172"/>
  <c r="L42" i="172"/>
  <c r="K42" i="172"/>
  <c r="O41" i="172"/>
  <c r="N41" i="172"/>
  <c r="M41" i="172"/>
  <c r="L41" i="172"/>
  <c r="K41" i="172"/>
  <c r="O40" i="172"/>
  <c r="N40" i="172"/>
  <c r="M40" i="172"/>
  <c r="L40" i="172"/>
  <c r="K40" i="172"/>
  <c r="O39" i="172"/>
  <c r="N39" i="172"/>
  <c r="M39" i="172"/>
  <c r="L39" i="172"/>
  <c r="K39" i="172"/>
  <c r="O38" i="172"/>
  <c r="N38" i="172"/>
  <c r="M38" i="172"/>
  <c r="L38" i="172"/>
  <c r="K38" i="172"/>
  <c r="O37" i="172"/>
  <c r="N37" i="172"/>
  <c r="M37" i="172"/>
  <c r="L37" i="172"/>
  <c r="K37" i="172"/>
  <c r="O36" i="172"/>
  <c r="N36" i="172"/>
  <c r="M36" i="172"/>
  <c r="L36" i="172"/>
  <c r="K36" i="172"/>
  <c r="O35" i="172"/>
  <c r="N35" i="172"/>
  <c r="M35" i="172"/>
  <c r="L35" i="172"/>
  <c r="K35" i="172"/>
  <c r="O12" i="172"/>
  <c r="Q10" i="172" s="1"/>
  <c r="N12" i="172"/>
  <c r="P11" i="172"/>
  <c r="O11" i="172"/>
  <c r="N11" i="172"/>
  <c r="O9" i="172" s="1"/>
  <c r="O10" i="172"/>
  <c r="L10" i="172"/>
  <c r="Q9" i="172"/>
  <c r="L9" i="172"/>
  <c r="O45" i="171"/>
  <c r="N45" i="171"/>
  <c r="M45" i="171"/>
  <c r="L45" i="171"/>
  <c r="K45" i="171"/>
  <c r="O44" i="171"/>
  <c r="N44" i="171"/>
  <c r="M44" i="171"/>
  <c r="L44" i="171"/>
  <c r="K44" i="171"/>
  <c r="O43" i="171"/>
  <c r="N43" i="171"/>
  <c r="M43" i="171"/>
  <c r="L43" i="171"/>
  <c r="K43" i="171"/>
  <c r="O42" i="171"/>
  <c r="N42" i="171"/>
  <c r="M42" i="171"/>
  <c r="L42" i="171"/>
  <c r="K42" i="171"/>
  <c r="O41" i="171"/>
  <c r="N41" i="171"/>
  <c r="M41" i="171"/>
  <c r="L41" i="171"/>
  <c r="K41" i="171"/>
  <c r="O40" i="171"/>
  <c r="N40" i="171"/>
  <c r="M40" i="171"/>
  <c r="L40" i="171"/>
  <c r="K40" i="171"/>
  <c r="O39" i="171"/>
  <c r="N39" i="171"/>
  <c r="M39" i="171"/>
  <c r="L39" i="171"/>
  <c r="K39" i="171"/>
  <c r="O38" i="171"/>
  <c r="N38" i="171"/>
  <c r="M38" i="171"/>
  <c r="L38" i="171"/>
  <c r="K38" i="171"/>
  <c r="O37" i="171"/>
  <c r="N37" i="171"/>
  <c r="M37" i="171"/>
  <c r="L37" i="171"/>
  <c r="K37" i="171"/>
  <c r="O36" i="171"/>
  <c r="N36" i="171"/>
  <c r="M36" i="171"/>
  <c r="L36" i="171"/>
  <c r="K36" i="171"/>
  <c r="O35" i="171"/>
  <c r="N35" i="171"/>
  <c r="M35" i="171"/>
  <c r="L35" i="171"/>
  <c r="K35" i="171"/>
  <c r="O12" i="171"/>
  <c r="N12" i="171"/>
  <c r="P11" i="171"/>
  <c r="O11" i="171"/>
  <c r="N11" i="171"/>
  <c r="O9" i="171" s="1"/>
  <c r="Q10" i="171"/>
  <c r="O10" i="171"/>
  <c r="L10" i="171"/>
  <c r="Q9" i="171"/>
  <c r="L9" i="171"/>
  <c r="O45" i="170"/>
  <c r="N45" i="170"/>
  <c r="M45" i="170"/>
  <c r="L45" i="170"/>
  <c r="K45" i="170"/>
  <c r="O44" i="170"/>
  <c r="N44" i="170"/>
  <c r="M44" i="170"/>
  <c r="L44" i="170"/>
  <c r="K44" i="170"/>
  <c r="O43" i="170"/>
  <c r="N43" i="170"/>
  <c r="M43" i="170"/>
  <c r="L43" i="170"/>
  <c r="K43" i="170"/>
  <c r="O42" i="170"/>
  <c r="N42" i="170"/>
  <c r="M42" i="170"/>
  <c r="L42" i="170"/>
  <c r="K42" i="170"/>
  <c r="O41" i="170"/>
  <c r="N41" i="170"/>
  <c r="M41" i="170"/>
  <c r="L41" i="170"/>
  <c r="K41" i="170"/>
  <c r="O40" i="170"/>
  <c r="N40" i="170"/>
  <c r="M40" i="170"/>
  <c r="L40" i="170"/>
  <c r="K40" i="170"/>
  <c r="O39" i="170"/>
  <c r="N39" i="170"/>
  <c r="M39" i="170"/>
  <c r="L39" i="170"/>
  <c r="K39" i="170"/>
  <c r="O38" i="170"/>
  <c r="N38" i="170"/>
  <c r="M38" i="170"/>
  <c r="L38" i="170"/>
  <c r="K38" i="170"/>
  <c r="O37" i="170"/>
  <c r="N37" i="170"/>
  <c r="M37" i="170"/>
  <c r="L37" i="170"/>
  <c r="K37" i="170"/>
  <c r="O36" i="170"/>
  <c r="N36" i="170"/>
  <c r="M36" i="170"/>
  <c r="L36" i="170"/>
  <c r="K36" i="170"/>
  <c r="O35" i="170"/>
  <c r="N35" i="170"/>
  <c r="M35" i="170"/>
  <c r="L35" i="170"/>
  <c r="K35" i="170"/>
  <c r="O12" i="170"/>
  <c r="Q10" i="170" s="1"/>
  <c r="N12" i="170"/>
  <c r="P11" i="170"/>
  <c r="O11" i="170"/>
  <c r="N11" i="170"/>
  <c r="O10" i="170"/>
  <c r="L10" i="170"/>
  <c r="Q9" i="170"/>
  <c r="O9" i="170"/>
  <c r="L9" i="170"/>
  <c r="O12" i="169"/>
  <c r="Q10" i="169" s="1"/>
  <c r="N12" i="169"/>
  <c r="P11" i="169"/>
  <c r="O11" i="169"/>
  <c r="N11" i="169"/>
  <c r="O9" i="169" s="1"/>
  <c r="O10" i="169"/>
  <c r="L10" i="169"/>
  <c r="Q9" i="169"/>
  <c r="L9" i="169"/>
  <c r="O45" i="168"/>
  <c r="N45" i="168"/>
  <c r="M45" i="168"/>
  <c r="L45" i="168"/>
  <c r="K45" i="168"/>
  <c r="O44" i="168"/>
  <c r="N44" i="168"/>
  <c r="M44" i="168"/>
  <c r="L44" i="168"/>
  <c r="K44" i="168"/>
  <c r="O43" i="168"/>
  <c r="N43" i="168"/>
  <c r="M43" i="168"/>
  <c r="L43" i="168"/>
  <c r="K43" i="168"/>
  <c r="O42" i="168"/>
  <c r="N42" i="168"/>
  <c r="M42" i="168"/>
  <c r="L42" i="168"/>
  <c r="K42" i="168"/>
  <c r="O41" i="168"/>
  <c r="N41" i="168"/>
  <c r="M41" i="168"/>
  <c r="L41" i="168"/>
  <c r="K41" i="168"/>
  <c r="O40" i="168"/>
  <c r="N40" i="168"/>
  <c r="M40" i="168"/>
  <c r="L40" i="168"/>
  <c r="K40" i="168"/>
  <c r="O39" i="168"/>
  <c r="N39" i="168"/>
  <c r="M39" i="168"/>
  <c r="L39" i="168"/>
  <c r="K39" i="168"/>
  <c r="O38" i="168"/>
  <c r="N38" i="168"/>
  <c r="M38" i="168"/>
  <c r="L38" i="168"/>
  <c r="K38" i="168"/>
  <c r="O37" i="168"/>
  <c r="N37" i="168"/>
  <c r="M37" i="168"/>
  <c r="L37" i="168"/>
  <c r="K37" i="168"/>
  <c r="O36" i="168"/>
  <c r="N36" i="168"/>
  <c r="M36" i="168"/>
  <c r="L36" i="168"/>
  <c r="K36" i="168"/>
  <c r="O35" i="168"/>
  <c r="N35" i="168"/>
  <c r="M35" i="168"/>
  <c r="L35" i="168"/>
  <c r="K35" i="168"/>
  <c r="O12" i="168"/>
  <c r="N12" i="168"/>
  <c r="P11" i="168"/>
  <c r="O11" i="168"/>
  <c r="Q9" i="168" s="1"/>
  <c r="N11" i="168"/>
  <c r="Q10" i="168"/>
  <c r="O10" i="168"/>
  <c r="L10" i="168"/>
  <c r="O9" i="168"/>
  <c r="L9" i="168"/>
  <c r="O45" i="167"/>
  <c r="N45" i="167"/>
  <c r="M45" i="167"/>
  <c r="L45" i="167"/>
  <c r="K45" i="167"/>
  <c r="O44" i="167"/>
  <c r="N44" i="167"/>
  <c r="M44" i="167"/>
  <c r="L44" i="167"/>
  <c r="K44" i="167"/>
  <c r="O43" i="167"/>
  <c r="N43" i="167"/>
  <c r="M43" i="167"/>
  <c r="L43" i="167"/>
  <c r="K43" i="167"/>
  <c r="O42" i="167"/>
  <c r="N42" i="167"/>
  <c r="M42" i="167"/>
  <c r="L42" i="167"/>
  <c r="K42" i="167"/>
  <c r="O41" i="167"/>
  <c r="N41" i="167"/>
  <c r="M41" i="167"/>
  <c r="L41" i="167"/>
  <c r="K41" i="167"/>
  <c r="O40" i="167"/>
  <c r="N40" i="167"/>
  <c r="M40" i="167"/>
  <c r="L40" i="167"/>
  <c r="K40" i="167"/>
  <c r="O39" i="167"/>
  <c r="N39" i="167"/>
  <c r="M39" i="167"/>
  <c r="L39" i="167"/>
  <c r="K39" i="167"/>
  <c r="O38" i="167"/>
  <c r="N38" i="167"/>
  <c r="M38" i="167"/>
  <c r="L38" i="167"/>
  <c r="K38" i="167"/>
  <c r="O37" i="167"/>
  <c r="N37" i="167"/>
  <c r="M37" i="167"/>
  <c r="L37" i="167"/>
  <c r="K37" i="167"/>
  <c r="O36" i="167"/>
  <c r="N36" i="167"/>
  <c r="M36" i="167"/>
  <c r="L36" i="167"/>
  <c r="K36" i="167"/>
  <c r="O35" i="167"/>
  <c r="N35" i="167"/>
  <c r="M35" i="167"/>
  <c r="L35" i="167"/>
  <c r="K35" i="167"/>
  <c r="O12" i="167"/>
  <c r="N12" i="167"/>
  <c r="O10" i="167" s="1"/>
  <c r="P11" i="167"/>
  <c r="O11" i="167"/>
  <c r="Q9" i="167" s="1"/>
  <c r="N11" i="167"/>
  <c r="Q10" i="167"/>
  <c r="L10" i="167"/>
  <c r="O9" i="167"/>
  <c r="L9" i="167"/>
  <c r="O45" i="166"/>
  <c r="N45" i="166"/>
  <c r="M45" i="166"/>
  <c r="L45" i="166"/>
  <c r="K45" i="166"/>
  <c r="O44" i="166"/>
  <c r="N44" i="166"/>
  <c r="M44" i="166"/>
  <c r="L44" i="166"/>
  <c r="K44" i="166"/>
  <c r="O43" i="166"/>
  <c r="N43" i="166"/>
  <c r="M43" i="166"/>
  <c r="L43" i="166"/>
  <c r="K43" i="166"/>
  <c r="O42" i="166"/>
  <c r="N42" i="166"/>
  <c r="M42" i="166"/>
  <c r="L42" i="166"/>
  <c r="K42" i="166"/>
  <c r="O41" i="166"/>
  <c r="N41" i="166"/>
  <c r="M41" i="166"/>
  <c r="L41" i="166"/>
  <c r="K41" i="166"/>
  <c r="O40" i="166"/>
  <c r="N40" i="166"/>
  <c r="M40" i="166"/>
  <c r="L40" i="166"/>
  <c r="K40" i="166"/>
  <c r="O39" i="166"/>
  <c r="N39" i="166"/>
  <c r="M39" i="166"/>
  <c r="L39" i="166"/>
  <c r="K39" i="166"/>
  <c r="O38" i="166"/>
  <c r="N38" i="166"/>
  <c r="M38" i="166"/>
  <c r="L38" i="166"/>
  <c r="K38" i="166"/>
  <c r="O37" i="166"/>
  <c r="N37" i="166"/>
  <c r="M37" i="166"/>
  <c r="L37" i="166"/>
  <c r="K37" i="166"/>
  <c r="O36" i="166"/>
  <c r="N36" i="166"/>
  <c r="M36" i="166"/>
  <c r="L36" i="166"/>
  <c r="K36" i="166"/>
  <c r="O35" i="166"/>
  <c r="N35" i="166"/>
  <c r="M35" i="166"/>
  <c r="L35" i="166"/>
  <c r="K35" i="166"/>
  <c r="O12" i="166"/>
  <c r="N12" i="166"/>
  <c r="P11" i="166"/>
  <c r="O11" i="166"/>
  <c r="Q9" i="166" s="1"/>
  <c r="N11" i="166"/>
  <c r="Q10" i="166"/>
  <c r="O10" i="166"/>
  <c r="L10" i="166"/>
  <c r="O9" i="166"/>
  <c r="L9" i="166"/>
  <c r="O45" i="165"/>
  <c r="N45" i="165"/>
  <c r="M45" i="165"/>
  <c r="L45" i="165"/>
  <c r="K45" i="165"/>
  <c r="O44" i="165"/>
  <c r="N44" i="165"/>
  <c r="M44" i="165"/>
  <c r="L44" i="165"/>
  <c r="K44" i="165"/>
  <c r="O43" i="165"/>
  <c r="N43" i="165"/>
  <c r="M43" i="165"/>
  <c r="L43" i="165"/>
  <c r="K43" i="165"/>
  <c r="O42" i="165"/>
  <c r="N42" i="165"/>
  <c r="M42" i="165"/>
  <c r="L42" i="165"/>
  <c r="K42" i="165"/>
  <c r="O41" i="165"/>
  <c r="N41" i="165"/>
  <c r="M41" i="165"/>
  <c r="L41" i="165"/>
  <c r="K41" i="165"/>
  <c r="O40" i="165"/>
  <c r="N40" i="165"/>
  <c r="M40" i="165"/>
  <c r="L40" i="165"/>
  <c r="K40" i="165"/>
  <c r="O39" i="165"/>
  <c r="N39" i="165"/>
  <c r="M39" i="165"/>
  <c r="L39" i="165"/>
  <c r="K39" i="165"/>
  <c r="O38" i="165"/>
  <c r="N38" i="165"/>
  <c r="M38" i="165"/>
  <c r="L38" i="165"/>
  <c r="K38" i="165"/>
  <c r="O37" i="165"/>
  <c r="N37" i="165"/>
  <c r="M37" i="165"/>
  <c r="L37" i="165"/>
  <c r="K37" i="165"/>
  <c r="O36" i="165"/>
  <c r="N36" i="165"/>
  <c r="M36" i="165"/>
  <c r="L36" i="165"/>
  <c r="K36" i="165"/>
  <c r="O35" i="165"/>
  <c r="N35" i="165"/>
  <c r="M35" i="165"/>
  <c r="L35" i="165"/>
  <c r="K35" i="165"/>
  <c r="O12" i="165"/>
  <c r="N12" i="165"/>
  <c r="P11" i="165"/>
  <c r="O11" i="165"/>
  <c r="Q9" i="165" s="1"/>
  <c r="N11" i="165"/>
  <c r="Q10" i="165"/>
  <c r="O10" i="165"/>
  <c r="L10" i="165"/>
  <c r="O9" i="165"/>
  <c r="L9" i="165"/>
  <c r="O45" i="164"/>
  <c r="N45" i="164"/>
  <c r="M45" i="164"/>
  <c r="L45" i="164"/>
  <c r="K45" i="164"/>
  <c r="O44" i="164"/>
  <c r="N44" i="164"/>
  <c r="M44" i="164"/>
  <c r="L44" i="164"/>
  <c r="K44" i="164"/>
  <c r="O43" i="164"/>
  <c r="N43" i="164"/>
  <c r="M43" i="164"/>
  <c r="L43" i="164"/>
  <c r="K43" i="164"/>
  <c r="O42" i="164"/>
  <c r="N42" i="164"/>
  <c r="M42" i="164"/>
  <c r="L42" i="164"/>
  <c r="K42" i="164"/>
  <c r="O41" i="164"/>
  <c r="N41" i="164"/>
  <c r="M41" i="164"/>
  <c r="L41" i="164"/>
  <c r="K41" i="164"/>
  <c r="O40" i="164"/>
  <c r="N40" i="164"/>
  <c r="M40" i="164"/>
  <c r="L40" i="164"/>
  <c r="K40" i="164"/>
  <c r="O39" i="164"/>
  <c r="N39" i="164"/>
  <c r="M39" i="164"/>
  <c r="L39" i="164"/>
  <c r="K39" i="164"/>
  <c r="O38" i="164"/>
  <c r="N38" i="164"/>
  <c r="M38" i="164"/>
  <c r="L38" i="164"/>
  <c r="K38" i="164"/>
  <c r="O37" i="164"/>
  <c r="N37" i="164"/>
  <c r="M37" i="164"/>
  <c r="L37" i="164"/>
  <c r="K37" i="164"/>
  <c r="O36" i="164"/>
  <c r="N36" i="164"/>
  <c r="M36" i="164"/>
  <c r="L36" i="164"/>
  <c r="K36" i="164"/>
  <c r="O35" i="164"/>
  <c r="N35" i="164"/>
  <c r="M35" i="164"/>
  <c r="L35" i="164"/>
  <c r="K35" i="164"/>
  <c r="O12" i="164"/>
  <c r="N12" i="164"/>
  <c r="P11" i="164"/>
  <c r="O11" i="164"/>
  <c r="N11" i="164"/>
  <c r="Q10" i="164"/>
  <c r="O10" i="164"/>
  <c r="L10" i="164"/>
  <c r="Q9" i="164"/>
  <c r="O9" i="164"/>
  <c r="L9" i="164"/>
  <c r="O45" i="163"/>
  <c r="N45" i="163"/>
  <c r="M45" i="163"/>
  <c r="L45" i="163"/>
  <c r="K45" i="163"/>
  <c r="O44" i="163"/>
  <c r="N44" i="163"/>
  <c r="M44" i="163"/>
  <c r="L44" i="163"/>
  <c r="K44" i="163"/>
  <c r="O43" i="163"/>
  <c r="N43" i="163"/>
  <c r="M43" i="163"/>
  <c r="L43" i="163"/>
  <c r="K43" i="163"/>
  <c r="O42" i="163"/>
  <c r="N42" i="163"/>
  <c r="M42" i="163"/>
  <c r="L42" i="163"/>
  <c r="K42" i="163"/>
  <c r="O41" i="163"/>
  <c r="N41" i="163"/>
  <c r="M41" i="163"/>
  <c r="L41" i="163"/>
  <c r="K41" i="163"/>
  <c r="O40" i="163"/>
  <c r="N40" i="163"/>
  <c r="M40" i="163"/>
  <c r="L40" i="163"/>
  <c r="K40" i="163"/>
  <c r="O39" i="163"/>
  <c r="N39" i="163"/>
  <c r="M39" i="163"/>
  <c r="L39" i="163"/>
  <c r="K39" i="163"/>
  <c r="O38" i="163"/>
  <c r="N38" i="163"/>
  <c r="M38" i="163"/>
  <c r="L38" i="163"/>
  <c r="K38" i="163"/>
  <c r="O37" i="163"/>
  <c r="N37" i="163"/>
  <c r="M37" i="163"/>
  <c r="L37" i="163"/>
  <c r="K37" i="163"/>
  <c r="O36" i="163"/>
  <c r="N36" i="163"/>
  <c r="M36" i="163"/>
  <c r="L36" i="163"/>
  <c r="K36" i="163"/>
  <c r="O35" i="163"/>
  <c r="N35" i="163"/>
  <c r="M35" i="163"/>
  <c r="L35" i="163"/>
  <c r="K35" i="163"/>
  <c r="O12" i="163"/>
  <c r="N12" i="163"/>
  <c r="P11" i="163"/>
  <c r="O11" i="163"/>
  <c r="Q9" i="163" s="1"/>
  <c r="N11" i="163"/>
  <c r="Q10" i="163"/>
  <c r="O10" i="163"/>
  <c r="L10" i="163"/>
  <c r="O9" i="163"/>
  <c r="L9" i="163"/>
  <c r="O45" i="162"/>
  <c r="N45" i="162"/>
  <c r="M45" i="162"/>
  <c r="L45" i="162"/>
  <c r="K45" i="162"/>
  <c r="O44" i="162"/>
  <c r="N44" i="162"/>
  <c r="M44" i="162"/>
  <c r="L44" i="162"/>
  <c r="K44" i="162"/>
  <c r="O43" i="162"/>
  <c r="N43" i="162"/>
  <c r="M43" i="162"/>
  <c r="L43" i="162"/>
  <c r="K43" i="162"/>
  <c r="O42" i="162"/>
  <c r="N42" i="162"/>
  <c r="M42" i="162"/>
  <c r="L42" i="162"/>
  <c r="K42" i="162"/>
  <c r="O41" i="162"/>
  <c r="N41" i="162"/>
  <c r="M41" i="162"/>
  <c r="L41" i="162"/>
  <c r="K41" i="162"/>
  <c r="O40" i="162"/>
  <c r="N40" i="162"/>
  <c r="M40" i="162"/>
  <c r="L40" i="162"/>
  <c r="K40" i="162"/>
  <c r="O39" i="162"/>
  <c r="N39" i="162"/>
  <c r="M39" i="162"/>
  <c r="L39" i="162"/>
  <c r="K39" i="162"/>
  <c r="O38" i="162"/>
  <c r="N38" i="162"/>
  <c r="M38" i="162"/>
  <c r="L38" i="162"/>
  <c r="K38" i="162"/>
  <c r="O37" i="162"/>
  <c r="N37" i="162"/>
  <c r="M37" i="162"/>
  <c r="L37" i="162"/>
  <c r="K37" i="162"/>
  <c r="O36" i="162"/>
  <c r="N36" i="162"/>
  <c r="M36" i="162"/>
  <c r="L36" i="162"/>
  <c r="K36" i="162"/>
  <c r="O35" i="162"/>
  <c r="N35" i="162"/>
  <c r="M35" i="162"/>
  <c r="L35" i="162"/>
  <c r="K35" i="162"/>
  <c r="O12" i="162"/>
  <c r="N12" i="162"/>
  <c r="P11" i="162"/>
  <c r="O11" i="162"/>
  <c r="Q9" i="162" s="1"/>
  <c r="N11" i="162"/>
  <c r="Q10" i="162"/>
  <c r="O10" i="162"/>
  <c r="L10" i="162"/>
  <c r="O9" i="162"/>
  <c r="L9" i="162"/>
  <c r="O12" i="161"/>
  <c r="N12" i="161"/>
  <c r="O10" i="161" s="1"/>
  <c r="P11" i="161"/>
  <c r="O11" i="161"/>
  <c r="Q9" i="161" s="1"/>
  <c r="N11" i="161"/>
  <c r="Q10" i="161"/>
  <c r="L10" i="161"/>
  <c r="O9" i="161"/>
  <c r="L9" i="161"/>
  <c r="O45" i="160"/>
  <c r="N45" i="160"/>
  <c r="M45" i="160"/>
  <c r="L45" i="160"/>
  <c r="K45" i="160"/>
  <c r="O44" i="160"/>
  <c r="N44" i="160"/>
  <c r="M44" i="160"/>
  <c r="L44" i="160"/>
  <c r="K44" i="160"/>
  <c r="O43" i="160"/>
  <c r="N43" i="160"/>
  <c r="M43" i="160"/>
  <c r="L43" i="160"/>
  <c r="K43" i="160"/>
  <c r="O42" i="160"/>
  <c r="N42" i="160"/>
  <c r="M42" i="160"/>
  <c r="L42" i="160"/>
  <c r="K42" i="160"/>
  <c r="O41" i="160"/>
  <c r="N41" i="160"/>
  <c r="M41" i="160"/>
  <c r="L41" i="160"/>
  <c r="K41" i="160"/>
  <c r="O40" i="160"/>
  <c r="N40" i="160"/>
  <c r="M40" i="160"/>
  <c r="L40" i="160"/>
  <c r="K40" i="160"/>
  <c r="O39" i="160"/>
  <c r="N39" i="160"/>
  <c r="M39" i="160"/>
  <c r="L39" i="160"/>
  <c r="K39" i="160"/>
  <c r="O38" i="160"/>
  <c r="N38" i="160"/>
  <c r="M38" i="160"/>
  <c r="L38" i="160"/>
  <c r="K38" i="160"/>
  <c r="O37" i="160"/>
  <c r="N37" i="160"/>
  <c r="M37" i="160"/>
  <c r="L37" i="160"/>
  <c r="K37" i="160"/>
  <c r="O36" i="160"/>
  <c r="N36" i="160"/>
  <c r="M36" i="160"/>
  <c r="L36" i="160"/>
  <c r="K36" i="160"/>
  <c r="O35" i="160"/>
  <c r="N35" i="160"/>
  <c r="M35" i="160"/>
  <c r="L35" i="160"/>
  <c r="K35" i="160"/>
  <c r="O12" i="160"/>
  <c r="N12" i="160"/>
  <c r="P11" i="160"/>
  <c r="O11" i="160"/>
  <c r="N11" i="160"/>
  <c r="Q10" i="160"/>
  <c r="O10" i="160"/>
  <c r="L10" i="160"/>
  <c r="Q9" i="160"/>
  <c r="O9" i="160"/>
  <c r="L9" i="160"/>
  <c r="O45" i="159"/>
  <c r="N45" i="159"/>
  <c r="M45" i="159"/>
  <c r="L45" i="159"/>
  <c r="K45" i="159"/>
  <c r="O44" i="159"/>
  <c r="N44" i="159"/>
  <c r="M44" i="159"/>
  <c r="L44" i="159"/>
  <c r="K44" i="159"/>
  <c r="O43" i="159"/>
  <c r="N43" i="159"/>
  <c r="M43" i="159"/>
  <c r="L43" i="159"/>
  <c r="K43" i="159"/>
  <c r="O42" i="159"/>
  <c r="N42" i="159"/>
  <c r="M42" i="159"/>
  <c r="L42" i="159"/>
  <c r="K42" i="159"/>
  <c r="O41" i="159"/>
  <c r="N41" i="159"/>
  <c r="M41" i="159"/>
  <c r="L41" i="159"/>
  <c r="K41" i="159"/>
  <c r="O40" i="159"/>
  <c r="N40" i="159"/>
  <c r="M40" i="159"/>
  <c r="L40" i="159"/>
  <c r="K40" i="159"/>
  <c r="O39" i="159"/>
  <c r="N39" i="159"/>
  <c r="M39" i="159"/>
  <c r="L39" i="159"/>
  <c r="K39" i="159"/>
  <c r="O38" i="159"/>
  <c r="N38" i="159"/>
  <c r="M38" i="159"/>
  <c r="L38" i="159"/>
  <c r="K38" i="159"/>
  <c r="O37" i="159"/>
  <c r="N37" i="159"/>
  <c r="M37" i="159"/>
  <c r="L37" i="159"/>
  <c r="K37" i="159"/>
  <c r="O36" i="159"/>
  <c r="N36" i="159"/>
  <c r="M36" i="159"/>
  <c r="L36" i="159"/>
  <c r="K36" i="159"/>
  <c r="O35" i="159"/>
  <c r="N35" i="159"/>
  <c r="M35" i="159"/>
  <c r="L35" i="159"/>
  <c r="K35" i="159"/>
  <c r="O12" i="159"/>
  <c r="Q10" i="159" s="1"/>
  <c r="N12" i="159"/>
  <c r="P11" i="159"/>
  <c r="O11" i="159"/>
  <c r="Q9" i="159" s="1"/>
  <c r="N11" i="159"/>
  <c r="O10" i="159"/>
  <c r="L10" i="159"/>
  <c r="L9" i="159"/>
  <c r="O9" i="159" s="1"/>
  <c r="O45" i="158"/>
  <c r="N45" i="158"/>
  <c r="M45" i="158"/>
  <c r="L45" i="158"/>
  <c r="K45" i="158"/>
  <c r="O44" i="158"/>
  <c r="N44" i="158"/>
  <c r="M44" i="158"/>
  <c r="L44" i="158"/>
  <c r="K44" i="158"/>
  <c r="O43" i="158"/>
  <c r="N43" i="158"/>
  <c r="M43" i="158"/>
  <c r="L43" i="158"/>
  <c r="K43" i="158"/>
  <c r="O42" i="158"/>
  <c r="N42" i="158"/>
  <c r="M42" i="158"/>
  <c r="L42" i="158"/>
  <c r="K42" i="158"/>
  <c r="O41" i="158"/>
  <c r="N41" i="158"/>
  <c r="M41" i="158"/>
  <c r="L41" i="158"/>
  <c r="K41" i="158"/>
  <c r="O40" i="158"/>
  <c r="N40" i="158"/>
  <c r="M40" i="158"/>
  <c r="L40" i="158"/>
  <c r="K40" i="158"/>
  <c r="O39" i="158"/>
  <c r="N39" i="158"/>
  <c r="M39" i="158"/>
  <c r="L39" i="158"/>
  <c r="K39" i="158"/>
  <c r="O38" i="158"/>
  <c r="N38" i="158"/>
  <c r="M38" i="158"/>
  <c r="L38" i="158"/>
  <c r="K38" i="158"/>
  <c r="O37" i="158"/>
  <c r="N37" i="158"/>
  <c r="M37" i="158"/>
  <c r="L37" i="158"/>
  <c r="K37" i="158"/>
  <c r="O36" i="158"/>
  <c r="N36" i="158"/>
  <c r="M36" i="158"/>
  <c r="L36" i="158"/>
  <c r="K36" i="158"/>
  <c r="O35" i="158"/>
  <c r="N35" i="158"/>
  <c r="M35" i="158"/>
  <c r="L35" i="158"/>
  <c r="K35" i="158"/>
  <c r="O12" i="158"/>
  <c r="Q10" i="158" s="1"/>
  <c r="N12" i="158"/>
  <c r="P11" i="158"/>
  <c r="O11" i="158"/>
  <c r="N11" i="158"/>
  <c r="O10" i="158"/>
  <c r="L10" i="158"/>
  <c r="Q9" i="158"/>
  <c r="L9" i="158"/>
  <c r="O9" i="158" s="1"/>
  <c r="O12" i="157"/>
  <c r="N12" i="157"/>
  <c r="P11" i="157"/>
  <c r="O11" i="157"/>
  <c r="Q9" i="157" s="1"/>
  <c r="N11" i="157"/>
  <c r="Q10" i="157"/>
  <c r="O10" i="157"/>
  <c r="L10" i="157"/>
  <c r="L9" i="157"/>
  <c r="O9" i="157" s="1"/>
  <c r="O45" i="156"/>
  <c r="N45" i="156"/>
  <c r="M45" i="156"/>
  <c r="L45" i="156"/>
  <c r="K45" i="156"/>
  <c r="O44" i="156"/>
  <c r="N44" i="156"/>
  <c r="M44" i="156"/>
  <c r="L44" i="156"/>
  <c r="K44" i="156"/>
  <c r="O43" i="156"/>
  <c r="N43" i="156"/>
  <c r="M43" i="156"/>
  <c r="L43" i="156"/>
  <c r="K43" i="156"/>
  <c r="O42" i="156"/>
  <c r="N42" i="156"/>
  <c r="M42" i="156"/>
  <c r="L42" i="156"/>
  <c r="K42" i="156"/>
  <c r="O41" i="156"/>
  <c r="N41" i="156"/>
  <c r="M41" i="156"/>
  <c r="L41" i="156"/>
  <c r="K41" i="156"/>
  <c r="O40" i="156"/>
  <c r="N40" i="156"/>
  <c r="M40" i="156"/>
  <c r="L40" i="156"/>
  <c r="K40" i="156"/>
  <c r="O39" i="156"/>
  <c r="N39" i="156"/>
  <c r="M39" i="156"/>
  <c r="L39" i="156"/>
  <c r="K39" i="156"/>
  <c r="O38" i="156"/>
  <c r="N38" i="156"/>
  <c r="M38" i="156"/>
  <c r="L38" i="156"/>
  <c r="K38" i="156"/>
  <c r="O37" i="156"/>
  <c r="N37" i="156"/>
  <c r="M37" i="156"/>
  <c r="L37" i="156"/>
  <c r="K37" i="156"/>
  <c r="O36" i="156"/>
  <c r="N36" i="156"/>
  <c r="M36" i="156"/>
  <c r="L36" i="156"/>
  <c r="K36" i="156"/>
  <c r="O35" i="156"/>
  <c r="N35" i="156"/>
  <c r="M35" i="156"/>
  <c r="L35" i="156"/>
  <c r="K35" i="156"/>
  <c r="O12" i="156"/>
  <c r="N12" i="156"/>
  <c r="P11" i="156"/>
  <c r="O11" i="156"/>
  <c r="Q9" i="156" s="1"/>
  <c r="N11" i="156"/>
  <c r="Q10" i="156"/>
  <c r="L10" i="156"/>
  <c r="O10" i="156" s="1"/>
  <c r="L9" i="156"/>
  <c r="O9" i="156" s="1"/>
  <c r="O45" i="155"/>
  <c r="N45" i="155"/>
  <c r="M45" i="155"/>
  <c r="L45" i="155"/>
  <c r="K45" i="155"/>
  <c r="O44" i="155"/>
  <c r="N44" i="155"/>
  <c r="M44" i="155"/>
  <c r="L44" i="155"/>
  <c r="K44" i="155"/>
  <c r="O43" i="155"/>
  <c r="N43" i="155"/>
  <c r="M43" i="155"/>
  <c r="L43" i="155"/>
  <c r="K43" i="155"/>
  <c r="O42" i="155"/>
  <c r="N42" i="155"/>
  <c r="M42" i="155"/>
  <c r="L42" i="155"/>
  <c r="K42" i="155"/>
  <c r="O41" i="155"/>
  <c r="N41" i="155"/>
  <c r="M41" i="155"/>
  <c r="L41" i="155"/>
  <c r="K41" i="155"/>
  <c r="O40" i="155"/>
  <c r="N40" i="155"/>
  <c r="M40" i="155"/>
  <c r="L40" i="155"/>
  <c r="K40" i="155"/>
  <c r="O39" i="155"/>
  <c r="N39" i="155"/>
  <c r="M39" i="155"/>
  <c r="L39" i="155"/>
  <c r="K39" i="155"/>
  <c r="O38" i="155"/>
  <c r="N38" i="155"/>
  <c r="M38" i="155"/>
  <c r="L38" i="155"/>
  <c r="K38" i="155"/>
  <c r="O37" i="155"/>
  <c r="N37" i="155"/>
  <c r="M37" i="155"/>
  <c r="L37" i="155"/>
  <c r="K37" i="155"/>
  <c r="O36" i="155"/>
  <c r="N36" i="155"/>
  <c r="M36" i="155"/>
  <c r="L36" i="155"/>
  <c r="K36" i="155"/>
  <c r="O35" i="155"/>
  <c r="N35" i="155"/>
  <c r="M35" i="155"/>
  <c r="L35" i="155"/>
  <c r="K35" i="155"/>
  <c r="O12" i="155"/>
  <c r="N12" i="155"/>
  <c r="O10" i="155" s="1"/>
  <c r="P11" i="155"/>
  <c r="O11" i="155"/>
  <c r="N11" i="155"/>
  <c r="Q10" i="155"/>
  <c r="L10" i="155"/>
  <c r="Q9" i="155"/>
  <c r="L9" i="155"/>
  <c r="O9" i="155" s="1"/>
  <c r="O45" i="154"/>
  <c r="N45" i="154"/>
  <c r="M45" i="154"/>
  <c r="L45" i="154"/>
  <c r="K45" i="154"/>
  <c r="O44" i="154"/>
  <c r="N44" i="154"/>
  <c r="M44" i="154"/>
  <c r="L44" i="154"/>
  <c r="K44" i="154"/>
  <c r="O43" i="154"/>
  <c r="N43" i="154"/>
  <c r="M43" i="154"/>
  <c r="L43" i="154"/>
  <c r="K43" i="154"/>
  <c r="O42" i="154"/>
  <c r="N42" i="154"/>
  <c r="M42" i="154"/>
  <c r="L42" i="154"/>
  <c r="K42" i="154"/>
  <c r="O41" i="154"/>
  <c r="N41" i="154"/>
  <c r="M41" i="154"/>
  <c r="L41" i="154"/>
  <c r="K41" i="154"/>
  <c r="O40" i="154"/>
  <c r="N40" i="154"/>
  <c r="M40" i="154"/>
  <c r="L40" i="154"/>
  <c r="K40" i="154"/>
  <c r="O39" i="154"/>
  <c r="N39" i="154"/>
  <c r="M39" i="154"/>
  <c r="L39" i="154"/>
  <c r="K39" i="154"/>
  <c r="O38" i="154"/>
  <c r="N38" i="154"/>
  <c r="M38" i="154"/>
  <c r="L38" i="154"/>
  <c r="K38" i="154"/>
  <c r="O37" i="154"/>
  <c r="N37" i="154"/>
  <c r="M37" i="154"/>
  <c r="L37" i="154"/>
  <c r="K37" i="154"/>
  <c r="O36" i="154"/>
  <c r="N36" i="154"/>
  <c r="M36" i="154"/>
  <c r="L36" i="154"/>
  <c r="K36" i="154"/>
  <c r="O35" i="154"/>
  <c r="N35" i="154"/>
  <c r="M35" i="154"/>
  <c r="L35" i="154"/>
  <c r="K35" i="154"/>
  <c r="O12" i="154"/>
  <c r="N12" i="154"/>
  <c r="O10" i="154" s="1"/>
  <c r="P11" i="154"/>
  <c r="O11" i="154"/>
  <c r="Q9" i="154" s="1"/>
  <c r="N11" i="154"/>
  <c r="Q10" i="154"/>
  <c r="L10" i="154"/>
  <c r="L9" i="154"/>
  <c r="O9" i="154" s="1"/>
  <c r="O45" i="153"/>
  <c r="N45" i="153"/>
  <c r="M45" i="153"/>
  <c r="L45" i="153"/>
  <c r="K45" i="153"/>
  <c r="O44" i="153"/>
  <c r="N44" i="153"/>
  <c r="M44" i="153"/>
  <c r="L44" i="153"/>
  <c r="K44" i="153"/>
  <c r="O43" i="153"/>
  <c r="N43" i="153"/>
  <c r="M43" i="153"/>
  <c r="L43" i="153"/>
  <c r="K43" i="153"/>
  <c r="O42" i="153"/>
  <c r="N42" i="153"/>
  <c r="M42" i="153"/>
  <c r="L42" i="153"/>
  <c r="K42" i="153"/>
  <c r="O41" i="153"/>
  <c r="N41" i="153"/>
  <c r="M41" i="153"/>
  <c r="L41" i="153"/>
  <c r="K41" i="153"/>
  <c r="O40" i="153"/>
  <c r="N40" i="153"/>
  <c r="M40" i="153"/>
  <c r="L40" i="153"/>
  <c r="K40" i="153"/>
  <c r="O39" i="153"/>
  <c r="N39" i="153"/>
  <c r="M39" i="153"/>
  <c r="L39" i="153"/>
  <c r="K39" i="153"/>
  <c r="O38" i="153"/>
  <c r="N38" i="153"/>
  <c r="M38" i="153"/>
  <c r="L38" i="153"/>
  <c r="K38" i="153"/>
  <c r="O37" i="153"/>
  <c r="N37" i="153"/>
  <c r="M37" i="153"/>
  <c r="L37" i="153"/>
  <c r="K37" i="153"/>
  <c r="O36" i="153"/>
  <c r="N36" i="153"/>
  <c r="M36" i="153"/>
  <c r="L36" i="153"/>
  <c r="K36" i="153"/>
  <c r="O35" i="153"/>
  <c r="N35" i="153"/>
  <c r="M35" i="153"/>
  <c r="L35" i="153"/>
  <c r="K35" i="153"/>
  <c r="O12" i="153"/>
  <c r="N12" i="153"/>
  <c r="O10" i="153" s="1"/>
  <c r="P11" i="153"/>
  <c r="O11" i="153"/>
  <c r="Q9" i="153" s="1"/>
  <c r="N11" i="153"/>
  <c r="Q10" i="153"/>
  <c r="L10" i="153"/>
  <c r="L9" i="153"/>
  <c r="O9" i="153" s="1"/>
  <c r="O12" i="152"/>
  <c r="N12" i="152"/>
  <c r="O10" i="152" s="1"/>
  <c r="P11" i="152"/>
  <c r="O11" i="152"/>
  <c r="N11" i="152"/>
  <c r="Q10" i="152"/>
  <c r="L10" i="152"/>
  <c r="Q9" i="152"/>
  <c r="L9" i="152"/>
  <c r="O45" i="152"/>
  <c r="N45" i="152"/>
  <c r="M45" i="152"/>
  <c r="L45" i="152"/>
  <c r="K45" i="152"/>
  <c r="O44" i="152"/>
  <c r="N44" i="152"/>
  <c r="M44" i="152"/>
  <c r="L44" i="152"/>
  <c r="K44" i="152"/>
  <c r="O43" i="152"/>
  <c r="N43" i="152"/>
  <c r="M43" i="152"/>
  <c r="L43" i="152"/>
  <c r="K43" i="152"/>
  <c r="O42" i="152"/>
  <c r="N42" i="152"/>
  <c r="M42" i="152"/>
  <c r="L42" i="152"/>
  <c r="K42" i="152"/>
  <c r="O41" i="152"/>
  <c r="N41" i="152"/>
  <c r="M41" i="152"/>
  <c r="L41" i="152"/>
  <c r="K41" i="152"/>
  <c r="O40" i="152"/>
  <c r="N40" i="152"/>
  <c r="M40" i="152"/>
  <c r="L40" i="152"/>
  <c r="K40" i="152"/>
  <c r="O39" i="152"/>
  <c r="N39" i="152"/>
  <c r="M39" i="152"/>
  <c r="L39" i="152"/>
  <c r="K39" i="152"/>
  <c r="O38" i="152"/>
  <c r="N38" i="152"/>
  <c r="M38" i="152"/>
  <c r="L38" i="152"/>
  <c r="K38" i="152"/>
  <c r="O37" i="152"/>
  <c r="N37" i="152"/>
  <c r="M37" i="152"/>
  <c r="L37" i="152"/>
  <c r="K37" i="152"/>
  <c r="O36" i="152"/>
  <c r="N36" i="152"/>
  <c r="M36" i="152"/>
  <c r="L36" i="152"/>
  <c r="K36" i="152"/>
  <c r="O35" i="152"/>
  <c r="N35" i="152"/>
  <c r="M35" i="152"/>
  <c r="L35" i="152"/>
  <c r="K35" i="152"/>
  <c r="O45" i="151"/>
  <c r="N45" i="151"/>
  <c r="M45" i="151"/>
  <c r="L45" i="151"/>
  <c r="K45" i="151"/>
  <c r="O44" i="151"/>
  <c r="N44" i="151"/>
  <c r="M44" i="151"/>
  <c r="L44" i="151"/>
  <c r="K44" i="151"/>
  <c r="O43" i="151"/>
  <c r="N43" i="151"/>
  <c r="M43" i="151"/>
  <c r="L43" i="151"/>
  <c r="K43" i="151"/>
  <c r="O42" i="151"/>
  <c r="N42" i="151"/>
  <c r="M42" i="151"/>
  <c r="L42" i="151"/>
  <c r="K42" i="151"/>
  <c r="O41" i="151"/>
  <c r="N41" i="151"/>
  <c r="M41" i="151"/>
  <c r="L41" i="151"/>
  <c r="K41" i="151"/>
  <c r="O40" i="151"/>
  <c r="N40" i="151"/>
  <c r="M40" i="151"/>
  <c r="L40" i="151"/>
  <c r="K40" i="151"/>
  <c r="O39" i="151"/>
  <c r="N39" i="151"/>
  <c r="M39" i="151"/>
  <c r="L39" i="151"/>
  <c r="K39" i="151"/>
  <c r="O38" i="151"/>
  <c r="N38" i="151"/>
  <c r="M38" i="151"/>
  <c r="L38" i="151"/>
  <c r="K38" i="151"/>
  <c r="O37" i="151"/>
  <c r="N37" i="151"/>
  <c r="M37" i="151"/>
  <c r="L37" i="151"/>
  <c r="K37" i="151"/>
  <c r="O36" i="151"/>
  <c r="N36" i="151"/>
  <c r="M36" i="151"/>
  <c r="L36" i="151"/>
  <c r="K36" i="151"/>
  <c r="O35" i="151"/>
  <c r="N35" i="151"/>
  <c r="M35" i="151"/>
  <c r="L35" i="151"/>
  <c r="K35" i="151"/>
  <c r="O12" i="151"/>
  <c r="N12" i="151"/>
  <c r="O10" i="151" s="1"/>
  <c r="P11" i="151"/>
  <c r="O11" i="151"/>
  <c r="N11" i="151"/>
  <c r="Q10" i="151"/>
  <c r="L10" i="151"/>
  <c r="Q9" i="151"/>
  <c r="L9" i="151"/>
  <c r="O9" i="151" s="1"/>
  <c r="O45" i="150"/>
  <c r="N45" i="150"/>
  <c r="M45" i="150"/>
  <c r="L45" i="150"/>
  <c r="K45" i="150"/>
  <c r="O44" i="150"/>
  <c r="N44" i="150"/>
  <c r="M44" i="150"/>
  <c r="L44" i="150"/>
  <c r="K44" i="150"/>
  <c r="O43" i="150"/>
  <c r="N43" i="150"/>
  <c r="M43" i="150"/>
  <c r="L43" i="150"/>
  <c r="K43" i="150"/>
  <c r="O42" i="150"/>
  <c r="N42" i="150"/>
  <c r="M42" i="150"/>
  <c r="L42" i="150"/>
  <c r="K42" i="150"/>
  <c r="O41" i="150"/>
  <c r="N41" i="150"/>
  <c r="M41" i="150"/>
  <c r="L41" i="150"/>
  <c r="K41" i="150"/>
  <c r="O40" i="150"/>
  <c r="N40" i="150"/>
  <c r="M40" i="150"/>
  <c r="L40" i="150"/>
  <c r="K40" i="150"/>
  <c r="O39" i="150"/>
  <c r="N39" i="150"/>
  <c r="M39" i="150"/>
  <c r="L39" i="150"/>
  <c r="K39" i="150"/>
  <c r="O38" i="150"/>
  <c r="N38" i="150"/>
  <c r="M38" i="150"/>
  <c r="L38" i="150"/>
  <c r="K38" i="150"/>
  <c r="O37" i="150"/>
  <c r="N37" i="150"/>
  <c r="M37" i="150"/>
  <c r="L37" i="150"/>
  <c r="K37" i="150"/>
  <c r="O36" i="150"/>
  <c r="N36" i="150"/>
  <c r="M36" i="150"/>
  <c r="L36" i="150"/>
  <c r="K36" i="150"/>
  <c r="O35" i="150"/>
  <c r="N35" i="150"/>
  <c r="M35" i="150"/>
  <c r="L35" i="150"/>
  <c r="K35" i="150"/>
  <c r="O12" i="150"/>
  <c r="N12" i="150"/>
  <c r="O10" i="150" s="1"/>
  <c r="P11" i="150"/>
  <c r="O11" i="150"/>
  <c r="N11" i="150"/>
  <c r="Q10" i="150"/>
  <c r="L10" i="150"/>
  <c r="Q9" i="150"/>
  <c r="L9" i="150"/>
  <c r="O9" i="150" s="1"/>
  <c r="O45" i="149"/>
  <c r="M45" i="149" s="1"/>
  <c r="N45" i="149"/>
  <c r="L45" i="149"/>
  <c r="K45" i="149"/>
  <c r="O44" i="149"/>
  <c r="N44" i="149"/>
  <c r="M44" i="149"/>
  <c r="L44" i="149"/>
  <c r="K44" i="149"/>
  <c r="O43" i="149"/>
  <c r="N43" i="149"/>
  <c r="M43" i="149"/>
  <c r="L43" i="149"/>
  <c r="K43" i="149"/>
  <c r="O42" i="149"/>
  <c r="N42" i="149"/>
  <c r="M42" i="149"/>
  <c r="L42" i="149"/>
  <c r="K42" i="149"/>
  <c r="O41" i="149"/>
  <c r="N41" i="149"/>
  <c r="M41" i="149"/>
  <c r="L41" i="149"/>
  <c r="K41" i="149"/>
  <c r="O40" i="149"/>
  <c r="N40" i="149"/>
  <c r="M40" i="149"/>
  <c r="L40" i="149"/>
  <c r="K40" i="149"/>
  <c r="O39" i="149"/>
  <c r="N39" i="149"/>
  <c r="M39" i="149"/>
  <c r="L39" i="149"/>
  <c r="K39" i="149"/>
  <c r="O38" i="149"/>
  <c r="N38" i="149"/>
  <c r="M38" i="149"/>
  <c r="L38" i="149"/>
  <c r="K38" i="149"/>
  <c r="O37" i="149"/>
  <c r="N37" i="149"/>
  <c r="M37" i="149"/>
  <c r="L37" i="149"/>
  <c r="K37" i="149"/>
  <c r="O36" i="149"/>
  <c r="N36" i="149"/>
  <c r="M36" i="149"/>
  <c r="L36" i="149"/>
  <c r="K36" i="149"/>
  <c r="O35" i="149"/>
  <c r="N35" i="149"/>
  <c r="M35" i="149"/>
  <c r="L35" i="149"/>
  <c r="K35" i="149"/>
  <c r="O12" i="149"/>
  <c r="N12" i="149"/>
  <c r="O10" i="149" s="1"/>
  <c r="P11" i="149"/>
  <c r="O11" i="149"/>
  <c r="Q9" i="149" s="1"/>
  <c r="N11" i="149"/>
  <c r="Q10" i="149"/>
  <c r="L10" i="149"/>
  <c r="L9" i="149"/>
  <c r="O9" i="149" s="1"/>
  <c r="O45" i="148"/>
  <c r="M45" i="148" s="1"/>
  <c r="N45" i="148"/>
  <c r="L45" i="148"/>
  <c r="K45" i="148"/>
  <c r="O44" i="148"/>
  <c r="N44" i="148"/>
  <c r="M44" i="148"/>
  <c r="L44" i="148"/>
  <c r="K44" i="148"/>
  <c r="O43" i="148"/>
  <c r="N43" i="148"/>
  <c r="M43" i="148"/>
  <c r="L43" i="148"/>
  <c r="K43" i="148"/>
  <c r="O42" i="148"/>
  <c r="N42" i="148"/>
  <c r="M42" i="148"/>
  <c r="L42" i="148"/>
  <c r="K42" i="148"/>
  <c r="O41" i="148"/>
  <c r="N41" i="148"/>
  <c r="M41" i="148"/>
  <c r="L41" i="148"/>
  <c r="K41" i="148"/>
  <c r="O40" i="148"/>
  <c r="N40" i="148"/>
  <c r="M40" i="148"/>
  <c r="L40" i="148"/>
  <c r="K40" i="148"/>
  <c r="O39" i="148"/>
  <c r="N39" i="148"/>
  <c r="M39" i="148"/>
  <c r="L39" i="148"/>
  <c r="K39" i="148"/>
  <c r="O38" i="148"/>
  <c r="N38" i="148"/>
  <c r="M38" i="148"/>
  <c r="L38" i="148"/>
  <c r="K38" i="148"/>
  <c r="O37" i="148"/>
  <c r="N37" i="148"/>
  <c r="M37" i="148"/>
  <c r="L37" i="148"/>
  <c r="K37" i="148"/>
  <c r="O36" i="148"/>
  <c r="N36" i="148"/>
  <c r="M36" i="148"/>
  <c r="L36" i="148"/>
  <c r="K36" i="148"/>
  <c r="O35" i="148"/>
  <c r="N35" i="148"/>
  <c r="M35" i="148"/>
  <c r="L35" i="148"/>
  <c r="K35" i="148"/>
  <c r="O12" i="148"/>
  <c r="N12" i="148"/>
  <c r="O10" i="148" s="1"/>
  <c r="P11" i="148"/>
  <c r="O11" i="148"/>
  <c r="Q9" i="148" s="1"/>
  <c r="N11" i="148"/>
  <c r="Q10" i="148"/>
  <c r="L10" i="148"/>
  <c r="L9" i="148"/>
  <c r="O9" i="148" s="1"/>
  <c r="O45" i="147"/>
  <c r="M45" i="147" s="1"/>
  <c r="N45" i="147"/>
  <c r="L45" i="147"/>
  <c r="K45" i="147"/>
  <c r="O44" i="147"/>
  <c r="N44" i="147"/>
  <c r="M44" i="147"/>
  <c r="L44" i="147"/>
  <c r="K44" i="147"/>
  <c r="O43" i="147"/>
  <c r="N43" i="147"/>
  <c r="M43" i="147"/>
  <c r="L43" i="147"/>
  <c r="K43" i="147"/>
  <c r="O42" i="147"/>
  <c r="N42" i="147"/>
  <c r="M42" i="147"/>
  <c r="L42" i="147"/>
  <c r="K42" i="147"/>
  <c r="O41" i="147"/>
  <c r="N41" i="147"/>
  <c r="M41" i="147"/>
  <c r="L41" i="147"/>
  <c r="K41" i="147"/>
  <c r="O40" i="147"/>
  <c r="N40" i="147"/>
  <c r="M40" i="147"/>
  <c r="L40" i="147"/>
  <c r="K40" i="147"/>
  <c r="O12" i="147"/>
  <c r="N12" i="147"/>
  <c r="P11" i="147"/>
  <c r="O11" i="147"/>
  <c r="N11" i="147"/>
  <c r="Q10" i="147"/>
  <c r="O10" i="147"/>
  <c r="L10" i="147"/>
  <c r="Q9" i="147"/>
  <c r="L9" i="147"/>
  <c r="O45" i="146"/>
  <c r="M45" i="146" s="1"/>
  <c r="N45" i="146"/>
  <c r="L45" i="146"/>
  <c r="K45" i="146"/>
  <c r="O44" i="146"/>
  <c r="N44" i="146"/>
  <c r="M44" i="146"/>
  <c r="L44" i="146"/>
  <c r="K44" i="146"/>
  <c r="O43" i="146"/>
  <c r="N43" i="146"/>
  <c r="M43" i="146"/>
  <c r="L43" i="146"/>
  <c r="K43" i="146"/>
  <c r="O42" i="146"/>
  <c r="N42" i="146"/>
  <c r="M42" i="146"/>
  <c r="L42" i="146"/>
  <c r="K42" i="146"/>
  <c r="O41" i="146"/>
  <c r="N41" i="146"/>
  <c r="M41" i="146"/>
  <c r="L41" i="146"/>
  <c r="K41" i="146"/>
  <c r="O40" i="146"/>
  <c r="N40" i="146"/>
  <c r="M40" i="146"/>
  <c r="L40" i="146"/>
  <c r="K40" i="146"/>
  <c r="O39" i="146"/>
  <c r="N39" i="146"/>
  <c r="M39" i="146"/>
  <c r="L39" i="146"/>
  <c r="K39" i="146"/>
  <c r="O38" i="146"/>
  <c r="N38" i="146"/>
  <c r="M38" i="146"/>
  <c r="L38" i="146"/>
  <c r="K38" i="146"/>
  <c r="O37" i="146"/>
  <c r="N37" i="146"/>
  <c r="M37" i="146"/>
  <c r="L37" i="146"/>
  <c r="K37" i="146"/>
  <c r="O36" i="146"/>
  <c r="N36" i="146"/>
  <c r="M36" i="146"/>
  <c r="L36" i="146"/>
  <c r="K36" i="146"/>
  <c r="O35" i="146"/>
  <c r="N35" i="146"/>
  <c r="M35" i="146"/>
  <c r="L35" i="146"/>
  <c r="K35" i="146"/>
  <c r="O12" i="146"/>
  <c r="N12" i="146"/>
  <c r="O10" i="146" s="1"/>
  <c r="P11" i="146"/>
  <c r="O11" i="146"/>
  <c r="N11" i="146"/>
  <c r="Q10" i="146"/>
  <c r="L10" i="146"/>
  <c r="Q9" i="146"/>
  <c r="L9" i="146"/>
  <c r="O9" i="146" s="1"/>
  <c r="O45" i="145"/>
  <c r="M45" i="145" s="1"/>
  <c r="N45" i="145"/>
  <c r="L45" i="145"/>
  <c r="K45" i="145"/>
  <c r="O44" i="145"/>
  <c r="N44" i="145"/>
  <c r="M44" i="145"/>
  <c r="L44" i="145"/>
  <c r="K44" i="145"/>
  <c r="O43" i="145"/>
  <c r="N43" i="145"/>
  <c r="M43" i="145"/>
  <c r="L43" i="145"/>
  <c r="K43" i="145"/>
  <c r="O42" i="145"/>
  <c r="N42" i="145"/>
  <c r="M42" i="145"/>
  <c r="L42" i="145"/>
  <c r="K42" i="145"/>
  <c r="O41" i="145"/>
  <c r="N41" i="145"/>
  <c r="M41" i="145"/>
  <c r="L41" i="145"/>
  <c r="K41" i="145"/>
  <c r="O40" i="145"/>
  <c r="N40" i="145"/>
  <c r="M40" i="145"/>
  <c r="L40" i="145"/>
  <c r="K40" i="145"/>
  <c r="O39" i="145"/>
  <c r="N39" i="145"/>
  <c r="M39" i="145"/>
  <c r="L39" i="145"/>
  <c r="K39" i="145"/>
  <c r="O38" i="145"/>
  <c r="N38" i="145"/>
  <c r="M38" i="145"/>
  <c r="L38" i="145"/>
  <c r="K38" i="145"/>
  <c r="O37" i="145"/>
  <c r="N37" i="145"/>
  <c r="M37" i="145"/>
  <c r="L37" i="145"/>
  <c r="K37" i="145"/>
  <c r="O36" i="145"/>
  <c r="N36" i="145"/>
  <c r="M36" i="145"/>
  <c r="L36" i="145"/>
  <c r="K36" i="145"/>
  <c r="O35" i="145"/>
  <c r="N35" i="145"/>
  <c r="M35" i="145"/>
  <c r="L35" i="145"/>
  <c r="K35" i="145"/>
  <c r="O12" i="145"/>
  <c r="N12" i="145"/>
  <c r="P11" i="145"/>
  <c r="O11" i="145"/>
  <c r="N11" i="145"/>
  <c r="Q10" i="145"/>
  <c r="O10" i="145"/>
  <c r="L10" i="145"/>
  <c r="Q9" i="145"/>
  <c r="L9" i="145"/>
  <c r="O9" i="145" s="1"/>
  <c r="O45" i="144"/>
  <c r="M45" i="144" s="1"/>
  <c r="N45" i="144"/>
  <c r="L45" i="144"/>
  <c r="K45" i="144"/>
  <c r="O44" i="144"/>
  <c r="N44" i="144"/>
  <c r="M44" i="144"/>
  <c r="L44" i="144"/>
  <c r="K44" i="144"/>
  <c r="O43" i="144"/>
  <c r="N43" i="144"/>
  <c r="M43" i="144"/>
  <c r="L43" i="144"/>
  <c r="K43" i="144"/>
  <c r="O42" i="144"/>
  <c r="N42" i="144"/>
  <c r="M42" i="144"/>
  <c r="L42" i="144"/>
  <c r="K42" i="144"/>
  <c r="O41" i="144"/>
  <c r="N41" i="144"/>
  <c r="M41" i="144"/>
  <c r="L41" i="144"/>
  <c r="K41" i="144"/>
  <c r="O40" i="144"/>
  <c r="N40" i="144"/>
  <c r="M40" i="144"/>
  <c r="L40" i="144"/>
  <c r="K40" i="144"/>
  <c r="O39" i="144"/>
  <c r="N39" i="144"/>
  <c r="M39" i="144"/>
  <c r="L39" i="144"/>
  <c r="K39" i="144"/>
  <c r="O38" i="144"/>
  <c r="N38" i="144"/>
  <c r="M38" i="144"/>
  <c r="L38" i="144"/>
  <c r="K38" i="144"/>
  <c r="O37" i="144"/>
  <c r="N37" i="144"/>
  <c r="M37" i="144"/>
  <c r="L37" i="144"/>
  <c r="K37" i="144"/>
  <c r="O36" i="144"/>
  <c r="N36" i="144"/>
  <c r="M36" i="144"/>
  <c r="L36" i="144"/>
  <c r="K36" i="144"/>
  <c r="O35" i="144"/>
  <c r="N35" i="144"/>
  <c r="M35" i="144"/>
  <c r="L35" i="144"/>
  <c r="K35" i="144"/>
  <c r="O12" i="144"/>
  <c r="Q10" i="144" s="1"/>
  <c r="N12" i="144"/>
  <c r="P11" i="144"/>
  <c r="O11" i="144"/>
  <c r="N11" i="144"/>
  <c r="O10" i="144"/>
  <c r="L10" i="144"/>
  <c r="Q9" i="144"/>
  <c r="L9" i="144"/>
  <c r="O9" i="144" s="1"/>
  <c r="O45" i="141"/>
  <c r="M45" i="141" s="1"/>
  <c r="N45" i="141"/>
  <c r="L45" i="141"/>
  <c r="K45" i="141"/>
  <c r="O44" i="141"/>
  <c r="N44" i="141"/>
  <c r="M44" i="141"/>
  <c r="L44" i="141"/>
  <c r="K44" i="141"/>
  <c r="O43" i="141"/>
  <c r="N43" i="141"/>
  <c r="M43" i="141"/>
  <c r="L43" i="141"/>
  <c r="K43" i="141"/>
  <c r="O42" i="141"/>
  <c r="N42" i="141"/>
  <c r="M42" i="141"/>
  <c r="L42" i="141"/>
  <c r="K42" i="141"/>
  <c r="O41" i="141"/>
  <c r="N41" i="141"/>
  <c r="M41" i="141"/>
  <c r="L41" i="141"/>
  <c r="K41" i="141"/>
  <c r="O40" i="141"/>
  <c r="N40" i="141"/>
  <c r="M40" i="141"/>
  <c r="L40" i="141"/>
  <c r="K40" i="141"/>
  <c r="O39" i="141"/>
  <c r="N39" i="141"/>
  <c r="M39" i="141"/>
  <c r="L39" i="141"/>
  <c r="K39" i="141"/>
  <c r="O38" i="141"/>
  <c r="N38" i="141"/>
  <c r="M38" i="141"/>
  <c r="L38" i="141"/>
  <c r="K38" i="141"/>
  <c r="O37" i="141"/>
  <c r="N37" i="141"/>
  <c r="M37" i="141"/>
  <c r="L37" i="141"/>
  <c r="K37" i="141"/>
  <c r="O36" i="141"/>
  <c r="N36" i="141"/>
  <c r="M36" i="141"/>
  <c r="L36" i="141"/>
  <c r="K36" i="141"/>
  <c r="O35" i="141"/>
  <c r="N35" i="141"/>
  <c r="M35" i="141"/>
  <c r="L35" i="141"/>
  <c r="K35" i="141"/>
  <c r="O12" i="141"/>
  <c r="N12" i="141"/>
  <c r="O10" i="141" s="1"/>
  <c r="P11" i="141"/>
  <c r="O11" i="141"/>
  <c r="Q9" i="141" s="1"/>
  <c r="N11" i="141"/>
  <c r="Q10" i="141"/>
  <c r="L10" i="141"/>
  <c r="L9" i="141"/>
  <c r="O9" i="141" s="1"/>
  <c r="O45" i="140"/>
  <c r="M45" i="140" s="1"/>
  <c r="N45" i="140"/>
  <c r="L45" i="140"/>
  <c r="K45" i="140"/>
  <c r="O44" i="140"/>
  <c r="N44" i="140"/>
  <c r="M44" i="140"/>
  <c r="L44" i="140"/>
  <c r="K44" i="140"/>
  <c r="O43" i="140"/>
  <c r="N43" i="140"/>
  <c r="M43" i="140"/>
  <c r="L43" i="140"/>
  <c r="K43" i="140"/>
  <c r="O42" i="140"/>
  <c r="N42" i="140"/>
  <c r="M42" i="140"/>
  <c r="L42" i="140"/>
  <c r="K42" i="140"/>
  <c r="O41" i="140"/>
  <c r="N41" i="140"/>
  <c r="M41" i="140"/>
  <c r="L41" i="140"/>
  <c r="K41" i="140"/>
  <c r="O40" i="140"/>
  <c r="N40" i="140"/>
  <c r="M40" i="140"/>
  <c r="L40" i="140"/>
  <c r="K40" i="140"/>
  <c r="O39" i="140"/>
  <c r="N39" i="140"/>
  <c r="M39" i="140"/>
  <c r="L39" i="140"/>
  <c r="K39" i="140"/>
  <c r="O38" i="140"/>
  <c r="N38" i="140"/>
  <c r="M38" i="140"/>
  <c r="L38" i="140"/>
  <c r="K38" i="140"/>
  <c r="O37" i="140"/>
  <c r="N37" i="140"/>
  <c r="M37" i="140"/>
  <c r="L37" i="140"/>
  <c r="K37" i="140"/>
  <c r="O36" i="140"/>
  <c r="N36" i="140"/>
  <c r="M36" i="140"/>
  <c r="L36" i="140"/>
  <c r="K36" i="140"/>
  <c r="O35" i="140"/>
  <c r="N35" i="140"/>
  <c r="M35" i="140"/>
  <c r="L35" i="140"/>
  <c r="K35" i="140"/>
  <c r="O12" i="140"/>
  <c r="Q10" i="140" s="1"/>
  <c r="N12" i="140"/>
  <c r="P11" i="140"/>
  <c r="O11" i="140"/>
  <c r="Q9" i="140" s="1"/>
  <c r="N11" i="140"/>
  <c r="L10" i="140"/>
  <c r="O10" i="140" s="1"/>
  <c r="L9" i="140"/>
  <c r="O9" i="140" s="1"/>
  <c r="O45" i="139"/>
  <c r="N45" i="139"/>
  <c r="M45" i="139"/>
  <c r="L45" i="139"/>
  <c r="K45" i="139"/>
  <c r="O44" i="139"/>
  <c r="N44" i="139"/>
  <c r="M44" i="139"/>
  <c r="L44" i="139"/>
  <c r="K44" i="139"/>
  <c r="O43" i="139"/>
  <c r="N43" i="139"/>
  <c r="M43" i="139"/>
  <c r="L43" i="139"/>
  <c r="K43" i="139"/>
  <c r="O42" i="139"/>
  <c r="N42" i="139"/>
  <c r="M42" i="139"/>
  <c r="L42" i="139"/>
  <c r="K42" i="139"/>
  <c r="O41" i="139"/>
  <c r="N41" i="139"/>
  <c r="M41" i="139"/>
  <c r="L41" i="139"/>
  <c r="K41" i="139"/>
  <c r="O40" i="139"/>
  <c r="N40" i="139"/>
  <c r="M40" i="139"/>
  <c r="L40" i="139"/>
  <c r="K40" i="139"/>
  <c r="O39" i="139"/>
  <c r="N39" i="139"/>
  <c r="M39" i="139"/>
  <c r="L39" i="139"/>
  <c r="K39" i="139"/>
  <c r="O38" i="139"/>
  <c r="N38" i="139"/>
  <c r="M38" i="139"/>
  <c r="L38" i="139"/>
  <c r="K38" i="139"/>
  <c r="O37" i="139"/>
  <c r="N37" i="139"/>
  <c r="M37" i="139"/>
  <c r="L37" i="139"/>
  <c r="K37" i="139"/>
  <c r="O36" i="139"/>
  <c r="N36" i="139"/>
  <c r="M36" i="139"/>
  <c r="L36" i="139"/>
  <c r="K36" i="139"/>
  <c r="O35" i="139"/>
  <c r="N35" i="139"/>
  <c r="M35" i="139"/>
  <c r="L35" i="139"/>
  <c r="K35" i="139"/>
  <c r="O12" i="139"/>
  <c r="N12" i="139"/>
  <c r="O10" i="139" s="1"/>
  <c r="P11" i="139"/>
  <c r="O11" i="139"/>
  <c r="Q9" i="139" s="1"/>
  <c r="N11" i="139"/>
  <c r="Q10" i="139"/>
  <c r="L10" i="139"/>
  <c r="L9" i="139"/>
  <c r="O9" i="139" s="1"/>
  <c r="O45" i="138"/>
  <c r="M45" i="138" s="1"/>
  <c r="N45" i="138"/>
  <c r="L45" i="138"/>
  <c r="K45" i="138"/>
  <c r="O44" i="138"/>
  <c r="N44" i="138"/>
  <c r="M44" i="138"/>
  <c r="L44" i="138"/>
  <c r="K44" i="138"/>
  <c r="O43" i="138"/>
  <c r="N43" i="138"/>
  <c r="M43" i="138"/>
  <c r="L43" i="138"/>
  <c r="K43" i="138"/>
  <c r="O42" i="138"/>
  <c r="N42" i="138"/>
  <c r="M42" i="138"/>
  <c r="L42" i="138"/>
  <c r="K42" i="138"/>
  <c r="O41" i="138"/>
  <c r="N41" i="138"/>
  <c r="M41" i="138"/>
  <c r="L41" i="138"/>
  <c r="K41" i="138"/>
  <c r="O40" i="138"/>
  <c r="N40" i="138"/>
  <c r="M40" i="138"/>
  <c r="L40" i="138"/>
  <c r="K40" i="138"/>
  <c r="O39" i="138"/>
  <c r="N39" i="138"/>
  <c r="M39" i="138"/>
  <c r="L39" i="138"/>
  <c r="K39" i="138"/>
  <c r="O38" i="138"/>
  <c r="N38" i="138"/>
  <c r="M38" i="138"/>
  <c r="L38" i="138"/>
  <c r="K38" i="138"/>
  <c r="O37" i="138"/>
  <c r="N37" i="138"/>
  <c r="M37" i="138"/>
  <c r="L37" i="138"/>
  <c r="K37" i="138"/>
  <c r="O36" i="138"/>
  <c r="N36" i="138"/>
  <c r="M36" i="138"/>
  <c r="L36" i="138"/>
  <c r="K36" i="138"/>
  <c r="O35" i="138"/>
  <c r="N35" i="138"/>
  <c r="M35" i="138"/>
  <c r="L35" i="138"/>
  <c r="K35" i="138"/>
  <c r="O12" i="138"/>
  <c r="N12" i="138"/>
  <c r="O10" i="138" s="1"/>
  <c r="P11" i="138"/>
  <c r="O11" i="138"/>
  <c r="N11" i="138"/>
  <c r="Q10" i="138"/>
  <c r="L10" i="138"/>
  <c r="Q9" i="138"/>
  <c r="L9" i="138"/>
  <c r="O45" i="137"/>
  <c r="M45" i="137" s="1"/>
  <c r="N45" i="137"/>
  <c r="L45" i="137"/>
  <c r="K45" i="137"/>
  <c r="O44" i="137"/>
  <c r="N44" i="137"/>
  <c r="M44" i="137"/>
  <c r="L44" i="137"/>
  <c r="K44" i="137"/>
  <c r="O43" i="137"/>
  <c r="N43" i="137"/>
  <c r="M43" i="137"/>
  <c r="L43" i="137"/>
  <c r="K43" i="137"/>
  <c r="O42" i="137"/>
  <c r="N42" i="137"/>
  <c r="M42" i="137"/>
  <c r="L42" i="137"/>
  <c r="K42" i="137"/>
  <c r="O41" i="137"/>
  <c r="N41" i="137"/>
  <c r="M41" i="137"/>
  <c r="L41" i="137"/>
  <c r="K41" i="137"/>
  <c r="O40" i="137"/>
  <c r="N40" i="137"/>
  <c r="M40" i="137"/>
  <c r="L40" i="137"/>
  <c r="K40" i="137"/>
  <c r="O39" i="137"/>
  <c r="N39" i="137"/>
  <c r="M39" i="137"/>
  <c r="L39" i="137"/>
  <c r="K39" i="137"/>
  <c r="O38" i="137"/>
  <c r="N38" i="137"/>
  <c r="M38" i="137"/>
  <c r="L38" i="137"/>
  <c r="K38" i="137"/>
  <c r="O37" i="137"/>
  <c r="N37" i="137"/>
  <c r="M37" i="137"/>
  <c r="L37" i="137"/>
  <c r="K37" i="137"/>
  <c r="O36" i="137"/>
  <c r="N36" i="137"/>
  <c r="M36" i="137"/>
  <c r="L36" i="137"/>
  <c r="K36" i="137"/>
  <c r="O35" i="137"/>
  <c r="N35" i="137"/>
  <c r="M35" i="137"/>
  <c r="L35" i="137"/>
  <c r="K35" i="137"/>
  <c r="O12" i="137"/>
  <c r="N12" i="137"/>
  <c r="P11" i="137"/>
  <c r="O11" i="137"/>
  <c r="Q9" i="137" s="1"/>
  <c r="N11" i="137"/>
  <c r="Q10" i="137"/>
  <c r="O10" i="137"/>
  <c r="L10" i="137"/>
  <c r="L9" i="137"/>
  <c r="O9" i="137" s="1"/>
  <c r="O45" i="136"/>
  <c r="M45" i="136" s="1"/>
  <c r="N45" i="136"/>
  <c r="L45" i="136"/>
  <c r="K45" i="136"/>
  <c r="O44" i="136"/>
  <c r="N44" i="136"/>
  <c r="M44" i="136"/>
  <c r="L44" i="136"/>
  <c r="K44" i="136"/>
  <c r="O43" i="136"/>
  <c r="N43" i="136"/>
  <c r="M43" i="136"/>
  <c r="L43" i="136"/>
  <c r="K43" i="136"/>
  <c r="O42" i="136"/>
  <c r="N42" i="136"/>
  <c r="M42" i="136"/>
  <c r="L42" i="136"/>
  <c r="K42" i="136"/>
  <c r="O41" i="136"/>
  <c r="N41" i="136"/>
  <c r="M41" i="136"/>
  <c r="L41" i="136"/>
  <c r="K41" i="136"/>
  <c r="O40" i="136"/>
  <c r="N40" i="136"/>
  <c r="M40" i="136"/>
  <c r="L40" i="136"/>
  <c r="K40" i="136"/>
  <c r="O39" i="136"/>
  <c r="N39" i="136"/>
  <c r="M39" i="136"/>
  <c r="L39" i="136"/>
  <c r="K39" i="136"/>
  <c r="O38" i="136"/>
  <c r="N38" i="136"/>
  <c r="M38" i="136"/>
  <c r="L38" i="136"/>
  <c r="K38" i="136"/>
  <c r="O37" i="136"/>
  <c r="N37" i="136"/>
  <c r="M37" i="136"/>
  <c r="L37" i="136"/>
  <c r="K37" i="136"/>
  <c r="O36" i="136"/>
  <c r="N36" i="136"/>
  <c r="M36" i="136"/>
  <c r="L36" i="136"/>
  <c r="K36" i="136"/>
  <c r="O35" i="136"/>
  <c r="N35" i="136"/>
  <c r="M35" i="136"/>
  <c r="L35" i="136"/>
  <c r="K35" i="136"/>
  <c r="O12" i="136"/>
  <c r="N12" i="136"/>
  <c r="O10" i="136" s="1"/>
  <c r="P11" i="136"/>
  <c r="O11" i="136"/>
  <c r="Q9" i="136" s="1"/>
  <c r="N11" i="136"/>
  <c r="Q10" i="136"/>
  <c r="L10" i="136"/>
  <c r="L9" i="136"/>
  <c r="O9" i="136" s="1"/>
  <c r="O45" i="135"/>
  <c r="M45" i="135" s="1"/>
  <c r="N45" i="135"/>
  <c r="L45" i="135"/>
  <c r="K45" i="135"/>
  <c r="O44" i="135"/>
  <c r="N44" i="135"/>
  <c r="M44" i="135"/>
  <c r="L44" i="135"/>
  <c r="K44" i="135"/>
  <c r="O43" i="135"/>
  <c r="N43" i="135"/>
  <c r="M43" i="135"/>
  <c r="L43" i="135"/>
  <c r="K43" i="135"/>
  <c r="O42" i="135"/>
  <c r="N42" i="135"/>
  <c r="M42" i="135"/>
  <c r="L42" i="135"/>
  <c r="K42" i="135"/>
  <c r="O41" i="135"/>
  <c r="N41" i="135"/>
  <c r="M41" i="135"/>
  <c r="L41" i="135"/>
  <c r="K41" i="135"/>
  <c r="O40" i="135"/>
  <c r="N40" i="135"/>
  <c r="M40" i="135"/>
  <c r="L40" i="135"/>
  <c r="K40" i="135"/>
  <c r="O39" i="135"/>
  <c r="N39" i="135"/>
  <c r="M39" i="135"/>
  <c r="L39" i="135"/>
  <c r="K39" i="135"/>
  <c r="O38" i="135"/>
  <c r="N38" i="135"/>
  <c r="M38" i="135"/>
  <c r="L38" i="135"/>
  <c r="K38" i="135"/>
  <c r="O37" i="135"/>
  <c r="N37" i="135"/>
  <c r="M37" i="135"/>
  <c r="L37" i="135"/>
  <c r="K37" i="135"/>
  <c r="O36" i="135"/>
  <c r="N36" i="135"/>
  <c r="M36" i="135"/>
  <c r="L36" i="135"/>
  <c r="K36" i="135"/>
  <c r="O35" i="135"/>
  <c r="N35" i="135"/>
  <c r="M35" i="135"/>
  <c r="L35" i="135"/>
  <c r="K35" i="135"/>
  <c r="O12" i="135"/>
  <c r="Q10" i="135" s="1"/>
  <c r="N12" i="135"/>
  <c r="P11" i="135"/>
  <c r="O11" i="135"/>
  <c r="N11" i="135"/>
  <c r="O10" i="135"/>
  <c r="L10" i="135"/>
  <c r="Q9" i="135"/>
  <c r="L9" i="135"/>
  <c r="O9" i="135" s="1"/>
  <c r="O45" i="134"/>
  <c r="N45" i="134"/>
  <c r="M45" i="134"/>
  <c r="L45" i="134"/>
  <c r="K45" i="134"/>
  <c r="O44" i="134"/>
  <c r="N44" i="134"/>
  <c r="M44" i="134"/>
  <c r="L44" i="134"/>
  <c r="K44" i="134"/>
  <c r="O43" i="134"/>
  <c r="N43" i="134"/>
  <c r="M43" i="134"/>
  <c r="L43" i="134"/>
  <c r="K43" i="134"/>
  <c r="O42" i="134"/>
  <c r="N42" i="134"/>
  <c r="M42" i="134"/>
  <c r="L42" i="134"/>
  <c r="K42" i="134"/>
  <c r="O41" i="134"/>
  <c r="N41" i="134"/>
  <c r="M41" i="134"/>
  <c r="L41" i="134"/>
  <c r="K41" i="134"/>
  <c r="O40" i="134"/>
  <c r="N40" i="134"/>
  <c r="M40" i="134"/>
  <c r="L40" i="134"/>
  <c r="K40" i="134"/>
  <c r="O39" i="134"/>
  <c r="N39" i="134"/>
  <c r="M39" i="134"/>
  <c r="L39" i="134"/>
  <c r="K39" i="134"/>
  <c r="O38" i="134"/>
  <c r="N38" i="134"/>
  <c r="M38" i="134"/>
  <c r="L38" i="134"/>
  <c r="K38" i="134"/>
  <c r="O37" i="134"/>
  <c r="N37" i="134"/>
  <c r="M37" i="134"/>
  <c r="L37" i="134"/>
  <c r="K37" i="134"/>
  <c r="O36" i="134"/>
  <c r="N36" i="134"/>
  <c r="M36" i="134"/>
  <c r="L36" i="134"/>
  <c r="K36" i="134"/>
  <c r="O35" i="134"/>
  <c r="N35" i="134"/>
  <c r="M35" i="134"/>
  <c r="L35" i="134"/>
  <c r="K35" i="134"/>
  <c r="O12" i="134"/>
  <c r="N12" i="134"/>
  <c r="O10" i="134" s="1"/>
  <c r="P11" i="134"/>
  <c r="O11" i="134"/>
  <c r="N11" i="134"/>
  <c r="Q10" i="134"/>
  <c r="L10" i="134"/>
  <c r="Q9" i="134"/>
  <c r="O9" i="134"/>
  <c r="L9" i="134"/>
  <c r="O45" i="133"/>
  <c r="N45" i="133"/>
  <c r="M45" i="133"/>
  <c r="L45" i="133"/>
  <c r="K45" i="133"/>
  <c r="O44" i="133"/>
  <c r="N44" i="133"/>
  <c r="M44" i="133"/>
  <c r="L44" i="133"/>
  <c r="K44" i="133"/>
  <c r="O43" i="133"/>
  <c r="N43" i="133"/>
  <c r="M43" i="133"/>
  <c r="L43" i="133"/>
  <c r="K43" i="133"/>
  <c r="O42" i="133"/>
  <c r="N42" i="133"/>
  <c r="M42" i="133"/>
  <c r="L42" i="133"/>
  <c r="K42" i="133"/>
  <c r="O41" i="133"/>
  <c r="N41" i="133"/>
  <c r="M41" i="133"/>
  <c r="L41" i="133"/>
  <c r="K41" i="133"/>
  <c r="O40" i="133"/>
  <c r="N40" i="133"/>
  <c r="M40" i="133"/>
  <c r="L40" i="133"/>
  <c r="K40" i="133"/>
  <c r="O39" i="133"/>
  <c r="N39" i="133"/>
  <c r="M39" i="133"/>
  <c r="L39" i="133"/>
  <c r="K39" i="133"/>
  <c r="O38" i="133"/>
  <c r="N38" i="133"/>
  <c r="M38" i="133"/>
  <c r="L38" i="133"/>
  <c r="K38" i="133"/>
  <c r="O37" i="133"/>
  <c r="N37" i="133"/>
  <c r="M37" i="133"/>
  <c r="L37" i="133"/>
  <c r="K37" i="133"/>
  <c r="O36" i="133"/>
  <c r="N36" i="133"/>
  <c r="M36" i="133"/>
  <c r="L36" i="133"/>
  <c r="K36" i="133"/>
  <c r="O35" i="133"/>
  <c r="N35" i="133"/>
  <c r="M35" i="133"/>
  <c r="L35" i="133"/>
  <c r="K35" i="133"/>
  <c r="O12" i="133"/>
  <c r="N12" i="133"/>
  <c r="P11" i="133"/>
  <c r="O11" i="133"/>
  <c r="Q9" i="133" s="1"/>
  <c r="N11" i="133"/>
  <c r="Q10" i="133"/>
  <c r="O10" i="133"/>
  <c r="L10" i="133"/>
  <c r="L9" i="133"/>
  <c r="O9" i="133" s="1"/>
  <c r="O12" i="132"/>
  <c r="N12" i="132"/>
  <c r="P11" i="132"/>
  <c r="O11" i="132"/>
  <c r="Q9" i="132" s="1"/>
  <c r="N11" i="132"/>
  <c r="Q10" i="132"/>
  <c r="O10" i="132"/>
  <c r="L10" i="132"/>
  <c r="O9" i="132"/>
  <c r="L9" i="132"/>
  <c r="O12" i="131"/>
  <c r="Q10" i="131" s="1"/>
  <c r="N12" i="131"/>
  <c r="P11" i="131"/>
  <c r="O11" i="131"/>
  <c r="N11" i="131"/>
  <c r="O10" i="131"/>
  <c r="L10" i="131"/>
  <c r="Q9" i="131"/>
  <c r="L9" i="131"/>
  <c r="O9" i="131" s="1"/>
  <c r="O45" i="130"/>
  <c r="N45" i="130"/>
  <c r="M45" i="130"/>
  <c r="L45" i="130"/>
  <c r="K45" i="130"/>
  <c r="O44" i="130"/>
  <c r="N44" i="130"/>
  <c r="M44" i="130"/>
  <c r="L44" i="130"/>
  <c r="K44" i="130"/>
  <c r="O43" i="130"/>
  <c r="N43" i="130"/>
  <c r="M43" i="130"/>
  <c r="L43" i="130"/>
  <c r="K43" i="130"/>
  <c r="O42" i="130"/>
  <c r="N42" i="130"/>
  <c r="M42" i="130"/>
  <c r="L42" i="130"/>
  <c r="K42" i="130"/>
  <c r="O41" i="130"/>
  <c r="N41" i="130"/>
  <c r="M41" i="130"/>
  <c r="L41" i="130"/>
  <c r="K41" i="130"/>
  <c r="O40" i="130"/>
  <c r="N40" i="130"/>
  <c r="M40" i="130"/>
  <c r="L40" i="130"/>
  <c r="K40" i="130"/>
  <c r="O39" i="130"/>
  <c r="N39" i="130"/>
  <c r="M39" i="130"/>
  <c r="L39" i="130"/>
  <c r="K39" i="130"/>
  <c r="O38" i="130"/>
  <c r="N38" i="130"/>
  <c r="M38" i="130"/>
  <c r="L38" i="130"/>
  <c r="K38" i="130"/>
  <c r="O37" i="130"/>
  <c r="N37" i="130"/>
  <c r="M37" i="130"/>
  <c r="L37" i="130"/>
  <c r="K37" i="130"/>
  <c r="O36" i="130"/>
  <c r="N36" i="130"/>
  <c r="M36" i="130"/>
  <c r="L36" i="130"/>
  <c r="K36" i="130"/>
  <c r="O35" i="130"/>
  <c r="N35" i="130"/>
  <c r="M35" i="130"/>
  <c r="L35" i="130"/>
  <c r="K35" i="130"/>
  <c r="O12" i="130"/>
  <c r="N12" i="130"/>
  <c r="O10" i="130" s="1"/>
  <c r="P11" i="130"/>
  <c r="O11" i="130"/>
  <c r="N11" i="130"/>
  <c r="Q10" i="130"/>
  <c r="L10" i="130"/>
  <c r="Q9" i="130"/>
  <c r="L9" i="130"/>
  <c r="O9" i="130" s="1"/>
  <c r="O45" i="129"/>
  <c r="N45" i="129"/>
  <c r="M45" i="129"/>
  <c r="L45" i="129"/>
  <c r="K45" i="129"/>
  <c r="O44" i="129"/>
  <c r="N44" i="129"/>
  <c r="M44" i="129"/>
  <c r="L44" i="129"/>
  <c r="K44" i="129"/>
  <c r="O43" i="129"/>
  <c r="N43" i="129"/>
  <c r="M43" i="129"/>
  <c r="L43" i="129"/>
  <c r="K43" i="129"/>
  <c r="O42" i="129"/>
  <c r="N42" i="129"/>
  <c r="M42" i="129"/>
  <c r="L42" i="129"/>
  <c r="K42" i="129"/>
  <c r="O41" i="129"/>
  <c r="N41" i="129"/>
  <c r="M41" i="129"/>
  <c r="L41" i="129"/>
  <c r="K41" i="129"/>
  <c r="O40" i="129"/>
  <c r="N40" i="129"/>
  <c r="M40" i="129"/>
  <c r="L40" i="129"/>
  <c r="K40" i="129"/>
  <c r="O39" i="129"/>
  <c r="N39" i="129"/>
  <c r="M39" i="129"/>
  <c r="L39" i="129"/>
  <c r="K39" i="129"/>
  <c r="O38" i="129"/>
  <c r="N38" i="129"/>
  <c r="M38" i="129"/>
  <c r="L38" i="129"/>
  <c r="K38" i="129"/>
  <c r="O37" i="129"/>
  <c r="N37" i="129"/>
  <c r="M37" i="129"/>
  <c r="L37" i="129"/>
  <c r="K37" i="129"/>
  <c r="O36" i="129"/>
  <c r="N36" i="129"/>
  <c r="M36" i="129"/>
  <c r="L36" i="129"/>
  <c r="K36" i="129"/>
  <c r="O35" i="129"/>
  <c r="N35" i="129"/>
  <c r="M35" i="129"/>
  <c r="L35" i="129"/>
  <c r="K35" i="129"/>
  <c r="O12" i="129"/>
  <c r="N12" i="129"/>
  <c r="P11" i="129"/>
  <c r="O11" i="129"/>
  <c r="Q9" i="129" s="1"/>
  <c r="N11" i="129"/>
  <c r="Q10" i="129"/>
  <c r="O10" i="129"/>
  <c r="L10" i="129"/>
  <c r="O9" i="129"/>
  <c r="L9" i="129"/>
  <c r="O12" i="128"/>
  <c r="Q10" i="128" s="1"/>
  <c r="N12" i="128"/>
  <c r="P11" i="128"/>
  <c r="O11" i="128"/>
  <c r="N11" i="128"/>
  <c r="O9" i="128" s="1"/>
  <c r="O10" i="128"/>
  <c r="L10" i="128"/>
  <c r="Q9" i="128"/>
  <c r="L9" i="128"/>
  <c r="O12" i="127"/>
  <c r="Q10" i="127" s="1"/>
  <c r="N12" i="127"/>
  <c r="P11" i="127"/>
  <c r="O11" i="127"/>
  <c r="N11" i="127"/>
  <c r="O9" i="127" s="1"/>
  <c r="O10" i="127"/>
  <c r="L10" i="127"/>
  <c r="Q9" i="127"/>
  <c r="L9" i="127"/>
  <c r="O12" i="176"/>
  <c r="N12" i="176"/>
  <c r="P11" i="176"/>
  <c r="O11" i="176"/>
  <c r="N11" i="176"/>
  <c r="Q10" i="176"/>
  <c r="O10" i="176"/>
  <c r="L10" i="176"/>
  <c r="Q9" i="176"/>
  <c r="O9" i="176"/>
  <c r="L9" i="176"/>
  <c r="O12" i="125"/>
  <c r="N12" i="125"/>
  <c r="P11" i="125"/>
  <c r="O11" i="125"/>
  <c r="N11" i="125"/>
  <c r="Q10" i="125"/>
  <c r="O10" i="125"/>
  <c r="L10" i="125"/>
  <c r="Q9" i="125"/>
  <c r="O9" i="125"/>
  <c r="L9" i="125"/>
  <c r="O9" i="196" l="1"/>
  <c r="O9" i="181"/>
  <c r="O9" i="152"/>
  <c r="O9" i="147"/>
  <c r="O9" i="138"/>
  <c r="O58" i="181"/>
  <c r="N58" i="181"/>
  <c r="M58" i="181"/>
  <c r="L58" i="181"/>
  <c r="K58" i="181"/>
  <c r="B58" i="181"/>
  <c r="A58" i="181"/>
  <c r="B57" i="181"/>
  <c r="A57" i="181"/>
  <c r="B56" i="181"/>
  <c r="A56" i="181"/>
  <c r="B55" i="181"/>
  <c r="A55" i="181"/>
  <c r="B54" i="181"/>
  <c r="A54" i="181"/>
  <c r="B53" i="181"/>
  <c r="A53" i="181"/>
  <c r="B52" i="181"/>
  <c r="A52" i="181"/>
  <c r="B51" i="181"/>
  <c r="A51" i="181"/>
  <c r="B50" i="181"/>
  <c r="A50" i="181"/>
  <c r="B49" i="181"/>
  <c r="A49" i="181"/>
  <c r="B48" i="181"/>
  <c r="A48" i="181"/>
  <c r="B47" i="181"/>
  <c r="A47" i="181"/>
  <c r="B46" i="181"/>
  <c r="A46" i="181"/>
  <c r="B45" i="181"/>
  <c r="A45" i="181"/>
  <c r="B44" i="181"/>
  <c r="A44" i="181"/>
  <c r="B43" i="181"/>
  <c r="A43" i="181"/>
  <c r="B42" i="181"/>
  <c r="A42" i="181"/>
  <c r="B41" i="181"/>
  <c r="A41" i="181"/>
  <c r="B40" i="181"/>
  <c r="A40" i="181"/>
  <c r="B39" i="181"/>
  <c r="A39" i="181"/>
  <c r="B38" i="181"/>
  <c r="A38" i="181"/>
  <c r="B37" i="181"/>
  <c r="A37" i="181"/>
  <c r="B36" i="181"/>
  <c r="A36" i="181"/>
  <c r="B35" i="181"/>
  <c r="A35" i="181"/>
  <c r="P26" i="181"/>
  <c r="P24" i="181"/>
  <c r="P23" i="181"/>
  <c r="P22" i="181"/>
  <c r="P20" i="181"/>
  <c r="P21" i="181" s="1"/>
  <c r="P25" i="181" s="1"/>
  <c r="P18" i="181"/>
  <c r="P19" i="181" s="1"/>
  <c r="O58" i="180"/>
  <c r="N58" i="180"/>
  <c r="M58" i="180"/>
  <c r="L58" i="180"/>
  <c r="K58" i="180"/>
  <c r="B58" i="180"/>
  <c r="A58" i="180"/>
  <c r="B57" i="180"/>
  <c r="A57" i="180"/>
  <c r="B56" i="180"/>
  <c r="A56" i="180"/>
  <c r="B55" i="180"/>
  <c r="A55" i="180"/>
  <c r="B54" i="180"/>
  <c r="A54" i="180"/>
  <c r="B53" i="180"/>
  <c r="A53" i="180"/>
  <c r="B52" i="180"/>
  <c r="A52" i="180"/>
  <c r="B51" i="180"/>
  <c r="A51" i="180"/>
  <c r="B50" i="180"/>
  <c r="A50" i="180"/>
  <c r="B49" i="180"/>
  <c r="A49" i="180"/>
  <c r="B48" i="180"/>
  <c r="A48" i="180"/>
  <c r="B47" i="180"/>
  <c r="A47" i="180"/>
  <c r="B46" i="180"/>
  <c r="A46" i="180"/>
  <c r="B45" i="180"/>
  <c r="A45" i="180"/>
  <c r="B44" i="180"/>
  <c r="A44" i="180"/>
  <c r="B43" i="180"/>
  <c r="A43" i="180"/>
  <c r="B42" i="180"/>
  <c r="A42" i="180"/>
  <c r="B41" i="180"/>
  <c r="A41" i="180"/>
  <c r="B40" i="180"/>
  <c r="A40" i="180"/>
  <c r="B39" i="180"/>
  <c r="A39" i="180"/>
  <c r="B38" i="180"/>
  <c r="A38" i="180"/>
  <c r="B37" i="180"/>
  <c r="A37" i="180"/>
  <c r="B36" i="180"/>
  <c r="A36" i="180"/>
  <c r="B35" i="180"/>
  <c r="A35" i="180"/>
  <c r="P26" i="180"/>
  <c r="P24" i="180"/>
  <c r="P23" i="180"/>
  <c r="P22" i="180"/>
  <c r="P21" i="180"/>
  <c r="P20" i="180"/>
  <c r="P18" i="180"/>
  <c r="P19" i="180" s="1"/>
  <c r="O58" i="179"/>
  <c r="N58" i="179"/>
  <c r="M58" i="179"/>
  <c r="L58" i="179"/>
  <c r="K58" i="179"/>
  <c r="B58" i="179"/>
  <c r="A58" i="179"/>
  <c r="B57" i="179"/>
  <c r="A57" i="179"/>
  <c r="B56" i="179"/>
  <c r="A56" i="179"/>
  <c r="B55" i="179"/>
  <c r="A55" i="179"/>
  <c r="B54" i="179"/>
  <c r="A54" i="179"/>
  <c r="B53" i="179"/>
  <c r="A53" i="179"/>
  <c r="B52" i="179"/>
  <c r="A52" i="179"/>
  <c r="B51" i="179"/>
  <c r="A51" i="179"/>
  <c r="B50" i="179"/>
  <c r="A50" i="179"/>
  <c r="B49" i="179"/>
  <c r="A49" i="179"/>
  <c r="B48" i="179"/>
  <c r="A48" i="179"/>
  <c r="B47" i="179"/>
  <c r="A47" i="179"/>
  <c r="B46" i="179"/>
  <c r="A46" i="179"/>
  <c r="B45" i="179"/>
  <c r="A45" i="179"/>
  <c r="B44" i="179"/>
  <c r="A44" i="179"/>
  <c r="B43" i="179"/>
  <c r="A43" i="179"/>
  <c r="B42" i="179"/>
  <c r="A42" i="179"/>
  <c r="B41" i="179"/>
  <c r="A41" i="179"/>
  <c r="B40" i="179"/>
  <c r="A40" i="179"/>
  <c r="B39" i="179"/>
  <c r="A39" i="179"/>
  <c r="B38" i="179"/>
  <c r="A38" i="179"/>
  <c r="B37" i="179"/>
  <c r="A37" i="179"/>
  <c r="B36" i="179"/>
  <c r="A36" i="179"/>
  <c r="B35" i="179"/>
  <c r="A35" i="179"/>
  <c r="P26" i="179"/>
  <c r="P24" i="179"/>
  <c r="P23" i="179"/>
  <c r="P22" i="179"/>
  <c r="P20" i="179"/>
  <c r="P21" i="179" s="1"/>
  <c r="P25" i="179" s="1"/>
  <c r="P19" i="179"/>
  <c r="P18" i="179"/>
  <c r="P25" i="180" l="1"/>
  <c r="O58" i="178"/>
  <c r="N58" i="178"/>
  <c r="M58" i="178"/>
  <c r="L58" i="178"/>
  <c r="K58" i="178"/>
  <c r="B58" i="178"/>
  <c r="A58" i="178"/>
  <c r="B57" i="178"/>
  <c r="A57" i="178"/>
  <c r="B56" i="178"/>
  <c r="A56" i="178"/>
  <c r="B55" i="178"/>
  <c r="A55" i="178"/>
  <c r="B54" i="178"/>
  <c r="A54" i="178"/>
  <c r="B53" i="178"/>
  <c r="A53" i="178"/>
  <c r="B52" i="178"/>
  <c r="A52" i="178"/>
  <c r="B51" i="178"/>
  <c r="A51" i="178"/>
  <c r="B50" i="178"/>
  <c r="A50" i="178"/>
  <c r="B49" i="178"/>
  <c r="A49" i="178"/>
  <c r="B48" i="178"/>
  <c r="A48" i="178"/>
  <c r="B47" i="178"/>
  <c r="A47" i="178"/>
  <c r="B46" i="178"/>
  <c r="A46" i="178"/>
  <c r="O45" i="178"/>
  <c r="N45" i="178"/>
  <c r="M45" i="178"/>
  <c r="L45" i="178"/>
  <c r="K45" i="178"/>
  <c r="B45" i="178"/>
  <c r="A45" i="178"/>
  <c r="O44" i="178"/>
  <c r="N44" i="178"/>
  <c r="M44" i="178"/>
  <c r="L44" i="178"/>
  <c r="K44" i="178"/>
  <c r="B44" i="178"/>
  <c r="A44" i="178"/>
  <c r="O43" i="178"/>
  <c r="N43" i="178"/>
  <c r="M43" i="178"/>
  <c r="L43" i="178"/>
  <c r="K43" i="178"/>
  <c r="B43" i="178"/>
  <c r="A43" i="178"/>
  <c r="O42" i="178"/>
  <c r="N42" i="178"/>
  <c r="M42" i="178"/>
  <c r="L42" i="178"/>
  <c r="K42" i="178"/>
  <c r="B42" i="178"/>
  <c r="A42" i="178"/>
  <c r="O41" i="178"/>
  <c r="N41" i="178"/>
  <c r="M41" i="178"/>
  <c r="L41" i="178"/>
  <c r="K41" i="178"/>
  <c r="B41" i="178"/>
  <c r="A41" i="178"/>
  <c r="O40" i="178"/>
  <c r="N40" i="178"/>
  <c r="M40" i="178"/>
  <c r="L40" i="178"/>
  <c r="K40" i="178"/>
  <c r="B40" i="178"/>
  <c r="A40" i="178"/>
  <c r="B39" i="178"/>
  <c r="A39" i="178"/>
  <c r="B38" i="178"/>
  <c r="A38" i="178"/>
  <c r="B37" i="178"/>
  <c r="A37" i="178"/>
  <c r="B36" i="178"/>
  <c r="A36" i="178"/>
  <c r="B35" i="178"/>
  <c r="A35" i="178"/>
  <c r="P26" i="178"/>
  <c r="P24" i="178"/>
  <c r="P23" i="178"/>
  <c r="P22" i="178"/>
  <c r="P20" i="178"/>
  <c r="P21" i="178" s="1"/>
  <c r="P25" i="178" s="1"/>
  <c r="P18" i="178"/>
  <c r="P19" i="178" s="1"/>
  <c r="O58" i="177"/>
  <c r="N58" i="177"/>
  <c r="M58" i="177"/>
  <c r="L58" i="177"/>
  <c r="K58" i="177"/>
  <c r="B58" i="177"/>
  <c r="A58" i="177"/>
  <c r="B57" i="177"/>
  <c r="A57" i="177"/>
  <c r="B56" i="177"/>
  <c r="A56" i="177"/>
  <c r="B55" i="177"/>
  <c r="A55" i="177"/>
  <c r="B54" i="177"/>
  <c r="A54" i="177"/>
  <c r="B53" i="177"/>
  <c r="A53" i="177"/>
  <c r="B52" i="177"/>
  <c r="A52" i="177"/>
  <c r="B51" i="177"/>
  <c r="A51" i="177"/>
  <c r="B50" i="177"/>
  <c r="A50" i="177"/>
  <c r="B49" i="177"/>
  <c r="A49" i="177"/>
  <c r="B48" i="177"/>
  <c r="A48" i="177"/>
  <c r="B47" i="177"/>
  <c r="A47" i="177"/>
  <c r="B46" i="177"/>
  <c r="A46" i="177"/>
  <c r="O45" i="177"/>
  <c r="N45" i="177"/>
  <c r="M45" i="177"/>
  <c r="L45" i="177"/>
  <c r="K45" i="177"/>
  <c r="B45" i="177"/>
  <c r="A45" i="177"/>
  <c r="O44" i="177"/>
  <c r="N44" i="177"/>
  <c r="M44" i="177"/>
  <c r="L44" i="177"/>
  <c r="K44" i="177"/>
  <c r="B44" i="177"/>
  <c r="A44" i="177"/>
  <c r="O43" i="177"/>
  <c r="N43" i="177"/>
  <c r="M43" i="177"/>
  <c r="L43" i="177"/>
  <c r="K43" i="177"/>
  <c r="B43" i="177"/>
  <c r="A43" i="177"/>
  <c r="O42" i="177"/>
  <c r="N42" i="177"/>
  <c r="M42" i="177"/>
  <c r="L42" i="177"/>
  <c r="K42" i="177"/>
  <c r="B42" i="177"/>
  <c r="A42" i="177"/>
  <c r="O41" i="177"/>
  <c r="N41" i="177"/>
  <c r="M41" i="177"/>
  <c r="L41" i="177"/>
  <c r="K41" i="177"/>
  <c r="B41" i="177"/>
  <c r="A41" i="177"/>
  <c r="O40" i="177"/>
  <c r="N40" i="177"/>
  <c r="M40" i="177"/>
  <c r="L40" i="177"/>
  <c r="K40" i="177"/>
  <c r="B40" i="177"/>
  <c r="A40" i="177"/>
  <c r="O39" i="177"/>
  <c r="N39" i="177"/>
  <c r="M39" i="177"/>
  <c r="L39" i="177"/>
  <c r="K39" i="177"/>
  <c r="B39" i="177"/>
  <c r="A39" i="177"/>
  <c r="O38" i="177"/>
  <c r="N38" i="177"/>
  <c r="M38" i="177"/>
  <c r="L38" i="177"/>
  <c r="K38" i="177"/>
  <c r="B38" i="177"/>
  <c r="A38" i="177"/>
  <c r="O37" i="177"/>
  <c r="N37" i="177"/>
  <c r="M37" i="177"/>
  <c r="L37" i="177"/>
  <c r="K37" i="177"/>
  <c r="B37" i="177"/>
  <c r="A37" i="177"/>
  <c r="O36" i="177"/>
  <c r="N36" i="177"/>
  <c r="M36" i="177"/>
  <c r="L36" i="177"/>
  <c r="K36" i="177"/>
  <c r="B36" i="177"/>
  <c r="A36" i="177"/>
  <c r="O35" i="177"/>
  <c r="N35" i="177"/>
  <c r="M35" i="177"/>
  <c r="L35" i="177"/>
  <c r="K35" i="177"/>
  <c r="B35" i="177"/>
  <c r="A35" i="177"/>
  <c r="P26" i="177"/>
  <c r="P24" i="177"/>
  <c r="P23" i="177"/>
  <c r="P22" i="177"/>
  <c r="P21" i="177"/>
  <c r="P20" i="177"/>
  <c r="P18" i="177"/>
  <c r="P19" i="177" s="1"/>
  <c r="O58" i="175"/>
  <c r="N58" i="175"/>
  <c r="M58" i="175"/>
  <c r="L58" i="175"/>
  <c r="K58" i="175"/>
  <c r="O58" i="174"/>
  <c r="N58" i="174"/>
  <c r="M58" i="174"/>
  <c r="L58" i="174"/>
  <c r="K58" i="174"/>
  <c r="O58" i="173"/>
  <c r="N58" i="173"/>
  <c r="M58" i="173"/>
  <c r="L58" i="173"/>
  <c r="K58" i="173"/>
  <c r="O58" i="172"/>
  <c r="N58" i="172"/>
  <c r="M58" i="172"/>
  <c r="L58" i="172"/>
  <c r="K58" i="172"/>
  <c r="O58" i="171"/>
  <c r="N58" i="171"/>
  <c r="M58" i="171"/>
  <c r="L58" i="171"/>
  <c r="K58" i="171"/>
  <c r="O58" i="170"/>
  <c r="N58" i="170"/>
  <c r="M58" i="170"/>
  <c r="L58" i="170"/>
  <c r="K58" i="170"/>
  <c r="O58" i="169"/>
  <c r="N58" i="169"/>
  <c r="M58" i="169"/>
  <c r="L58" i="169"/>
  <c r="K58" i="169"/>
  <c r="O45" i="169"/>
  <c r="N45" i="169"/>
  <c r="M45" i="169"/>
  <c r="L45" i="169"/>
  <c r="K45" i="169"/>
  <c r="O44" i="169"/>
  <c r="N44" i="169"/>
  <c r="M44" i="169"/>
  <c r="L44" i="169"/>
  <c r="K44" i="169"/>
  <c r="O43" i="169"/>
  <c r="N43" i="169"/>
  <c r="M43" i="169"/>
  <c r="L43" i="169"/>
  <c r="K43" i="169"/>
  <c r="O42" i="169"/>
  <c r="N42" i="169"/>
  <c r="M42" i="169"/>
  <c r="L42" i="169"/>
  <c r="K42" i="169"/>
  <c r="O41" i="169"/>
  <c r="N41" i="169"/>
  <c r="M41" i="169"/>
  <c r="L41" i="169"/>
  <c r="K41" i="169"/>
  <c r="O40" i="169"/>
  <c r="N40" i="169"/>
  <c r="M40" i="169"/>
  <c r="L40" i="169"/>
  <c r="K40" i="169"/>
  <c r="O39" i="169"/>
  <c r="N39" i="169"/>
  <c r="M39" i="169"/>
  <c r="L39" i="169"/>
  <c r="K39" i="169"/>
  <c r="O38" i="169"/>
  <c r="N38" i="169"/>
  <c r="M38" i="169"/>
  <c r="L38" i="169"/>
  <c r="K38" i="169"/>
  <c r="O37" i="169"/>
  <c r="N37" i="169"/>
  <c r="M37" i="169"/>
  <c r="L37" i="169"/>
  <c r="K37" i="169"/>
  <c r="O36" i="169"/>
  <c r="N36" i="169"/>
  <c r="M36" i="169"/>
  <c r="L36" i="169"/>
  <c r="K36" i="169"/>
  <c r="O35" i="169"/>
  <c r="N35" i="169"/>
  <c r="M35" i="169"/>
  <c r="L35" i="169"/>
  <c r="K35" i="169"/>
  <c r="O58" i="168"/>
  <c r="N58" i="168"/>
  <c r="M58" i="168"/>
  <c r="L58" i="168"/>
  <c r="K58" i="168"/>
  <c r="O58" i="167"/>
  <c r="N58" i="167"/>
  <c r="M58" i="167"/>
  <c r="L58" i="167"/>
  <c r="K58" i="167"/>
  <c r="O58" i="166"/>
  <c r="N58" i="166"/>
  <c r="M58" i="166"/>
  <c r="L58" i="166"/>
  <c r="K58" i="166"/>
  <c r="O58" i="165"/>
  <c r="N58" i="165"/>
  <c r="M58" i="165"/>
  <c r="L58" i="165"/>
  <c r="K58" i="165"/>
  <c r="P25" i="177" l="1"/>
  <c r="O58" i="164"/>
  <c r="N58" i="164"/>
  <c r="M58" i="164"/>
  <c r="L58" i="164"/>
  <c r="K58" i="164"/>
  <c r="O58" i="163"/>
  <c r="N58" i="163"/>
  <c r="M58" i="163"/>
  <c r="L58" i="163"/>
  <c r="K58" i="163"/>
  <c r="O58" i="162"/>
  <c r="N58" i="162"/>
  <c r="M58" i="162"/>
  <c r="L58" i="162"/>
  <c r="K58" i="162"/>
  <c r="O58" i="161"/>
  <c r="N58" i="161"/>
  <c r="M58" i="161"/>
  <c r="L58" i="161"/>
  <c r="K58" i="161"/>
  <c r="O45" i="161"/>
  <c r="N45" i="161"/>
  <c r="M45" i="161"/>
  <c r="L45" i="161"/>
  <c r="K45" i="161"/>
  <c r="O44" i="161"/>
  <c r="N44" i="161"/>
  <c r="M44" i="161"/>
  <c r="L44" i="161"/>
  <c r="K44" i="161"/>
  <c r="O43" i="161"/>
  <c r="N43" i="161"/>
  <c r="M43" i="161"/>
  <c r="L43" i="161"/>
  <c r="K43" i="161"/>
  <c r="O42" i="161"/>
  <c r="N42" i="161"/>
  <c r="M42" i="161"/>
  <c r="L42" i="161"/>
  <c r="K42" i="161"/>
  <c r="O41" i="161"/>
  <c r="N41" i="161"/>
  <c r="M41" i="161"/>
  <c r="L41" i="161"/>
  <c r="K41" i="161"/>
  <c r="O40" i="161"/>
  <c r="N40" i="161"/>
  <c r="M40" i="161"/>
  <c r="L40" i="161"/>
  <c r="K40" i="161"/>
  <c r="O39" i="161"/>
  <c r="N39" i="161"/>
  <c r="M39" i="161"/>
  <c r="L39" i="161"/>
  <c r="K39" i="161"/>
  <c r="O38" i="161"/>
  <c r="N38" i="161"/>
  <c r="M38" i="161"/>
  <c r="L38" i="161"/>
  <c r="K38" i="161"/>
  <c r="O37" i="161"/>
  <c r="N37" i="161"/>
  <c r="M37" i="161"/>
  <c r="L37" i="161"/>
  <c r="K37" i="161"/>
  <c r="O36" i="161"/>
  <c r="N36" i="161"/>
  <c r="M36" i="161"/>
  <c r="L36" i="161"/>
  <c r="K36" i="161"/>
  <c r="O35" i="161"/>
  <c r="N35" i="161"/>
  <c r="M35" i="161"/>
  <c r="L35" i="161"/>
  <c r="K35" i="161"/>
  <c r="O58" i="160"/>
  <c r="N58" i="160"/>
  <c r="M58" i="160"/>
  <c r="L58" i="160"/>
  <c r="K58" i="160"/>
  <c r="O58" i="159"/>
  <c r="N58" i="159"/>
  <c r="M58" i="159"/>
  <c r="L58" i="159"/>
  <c r="K58" i="159"/>
  <c r="O58" i="158"/>
  <c r="N58" i="158"/>
  <c r="M58" i="158"/>
  <c r="L58" i="158"/>
  <c r="K58" i="158"/>
  <c r="O58" i="157"/>
  <c r="N58" i="157"/>
  <c r="M58" i="157"/>
  <c r="L58" i="157"/>
  <c r="K58" i="157"/>
  <c r="O58" i="156"/>
  <c r="N58" i="156"/>
  <c r="M58" i="156"/>
  <c r="L58" i="156"/>
  <c r="K58" i="156"/>
  <c r="O58" i="155"/>
  <c r="N58" i="155"/>
  <c r="M58" i="155"/>
  <c r="L58" i="155"/>
  <c r="K58" i="155"/>
  <c r="O45" i="127" l="1"/>
  <c r="N45" i="127"/>
  <c r="O44" i="127"/>
  <c r="N44" i="127"/>
  <c r="O43" i="127"/>
  <c r="N43" i="127"/>
  <c r="O42" i="127"/>
  <c r="N42" i="127"/>
  <c r="O41" i="127"/>
  <c r="N41" i="127"/>
  <c r="O40" i="127"/>
  <c r="N40" i="127"/>
  <c r="O39" i="127"/>
  <c r="N39" i="127"/>
  <c r="O38" i="127"/>
  <c r="N38" i="127"/>
  <c r="O37" i="127"/>
  <c r="N37" i="127"/>
  <c r="N47" i="127"/>
  <c r="O47" i="127"/>
  <c r="N48" i="127"/>
  <c r="O48" i="127"/>
  <c r="N49" i="127"/>
  <c r="O49" i="127"/>
  <c r="N50" i="127"/>
  <c r="O50" i="127"/>
  <c r="N51" i="127"/>
  <c r="O51" i="127"/>
  <c r="N52" i="127"/>
  <c r="O52" i="127"/>
  <c r="N53" i="127"/>
  <c r="O53" i="127"/>
  <c r="N54" i="127"/>
  <c r="O54" i="127"/>
  <c r="N55" i="127"/>
  <c r="O55" i="127"/>
  <c r="N56" i="127"/>
  <c r="O56" i="127"/>
  <c r="N57" i="127"/>
  <c r="O57" i="127"/>
  <c r="N58" i="127"/>
  <c r="O58" i="127"/>
  <c r="K35" i="127"/>
  <c r="L35" i="127"/>
  <c r="N35" i="127"/>
  <c r="O35" i="127"/>
  <c r="M35" i="127" s="1"/>
  <c r="O58" i="176"/>
  <c r="N58" i="176"/>
  <c r="M58" i="176"/>
  <c r="L58" i="176"/>
  <c r="K58" i="176"/>
  <c r="B58" i="176"/>
  <c r="A58" i="176"/>
  <c r="O57" i="176"/>
  <c r="N57" i="176"/>
  <c r="M57" i="176"/>
  <c r="L57" i="176"/>
  <c r="K57" i="176"/>
  <c r="B57" i="176"/>
  <c r="A57" i="176"/>
  <c r="O56" i="176"/>
  <c r="N56" i="176"/>
  <c r="M56" i="176"/>
  <c r="L56" i="176"/>
  <c r="K56" i="176"/>
  <c r="B56" i="176"/>
  <c r="A56" i="176"/>
  <c r="O55" i="176"/>
  <c r="N55" i="176"/>
  <c r="M55" i="176"/>
  <c r="L55" i="176"/>
  <c r="K55" i="176"/>
  <c r="B55" i="176"/>
  <c r="A55" i="176"/>
  <c r="O54" i="176"/>
  <c r="N54" i="176"/>
  <c r="M54" i="176"/>
  <c r="L54" i="176"/>
  <c r="K54" i="176"/>
  <c r="B54" i="176"/>
  <c r="A54" i="176"/>
  <c r="O53" i="176"/>
  <c r="N53" i="176"/>
  <c r="M53" i="176"/>
  <c r="L53" i="176"/>
  <c r="K53" i="176"/>
  <c r="B53" i="176"/>
  <c r="A53" i="176"/>
  <c r="O52" i="176"/>
  <c r="N52" i="176"/>
  <c r="M52" i="176"/>
  <c r="L52" i="176"/>
  <c r="K52" i="176"/>
  <c r="B52" i="176"/>
  <c r="A52" i="176"/>
  <c r="O51" i="176"/>
  <c r="N51" i="176"/>
  <c r="M51" i="176"/>
  <c r="L51" i="176"/>
  <c r="K51" i="176"/>
  <c r="B51" i="176"/>
  <c r="A51" i="176"/>
  <c r="O50" i="176"/>
  <c r="N50" i="176"/>
  <c r="M50" i="176"/>
  <c r="L50" i="176"/>
  <c r="K50" i="176"/>
  <c r="B50" i="176"/>
  <c r="A50" i="176"/>
  <c r="O49" i="176"/>
  <c r="N49" i="176"/>
  <c r="M49" i="176"/>
  <c r="L49" i="176"/>
  <c r="K49" i="176"/>
  <c r="B49" i="176"/>
  <c r="A49" i="176"/>
  <c r="O48" i="176"/>
  <c r="N48" i="176"/>
  <c r="M48" i="176"/>
  <c r="L48" i="176"/>
  <c r="K48" i="176"/>
  <c r="B48" i="176"/>
  <c r="A48" i="176"/>
  <c r="O47" i="176"/>
  <c r="N47" i="176"/>
  <c r="M47" i="176"/>
  <c r="L47" i="176"/>
  <c r="K47" i="176"/>
  <c r="B47" i="176"/>
  <c r="A47" i="176"/>
  <c r="O46" i="176"/>
  <c r="N46" i="176"/>
  <c r="M46" i="176"/>
  <c r="L46" i="176"/>
  <c r="K46" i="176"/>
  <c r="B46" i="176"/>
  <c r="A46" i="176"/>
  <c r="O45" i="176"/>
  <c r="N45" i="176"/>
  <c r="L45" i="176"/>
  <c r="K45" i="176"/>
  <c r="B45" i="176"/>
  <c r="A45" i="176"/>
  <c r="O44" i="176"/>
  <c r="N44" i="176"/>
  <c r="L44" i="176"/>
  <c r="K44" i="176"/>
  <c r="B44" i="176"/>
  <c r="A44" i="176"/>
  <c r="O43" i="176"/>
  <c r="N43" i="176"/>
  <c r="L43" i="176"/>
  <c r="K43" i="176"/>
  <c r="B43" i="176"/>
  <c r="A43" i="176"/>
  <c r="O42" i="176"/>
  <c r="N42" i="176"/>
  <c r="L42" i="176"/>
  <c r="K42" i="176"/>
  <c r="B42" i="176"/>
  <c r="A42" i="176"/>
  <c r="O41" i="176"/>
  <c r="N41" i="176"/>
  <c r="L41" i="176"/>
  <c r="K41" i="176"/>
  <c r="B41" i="176"/>
  <c r="A41" i="176"/>
  <c r="O40" i="176"/>
  <c r="N40" i="176"/>
  <c r="L40" i="176"/>
  <c r="K40" i="176"/>
  <c r="B40" i="176"/>
  <c r="A40" i="176"/>
  <c r="O39" i="176"/>
  <c r="N39" i="176"/>
  <c r="L39" i="176"/>
  <c r="K39" i="176"/>
  <c r="B39" i="176"/>
  <c r="A39" i="176"/>
  <c r="O38" i="176"/>
  <c r="N38" i="176"/>
  <c r="L38" i="176"/>
  <c r="K38" i="176"/>
  <c r="B38" i="176"/>
  <c r="A38" i="176"/>
  <c r="O37" i="176"/>
  <c r="N37" i="176"/>
  <c r="L37" i="176"/>
  <c r="K37" i="176"/>
  <c r="B37" i="176"/>
  <c r="A37" i="176"/>
  <c r="O36" i="176"/>
  <c r="N36" i="176"/>
  <c r="L36" i="176"/>
  <c r="K36" i="176"/>
  <c r="B36" i="176"/>
  <c r="A36" i="176"/>
  <c r="O35" i="176"/>
  <c r="N35" i="176"/>
  <c r="L35" i="176"/>
  <c r="K35" i="176"/>
  <c r="B35" i="176"/>
  <c r="A35" i="176"/>
  <c r="P26" i="176"/>
  <c r="P24" i="176"/>
  <c r="P23" i="176"/>
  <c r="P22" i="176"/>
  <c r="P20" i="176"/>
  <c r="P21" i="176" s="1"/>
  <c r="P18" i="176"/>
  <c r="M44" i="176" l="1"/>
  <c r="M45" i="176"/>
  <c r="P19" i="176"/>
  <c r="P25" i="176"/>
  <c r="M36" i="176"/>
  <c r="M38" i="176"/>
  <c r="M39" i="176"/>
  <c r="M40" i="176"/>
  <c r="M37" i="176"/>
  <c r="M35" i="176"/>
  <c r="M41" i="176"/>
  <c r="M42" i="176"/>
  <c r="M43" i="176"/>
  <c r="B58" i="175"/>
  <c r="A58" i="175"/>
  <c r="B57" i="175"/>
  <c r="A57" i="175"/>
  <c r="B56" i="175"/>
  <c r="A56" i="175"/>
  <c r="B55" i="175"/>
  <c r="A55" i="175"/>
  <c r="B54" i="175"/>
  <c r="A54" i="175"/>
  <c r="B53" i="175"/>
  <c r="A53" i="175"/>
  <c r="B52" i="175"/>
  <c r="A52" i="175"/>
  <c r="B51" i="175"/>
  <c r="A51" i="175"/>
  <c r="B50" i="175"/>
  <c r="A50" i="175"/>
  <c r="B49" i="175"/>
  <c r="A49" i="175"/>
  <c r="B48" i="175"/>
  <c r="A48" i="175"/>
  <c r="B47" i="175"/>
  <c r="A47" i="175"/>
  <c r="B46" i="175"/>
  <c r="A46" i="175"/>
  <c r="B45" i="175"/>
  <c r="A45" i="175"/>
  <c r="B44" i="175"/>
  <c r="A44" i="175"/>
  <c r="B43" i="175"/>
  <c r="A43" i="175"/>
  <c r="B42" i="175"/>
  <c r="A42" i="175"/>
  <c r="B41" i="175"/>
  <c r="A41" i="175"/>
  <c r="B40" i="175"/>
  <c r="A40" i="175"/>
  <c r="B39" i="175"/>
  <c r="A39" i="175"/>
  <c r="B38" i="175"/>
  <c r="A38" i="175"/>
  <c r="B37" i="175"/>
  <c r="A37" i="175"/>
  <c r="B36" i="175"/>
  <c r="A36" i="175"/>
  <c r="B35" i="175"/>
  <c r="A35" i="175"/>
  <c r="P23" i="175"/>
  <c r="P22" i="175"/>
  <c r="P18" i="175"/>
  <c r="B58" i="174"/>
  <c r="A58" i="174"/>
  <c r="B57" i="174"/>
  <c r="A57" i="174"/>
  <c r="B56" i="174"/>
  <c r="A56" i="174"/>
  <c r="B55" i="174"/>
  <c r="A55" i="174"/>
  <c r="B54" i="174"/>
  <c r="A54" i="174"/>
  <c r="B53" i="174"/>
  <c r="A53" i="174"/>
  <c r="B52" i="174"/>
  <c r="A52" i="174"/>
  <c r="B51" i="174"/>
  <c r="A51" i="174"/>
  <c r="B50" i="174"/>
  <c r="A50" i="174"/>
  <c r="B49" i="174"/>
  <c r="A49" i="174"/>
  <c r="B48" i="174"/>
  <c r="A48" i="174"/>
  <c r="B47" i="174"/>
  <c r="A47" i="174"/>
  <c r="B46" i="174"/>
  <c r="A46" i="174"/>
  <c r="B45" i="174"/>
  <c r="A45" i="174"/>
  <c r="B44" i="174"/>
  <c r="A44" i="174"/>
  <c r="B43" i="174"/>
  <c r="A43" i="174"/>
  <c r="B42" i="174"/>
  <c r="A42" i="174"/>
  <c r="B41" i="174"/>
  <c r="A41" i="174"/>
  <c r="B40" i="174"/>
  <c r="A40" i="174"/>
  <c r="B39" i="174"/>
  <c r="A39" i="174"/>
  <c r="B38" i="174"/>
  <c r="A38" i="174"/>
  <c r="B37" i="174"/>
  <c r="A37" i="174"/>
  <c r="B36" i="174"/>
  <c r="A36" i="174"/>
  <c r="B35" i="174"/>
  <c r="A35" i="174"/>
  <c r="P23" i="174"/>
  <c r="P22" i="174"/>
  <c r="P18" i="174"/>
  <c r="B58" i="173"/>
  <c r="A58" i="173"/>
  <c r="B57" i="173"/>
  <c r="A57" i="173"/>
  <c r="B56" i="173"/>
  <c r="A56" i="173"/>
  <c r="B55" i="173"/>
  <c r="A55" i="173"/>
  <c r="B54" i="173"/>
  <c r="A54" i="173"/>
  <c r="B53" i="173"/>
  <c r="A53" i="173"/>
  <c r="B52" i="173"/>
  <c r="A52" i="173"/>
  <c r="B51" i="173"/>
  <c r="A51" i="173"/>
  <c r="B50" i="173"/>
  <c r="A50" i="173"/>
  <c r="B49" i="173"/>
  <c r="A49" i="173"/>
  <c r="B48" i="173"/>
  <c r="A48" i="173"/>
  <c r="B47" i="173"/>
  <c r="A47" i="173"/>
  <c r="B46" i="173"/>
  <c r="A46" i="173"/>
  <c r="B45" i="173"/>
  <c r="A45" i="173"/>
  <c r="B44" i="173"/>
  <c r="A44" i="173"/>
  <c r="B43" i="173"/>
  <c r="A43" i="173"/>
  <c r="B42" i="173"/>
  <c r="A42" i="173"/>
  <c r="B41" i="173"/>
  <c r="A41" i="173"/>
  <c r="B40" i="173"/>
  <c r="A40" i="173"/>
  <c r="B39" i="173"/>
  <c r="A39" i="173"/>
  <c r="B38" i="173"/>
  <c r="A38" i="173"/>
  <c r="B37" i="173"/>
  <c r="A37" i="173"/>
  <c r="B36" i="173"/>
  <c r="A36" i="173"/>
  <c r="B35" i="173"/>
  <c r="A35" i="173"/>
  <c r="P23" i="173"/>
  <c r="P22" i="173"/>
  <c r="P18" i="173"/>
  <c r="B58" i="172"/>
  <c r="A58" i="172"/>
  <c r="B57" i="172"/>
  <c r="A57" i="172"/>
  <c r="B56" i="172"/>
  <c r="A56" i="172"/>
  <c r="B55" i="172"/>
  <c r="A55" i="172"/>
  <c r="B54" i="172"/>
  <c r="A54" i="172"/>
  <c r="B53" i="172"/>
  <c r="A53" i="172"/>
  <c r="B52" i="172"/>
  <c r="A52" i="172"/>
  <c r="B51" i="172"/>
  <c r="A51" i="172"/>
  <c r="B50" i="172"/>
  <c r="A50" i="172"/>
  <c r="B49" i="172"/>
  <c r="A49" i="172"/>
  <c r="B48" i="172"/>
  <c r="A48" i="172"/>
  <c r="B47" i="172"/>
  <c r="A47" i="172"/>
  <c r="B46" i="172"/>
  <c r="A46" i="172"/>
  <c r="B45" i="172"/>
  <c r="A45" i="172"/>
  <c r="B44" i="172"/>
  <c r="A44" i="172"/>
  <c r="B43" i="172"/>
  <c r="A43" i="172"/>
  <c r="B42" i="172"/>
  <c r="A42" i="172"/>
  <c r="B41" i="172"/>
  <c r="A41" i="172"/>
  <c r="B40" i="172"/>
  <c r="A40" i="172"/>
  <c r="B39" i="172"/>
  <c r="A39" i="172"/>
  <c r="B38" i="172"/>
  <c r="A38" i="172"/>
  <c r="B37" i="172"/>
  <c r="A37" i="172"/>
  <c r="B36" i="172"/>
  <c r="A36" i="172"/>
  <c r="B35" i="172"/>
  <c r="A35" i="172"/>
  <c r="P23" i="172"/>
  <c r="P22" i="172"/>
  <c r="P18" i="172"/>
  <c r="B58" i="171"/>
  <c r="A58" i="171"/>
  <c r="B57" i="171"/>
  <c r="A57" i="171"/>
  <c r="B56" i="171"/>
  <c r="A56" i="171"/>
  <c r="B55" i="171"/>
  <c r="A55" i="171"/>
  <c r="B54" i="171"/>
  <c r="A54" i="171"/>
  <c r="B53" i="171"/>
  <c r="A53" i="171"/>
  <c r="B52" i="171"/>
  <c r="A52" i="171"/>
  <c r="B51" i="171"/>
  <c r="A51" i="171"/>
  <c r="B50" i="171"/>
  <c r="A50" i="171"/>
  <c r="B49" i="171"/>
  <c r="A49" i="171"/>
  <c r="B48" i="171"/>
  <c r="A48" i="171"/>
  <c r="B47" i="171"/>
  <c r="A47" i="171"/>
  <c r="B46" i="171"/>
  <c r="A46" i="171"/>
  <c r="B45" i="171"/>
  <c r="A45" i="171"/>
  <c r="B44" i="171"/>
  <c r="A44" i="171"/>
  <c r="B43" i="171"/>
  <c r="A43" i="171"/>
  <c r="B42" i="171"/>
  <c r="A42" i="171"/>
  <c r="B41" i="171"/>
  <c r="A41" i="171"/>
  <c r="B40" i="171"/>
  <c r="A40" i="171"/>
  <c r="B39" i="171"/>
  <c r="A39" i="171"/>
  <c r="B38" i="171"/>
  <c r="A38" i="171"/>
  <c r="B37" i="171"/>
  <c r="A37" i="171"/>
  <c r="B36" i="171"/>
  <c r="A36" i="171"/>
  <c r="B35" i="171"/>
  <c r="A35" i="171"/>
  <c r="P23" i="171"/>
  <c r="P22" i="171"/>
  <c r="P18" i="171"/>
  <c r="B58" i="170"/>
  <c r="A58" i="170"/>
  <c r="B57" i="170"/>
  <c r="A57" i="170"/>
  <c r="B56" i="170"/>
  <c r="A56" i="170"/>
  <c r="B55" i="170"/>
  <c r="A55" i="170"/>
  <c r="B54" i="170"/>
  <c r="A54" i="170"/>
  <c r="B53" i="170"/>
  <c r="A53" i="170"/>
  <c r="B52" i="170"/>
  <c r="A52" i="170"/>
  <c r="B51" i="170"/>
  <c r="A51" i="170"/>
  <c r="B50" i="170"/>
  <c r="A50" i="170"/>
  <c r="B49" i="170"/>
  <c r="A49" i="170"/>
  <c r="B48" i="170"/>
  <c r="A48" i="170"/>
  <c r="B47" i="170"/>
  <c r="A47" i="170"/>
  <c r="B46" i="170"/>
  <c r="A46" i="170"/>
  <c r="B45" i="170"/>
  <c r="A45" i="170"/>
  <c r="B44" i="170"/>
  <c r="A44" i="170"/>
  <c r="B43" i="170"/>
  <c r="A43" i="170"/>
  <c r="B42" i="170"/>
  <c r="A42" i="170"/>
  <c r="B41" i="170"/>
  <c r="A41" i="170"/>
  <c r="B40" i="170"/>
  <c r="A40" i="170"/>
  <c r="B39" i="170"/>
  <c r="A39" i="170"/>
  <c r="B38" i="170"/>
  <c r="A38" i="170"/>
  <c r="B37" i="170"/>
  <c r="A37" i="170"/>
  <c r="B36" i="170"/>
  <c r="A36" i="170"/>
  <c r="B35" i="170"/>
  <c r="A35" i="170"/>
  <c r="P23" i="170"/>
  <c r="P22" i="170"/>
  <c r="P18" i="170"/>
  <c r="B58" i="169"/>
  <c r="A58" i="169"/>
  <c r="B57" i="169"/>
  <c r="A57" i="169"/>
  <c r="B56" i="169"/>
  <c r="A56" i="169"/>
  <c r="B55" i="169"/>
  <c r="A55" i="169"/>
  <c r="B54" i="169"/>
  <c r="A54" i="169"/>
  <c r="B53" i="169"/>
  <c r="A53" i="169"/>
  <c r="B52" i="169"/>
  <c r="A52" i="169"/>
  <c r="B51" i="169"/>
  <c r="A51" i="169"/>
  <c r="B50" i="169"/>
  <c r="A50" i="169"/>
  <c r="B49" i="169"/>
  <c r="A49" i="169"/>
  <c r="B48" i="169"/>
  <c r="A48" i="169"/>
  <c r="B47" i="169"/>
  <c r="A47" i="169"/>
  <c r="B46" i="169"/>
  <c r="A46" i="169"/>
  <c r="B45" i="169"/>
  <c r="A45" i="169"/>
  <c r="B44" i="169"/>
  <c r="A44" i="169"/>
  <c r="B43" i="169"/>
  <c r="A43" i="169"/>
  <c r="B42" i="169"/>
  <c r="A42" i="169"/>
  <c r="B41" i="169"/>
  <c r="A41" i="169"/>
  <c r="B40" i="169"/>
  <c r="A40" i="169"/>
  <c r="B39" i="169"/>
  <c r="A39" i="169"/>
  <c r="B38" i="169"/>
  <c r="A38" i="169"/>
  <c r="B37" i="169"/>
  <c r="A37" i="169"/>
  <c r="B36" i="169"/>
  <c r="A36" i="169"/>
  <c r="B35" i="169"/>
  <c r="A35" i="169"/>
  <c r="P23" i="169"/>
  <c r="P22" i="169"/>
  <c r="P18" i="169"/>
  <c r="B58" i="168"/>
  <c r="A58" i="168"/>
  <c r="B57" i="168"/>
  <c r="A57" i="168"/>
  <c r="B56" i="168"/>
  <c r="A56" i="168"/>
  <c r="B55" i="168"/>
  <c r="A55" i="168"/>
  <c r="B54" i="168"/>
  <c r="A54" i="168"/>
  <c r="B53" i="168"/>
  <c r="A53" i="168"/>
  <c r="B52" i="168"/>
  <c r="A52" i="168"/>
  <c r="B51" i="168"/>
  <c r="A51" i="168"/>
  <c r="B50" i="168"/>
  <c r="A50" i="168"/>
  <c r="B49" i="168"/>
  <c r="A49" i="168"/>
  <c r="B48" i="168"/>
  <c r="A48" i="168"/>
  <c r="B47" i="168"/>
  <c r="A47" i="168"/>
  <c r="B46" i="168"/>
  <c r="A46" i="168"/>
  <c r="B45" i="168"/>
  <c r="A45" i="168"/>
  <c r="B44" i="168"/>
  <c r="A44" i="168"/>
  <c r="B43" i="168"/>
  <c r="A43" i="168"/>
  <c r="B42" i="168"/>
  <c r="A42" i="168"/>
  <c r="B41" i="168"/>
  <c r="A41" i="168"/>
  <c r="B40" i="168"/>
  <c r="A40" i="168"/>
  <c r="B39" i="168"/>
  <c r="A39" i="168"/>
  <c r="B38" i="168"/>
  <c r="A38" i="168"/>
  <c r="B37" i="168"/>
  <c r="A37" i="168"/>
  <c r="B36" i="168"/>
  <c r="A36" i="168"/>
  <c r="B35" i="168"/>
  <c r="A35" i="168"/>
  <c r="P23" i="168"/>
  <c r="P22" i="168"/>
  <c r="P18" i="168"/>
  <c r="B58" i="167"/>
  <c r="A58" i="167"/>
  <c r="B57" i="167"/>
  <c r="A57" i="167"/>
  <c r="B56" i="167"/>
  <c r="A56" i="167"/>
  <c r="B55" i="167"/>
  <c r="A55" i="167"/>
  <c r="B54" i="167"/>
  <c r="A54" i="167"/>
  <c r="B53" i="167"/>
  <c r="A53" i="167"/>
  <c r="B52" i="167"/>
  <c r="A52" i="167"/>
  <c r="B51" i="167"/>
  <c r="A51" i="167"/>
  <c r="B50" i="167"/>
  <c r="A50" i="167"/>
  <c r="B49" i="167"/>
  <c r="A49" i="167"/>
  <c r="B48" i="167"/>
  <c r="A48" i="167"/>
  <c r="B47" i="167"/>
  <c r="A47" i="167"/>
  <c r="B46" i="167"/>
  <c r="A46" i="167"/>
  <c r="B45" i="167"/>
  <c r="A45" i="167"/>
  <c r="B44" i="167"/>
  <c r="A44" i="167"/>
  <c r="B43" i="167"/>
  <c r="A43" i="167"/>
  <c r="B42" i="167"/>
  <c r="A42" i="167"/>
  <c r="B41" i="167"/>
  <c r="A41" i="167"/>
  <c r="B40" i="167"/>
  <c r="A40" i="167"/>
  <c r="B39" i="167"/>
  <c r="A39" i="167"/>
  <c r="B38" i="167"/>
  <c r="A38" i="167"/>
  <c r="B37" i="167"/>
  <c r="A37" i="167"/>
  <c r="B36" i="167"/>
  <c r="A36" i="167"/>
  <c r="B35" i="167"/>
  <c r="A35" i="167"/>
  <c r="P23" i="167"/>
  <c r="P22" i="167"/>
  <c r="P18" i="167"/>
  <c r="B58" i="166"/>
  <c r="A58" i="166"/>
  <c r="B57" i="166"/>
  <c r="A57" i="166"/>
  <c r="B56" i="166"/>
  <c r="A56" i="166"/>
  <c r="B55" i="166"/>
  <c r="A55" i="166"/>
  <c r="B54" i="166"/>
  <c r="A54" i="166"/>
  <c r="B53" i="166"/>
  <c r="A53" i="166"/>
  <c r="B52" i="166"/>
  <c r="A52" i="166"/>
  <c r="B51" i="166"/>
  <c r="A51" i="166"/>
  <c r="B50" i="166"/>
  <c r="A50" i="166"/>
  <c r="B49" i="166"/>
  <c r="A49" i="166"/>
  <c r="B48" i="166"/>
  <c r="A48" i="166"/>
  <c r="B47" i="166"/>
  <c r="A47" i="166"/>
  <c r="B46" i="166"/>
  <c r="A46" i="166"/>
  <c r="B45" i="166"/>
  <c r="A45" i="166"/>
  <c r="B44" i="166"/>
  <c r="A44" i="166"/>
  <c r="B43" i="166"/>
  <c r="A43" i="166"/>
  <c r="B42" i="166"/>
  <c r="A42" i="166"/>
  <c r="B41" i="166"/>
  <c r="A41" i="166"/>
  <c r="B40" i="166"/>
  <c r="A40" i="166"/>
  <c r="B39" i="166"/>
  <c r="A39" i="166"/>
  <c r="B38" i="166"/>
  <c r="A38" i="166"/>
  <c r="B37" i="166"/>
  <c r="A37" i="166"/>
  <c r="B36" i="166"/>
  <c r="A36" i="166"/>
  <c r="B35" i="166"/>
  <c r="A35" i="166"/>
  <c r="P23" i="166"/>
  <c r="P22" i="166"/>
  <c r="P18" i="166"/>
  <c r="B58" i="165"/>
  <c r="A58" i="165"/>
  <c r="B57" i="165"/>
  <c r="A57" i="165"/>
  <c r="B56" i="165"/>
  <c r="A56" i="165"/>
  <c r="B55" i="165"/>
  <c r="A55" i="165"/>
  <c r="B54" i="165"/>
  <c r="A54" i="165"/>
  <c r="B53" i="165"/>
  <c r="A53" i="165"/>
  <c r="B52" i="165"/>
  <c r="A52" i="165"/>
  <c r="B51" i="165"/>
  <c r="A51" i="165"/>
  <c r="B50" i="165"/>
  <c r="A50" i="165"/>
  <c r="B49" i="165"/>
  <c r="A49" i="165"/>
  <c r="B48" i="165"/>
  <c r="A48" i="165"/>
  <c r="B47" i="165"/>
  <c r="A47" i="165"/>
  <c r="B46" i="165"/>
  <c r="A46" i="165"/>
  <c r="B45" i="165"/>
  <c r="A45" i="165"/>
  <c r="B44" i="165"/>
  <c r="A44" i="165"/>
  <c r="B43" i="165"/>
  <c r="A43" i="165"/>
  <c r="B42" i="165"/>
  <c r="A42" i="165"/>
  <c r="B41" i="165"/>
  <c r="A41" i="165"/>
  <c r="B40" i="165"/>
  <c r="A40" i="165"/>
  <c r="B39" i="165"/>
  <c r="A39" i="165"/>
  <c r="B38" i="165"/>
  <c r="A38" i="165"/>
  <c r="B37" i="165"/>
  <c r="A37" i="165"/>
  <c r="B36" i="165"/>
  <c r="A36" i="165"/>
  <c r="B35" i="165"/>
  <c r="A35" i="165"/>
  <c r="P23" i="165"/>
  <c r="P22" i="165"/>
  <c r="P18" i="165"/>
  <c r="B58" i="164"/>
  <c r="A58" i="164"/>
  <c r="B57" i="164"/>
  <c r="A57" i="164"/>
  <c r="B56" i="164"/>
  <c r="A56" i="164"/>
  <c r="B55" i="164"/>
  <c r="A55" i="164"/>
  <c r="B54" i="164"/>
  <c r="A54" i="164"/>
  <c r="B53" i="164"/>
  <c r="A53" i="164"/>
  <c r="B52" i="164"/>
  <c r="A52" i="164"/>
  <c r="B51" i="164"/>
  <c r="A51" i="164"/>
  <c r="B50" i="164"/>
  <c r="A50" i="164"/>
  <c r="B49" i="164"/>
  <c r="A49" i="164"/>
  <c r="B48" i="164"/>
  <c r="A48" i="164"/>
  <c r="B47" i="164"/>
  <c r="A47" i="164"/>
  <c r="B46" i="164"/>
  <c r="A46" i="164"/>
  <c r="B45" i="164"/>
  <c r="A45" i="164"/>
  <c r="B44" i="164"/>
  <c r="A44" i="164"/>
  <c r="B43" i="164"/>
  <c r="A43" i="164"/>
  <c r="B42" i="164"/>
  <c r="A42" i="164"/>
  <c r="B41" i="164"/>
  <c r="A41" i="164"/>
  <c r="B40" i="164"/>
  <c r="A40" i="164"/>
  <c r="B39" i="164"/>
  <c r="A39" i="164"/>
  <c r="B38" i="164"/>
  <c r="A38" i="164"/>
  <c r="B37" i="164"/>
  <c r="A37" i="164"/>
  <c r="B36" i="164"/>
  <c r="A36" i="164"/>
  <c r="B35" i="164"/>
  <c r="A35" i="164"/>
  <c r="P23" i="164"/>
  <c r="P22" i="164"/>
  <c r="P18" i="164"/>
  <c r="B58" i="163"/>
  <c r="A58" i="163"/>
  <c r="B57" i="163"/>
  <c r="A57" i="163"/>
  <c r="B56" i="163"/>
  <c r="A56" i="163"/>
  <c r="B55" i="163"/>
  <c r="A55" i="163"/>
  <c r="B54" i="163"/>
  <c r="A54" i="163"/>
  <c r="B53" i="163"/>
  <c r="A53" i="163"/>
  <c r="B52" i="163"/>
  <c r="A52" i="163"/>
  <c r="B51" i="163"/>
  <c r="A51" i="163"/>
  <c r="B50" i="163"/>
  <c r="A50" i="163"/>
  <c r="B49" i="163"/>
  <c r="A49" i="163"/>
  <c r="B48" i="163"/>
  <c r="A48" i="163"/>
  <c r="B47" i="163"/>
  <c r="A47" i="163"/>
  <c r="B46" i="163"/>
  <c r="A46" i="163"/>
  <c r="B45" i="163"/>
  <c r="A45" i="163"/>
  <c r="B44" i="163"/>
  <c r="A44" i="163"/>
  <c r="B43" i="163"/>
  <c r="A43" i="163"/>
  <c r="B42" i="163"/>
  <c r="A42" i="163"/>
  <c r="B41" i="163"/>
  <c r="A41" i="163"/>
  <c r="B40" i="163"/>
  <c r="A40" i="163"/>
  <c r="B39" i="163"/>
  <c r="A39" i="163"/>
  <c r="B38" i="163"/>
  <c r="A38" i="163"/>
  <c r="B37" i="163"/>
  <c r="A37" i="163"/>
  <c r="B36" i="163"/>
  <c r="A36" i="163"/>
  <c r="B35" i="163"/>
  <c r="A35" i="163"/>
  <c r="P23" i="163"/>
  <c r="P22" i="163"/>
  <c r="P18" i="163"/>
  <c r="B58" i="162"/>
  <c r="A58" i="162"/>
  <c r="B57" i="162"/>
  <c r="A57" i="162"/>
  <c r="B56" i="162"/>
  <c r="A56" i="162"/>
  <c r="B55" i="162"/>
  <c r="A55" i="162"/>
  <c r="B54" i="162"/>
  <c r="A54" i="162"/>
  <c r="B53" i="162"/>
  <c r="A53" i="162"/>
  <c r="B52" i="162"/>
  <c r="A52" i="162"/>
  <c r="B51" i="162"/>
  <c r="A51" i="162"/>
  <c r="B50" i="162"/>
  <c r="A50" i="162"/>
  <c r="B49" i="162"/>
  <c r="A49" i="162"/>
  <c r="B48" i="162"/>
  <c r="A48" i="162"/>
  <c r="B47" i="162"/>
  <c r="A47" i="162"/>
  <c r="B46" i="162"/>
  <c r="A46" i="162"/>
  <c r="B45" i="162"/>
  <c r="A45" i="162"/>
  <c r="B44" i="162"/>
  <c r="A44" i="162"/>
  <c r="B43" i="162"/>
  <c r="A43" i="162"/>
  <c r="B42" i="162"/>
  <c r="A42" i="162"/>
  <c r="B41" i="162"/>
  <c r="A41" i="162"/>
  <c r="B40" i="162"/>
  <c r="A40" i="162"/>
  <c r="B39" i="162"/>
  <c r="A39" i="162"/>
  <c r="B38" i="162"/>
  <c r="A38" i="162"/>
  <c r="B37" i="162"/>
  <c r="A37" i="162"/>
  <c r="B36" i="162"/>
  <c r="A36" i="162"/>
  <c r="B35" i="162"/>
  <c r="A35" i="162"/>
  <c r="P23" i="162"/>
  <c r="P22" i="162"/>
  <c r="P18" i="162"/>
  <c r="B58" i="161"/>
  <c r="A58" i="161"/>
  <c r="B57" i="161"/>
  <c r="A57" i="161"/>
  <c r="B56" i="161"/>
  <c r="A56" i="161"/>
  <c r="B55" i="161"/>
  <c r="A55" i="161"/>
  <c r="B54" i="161"/>
  <c r="A54" i="161"/>
  <c r="B53" i="161"/>
  <c r="A53" i="161"/>
  <c r="B52" i="161"/>
  <c r="A52" i="161"/>
  <c r="B51" i="161"/>
  <c r="A51" i="161"/>
  <c r="B50" i="161"/>
  <c r="A50" i="161"/>
  <c r="B49" i="161"/>
  <c r="A49" i="161"/>
  <c r="B48" i="161"/>
  <c r="A48" i="161"/>
  <c r="B47" i="161"/>
  <c r="A47" i="161"/>
  <c r="B46" i="161"/>
  <c r="A46" i="161"/>
  <c r="B45" i="161"/>
  <c r="A45" i="161"/>
  <c r="B44" i="161"/>
  <c r="A44" i="161"/>
  <c r="B43" i="161"/>
  <c r="A43" i="161"/>
  <c r="B42" i="161"/>
  <c r="A42" i="161"/>
  <c r="B41" i="161"/>
  <c r="A41" i="161"/>
  <c r="B40" i="161"/>
  <c r="A40" i="161"/>
  <c r="B39" i="161"/>
  <c r="A39" i="161"/>
  <c r="B38" i="161"/>
  <c r="A38" i="161"/>
  <c r="B37" i="161"/>
  <c r="A37" i="161"/>
  <c r="B36" i="161"/>
  <c r="A36" i="161"/>
  <c r="B35" i="161"/>
  <c r="A35" i="161"/>
  <c r="P23" i="161"/>
  <c r="P22" i="161"/>
  <c r="P18" i="161"/>
  <c r="B58" i="160"/>
  <c r="A58" i="160"/>
  <c r="B57" i="160"/>
  <c r="A57" i="160"/>
  <c r="B56" i="160"/>
  <c r="A56" i="160"/>
  <c r="B55" i="160"/>
  <c r="A55" i="160"/>
  <c r="B54" i="160"/>
  <c r="A54" i="160"/>
  <c r="B53" i="160"/>
  <c r="A53" i="160"/>
  <c r="B52" i="160"/>
  <c r="A52" i="160"/>
  <c r="B51" i="160"/>
  <c r="A51" i="160"/>
  <c r="B50" i="160"/>
  <c r="A50" i="160"/>
  <c r="B49" i="160"/>
  <c r="A49" i="160"/>
  <c r="B48" i="160"/>
  <c r="A48" i="160"/>
  <c r="B47" i="160"/>
  <c r="A47" i="160"/>
  <c r="B46" i="160"/>
  <c r="A46" i="160"/>
  <c r="B45" i="160"/>
  <c r="A45" i="160"/>
  <c r="B44" i="160"/>
  <c r="A44" i="160"/>
  <c r="B43" i="160"/>
  <c r="A43" i="160"/>
  <c r="B42" i="160"/>
  <c r="A42" i="160"/>
  <c r="B41" i="160"/>
  <c r="A41" i="160"/>
  <c r="B40" i="160"/>
  <c r="A40" i="160"/>
  <c r="B39" i="160"/>
  <c r="A39" i="160"/>
  <c r="B38" i="160"/>
  <c r="A38" i="160"/>
  <c r="B37" i="160"/>
  <c r="A37" i="160"/>
  <c r="B36" i="160"/>
  <c r="A36" i="160"/>
  <c r="B35" i="160"/>
  <c r="A35" i="160"/>
  <c r="P23" i="160"/>
  <c r="P22" i="160"/>
  <c r="P18" i="160"/>
  <c r="B58" i="159"/>
  <c r="A58" i="159"/>
  <c r="B57" i="159"/>
  <c r="A57" i="159"/>
  <c r="B56" i="159"/>
  <c r="A56" i="159"/>
  <c r="B55" i="159"/>
  <c r="A55" i="159"/>
  <c r="B54" i="159"/>
  <c r="A54" i="159"/>
  <c r="B53" i="159"/>
  <c r="A53" i="159"/>
  <c r="B52" i="159"/>
  <c r="A52" i="159"/>
  <c r="B51" i="159"/>
  <c r="A51" i="159"/>
  <c r="B50" i="159"/>
  <c r="A50" i="159"/>
  <c r="B49" i="159"/>
  <c r="A49" i="159"/>
  <c r="B48" i="159"/>
  <c r="A48" i="159"/>
  <c r="B47" i="159"/>
  <c r="A47" i="159"/>
  <c r="B46" i="159"/>
  <c r="A46" i="159"/>
  <c r="B45" i="159"/>
  <c r="A45" i="159"/>
  <c r="B44" i="159"/>
  <c r="A44" i="159"/>
  <c r="B43" i="159"/>
  <c r="A43" i="159"/>
  <c r="B42" i="159"/>
  <c r="A42" i="159"/>
  <c r="B41" i="159"/>
  <c r="A41" i="159"/>
  <c r="B40" i="159"/>
  <c r="A40" i="159"/>
  <c r="B39" i="159"/>
  <c r="A39" i="159"/>
  <c r="B38" i="159"/>
  <c r="A38" i="159"/>
  <c r="B37" i="159"/>
  <c r="A37" i="159"/>
  <c r="B36" i="159"/>
  <c r="A36" i="159"/>
  <c r="B35" i="159"/>
  <c r="A35" i="159"/>
  <c r="P23" i="159"/>
  <c r="P22" i="159"/>
  <c r="P18" i="159"/>
  <c r="B58" i="158"/>
  <c r="A58" i="158"/>
  <c r="B57" i="158"/>
  <c r="A57" i="158"/>
  <c r="B56" i="158"/>
  <c r="A56" i="158"/>
  <c r="B55" i="158"/>
  <c r="A55" i="158"/>
  <c r="B54" i="158"/>
  <c r="A54" i="158"/>
  <c r="B53" i="158"/>
  <c r="A53" i="158"/>
  <c r="B52" i="158"/>
  <c r="A52" i="158"/>
  <c r="B51" i="158"/>
  <c r="A51" i="158"/>
  <c r="B50" i="158"/>
  <c r="A50" i="158"/>
  <c r="B49" i="158"/>
  <c r="A49" i="158"/>
  <c r="B48" i="158"/>
  <c r="A48" i="158"/>
  <c r="B47" i="158"/>
  <c r="A47" i="158"/>
  <c r="B46" i="158"/>
  <c r="A46" i="158"/>
  <c r="B45" i="158"/>
  <c r="A45" i="158"/>
  <c r="B44" i="158"/>
  <c r="A44" i="158"/>
  <c r="B43" i="158"/>
  <c r="A43" i="158"/>
  <c r="B42" i="158"/>
  <c r="A42" i="158"/>
  <c r="B41" i="158"/>
  <c r="A41" i="158"/>
  <c r="B40" i="158"/>
  <c r="A40" i="158"/>
  <c r="B39" i="158"/>
  <c r="A39" i="158"/>
  <c r="B38" i="158"/>
  <c r="A38" i="158"/>
  <c r="B37" i="158"/>
  <c r="A37" i="158"/>
  <c r="B36" i="158"/>
  <c r="A36" i="158"/>
  <c r="B35" i="158"/>
  <c r="A35" i="158"/>
  <c r="P23" i="158"/>
  <c r="P22" i="158"/>
  <c r="P18" i="158"/>
  <c r="B58" i="157"/>
  <c r="A58" i="157"/>
  <c r="B57" i="157"/>
  <c r="A57" i="157"/>
  <c r="B56" i="157"/>
  <c r="A56" i="157"/>
  <c r="B55" i="157"/>
  <c r="A55" i="157"/>
  <c r="B54" i="157"/>
  <c r="A54" i="157"/>
  <c r="B53" i="157"/>
  <c r="A53" i="157"/>
  <c r="B52" i="157"/>
  <c r="A52" i="157"/>
  <c r="B51" i="157"/>
  <c r="A51" i="157"/>
  <c r="B50" i="157"/>
  <c r="A50" i="157"/>
  <c r="B49" i="157"/>
  <c r="A49" i="157"/>
  <c r="B48" i="157"/>
  <c r="A48" i="157"/>
  <c r="B47" i="157"/>
  <c r="A47" i="157"/>
  <c r="B46" i="157"/>
  <c r="A46" i="157"/>
  <c r="B45" i="157"/>
  <c r="A45" i="157"/>
  <c r="B44" i="157"/>
  <c r="A44" i="157"/>
  <c r="B43" i="157"/>
  <c r="A43" i="157"/>
  <c r="B42" i="157"/>
  <c r="A42" i="157"/>
  <c r="B41" i="157"/>
  <c r="A41" i="157"/>
  <c r="B40" i="157"/>
  <c r="A40" i="157"/>
  <c r="B39" i="157"/>
  <c r="A39" i="157"/>
  <c r="B38" i="157"/>
  <c r="A38" i="157"/>
  <c r="B37" i="157"/>
  <c r="A37" i="157"/>
  <c r="B36" i="157"/>
  <c r="A36" i="157"/>
  <c r="B35" i="157"/>
  <c r="A35" i="157"/>
  <c r="P23" i="157"/>
  <c r="P22" i="157"/>
  <c r="P18" i="157"/>
  <c r="B58" i="156"/>
  <c r="A58" i="156"/>
  <c r="B57" i="156"/>
  <c r="A57" i="156"/>
  <c r="B56" i="156"/>
  <c r="A56" i="156"/>
  <c r="B55" i="156"/>
  <c r="A55" i="156"/>
  <c r="B54" i="156"/>
  <c r="A54" i="156"/>
  <c r="B53" i="156"/>
  <c r="A53" i="156"/>
  <c r="B52" i="156"/>
  <c r="A52" i="156"/>
  <c r="B51" i="156"/>
  <c r="A51" i="156"/>
  <c r="B50" i="156"/>
  <c r="A50" i="156"/>
  <c r="B49" i="156"/>
  <c r="A49" i="156"/>
  <c r="B48" i="156"/>
  <c r="A48" i="156"/>
  <c r="B47" i="156"/>
  <c r="A47" i="156"/>
  <c r="B46" i="156"/>
  <c r="A46" i="156"/>
  <c r="B45" i="156"/>
  <c r="A45" i="156"/>
  <c r="B44" i="156"/>
  <c r="A44" i="156"/>
  <c r="B43" i="156"/>
  <c r="A43" i="156"/>
  <c r="B42" i="156"/>
  <c r="A42" i="156"/>
  <c r="B41" i="156"/>
  <c r="A41" i="156"/>
  <c r="B40" i="156"/>
  <c r="A40" i="156"/>
  <c r="B39" i="156"/>
  <c r="A39" i="156"/>
  <c r="B38" i="156"/>
  <c r="A38" i="156"/>
  <c r="B37" i="156"/>
  <c r="A37" i="156"/>
  <c r="B36" i="156"/>
  <c r="A36" i="156"/>
  <c r="B35" i="156"/>
  <c r="A35" i="156"/>
  <c r="P23" i="156"/>
  <c r="P22" i="156"/>
  <c r="P18" i="156"/>
  <c r="B58" i="155"/>
  <c r="A58" i="155"/>
  <c r="B57" i="155"/>
  <c r="A57" i="155"/>
  <c r="B56" i="155"/>
  <c r="A56" i="155"/>
  <c r="B55" i="155"/>
  <c r="A55" i="155"/>
  <c r="B54" i="155"/>
  <c r="A54" i="155"/>
  <c r="B53" i="155"/>
  <c r="A53" i="155"/>
  <c r="B52" i="155"/>
  <c r="A52" i="155"/>
  <c r="B51" i="155"/>
  <c r="A51" i="155"/>
  <c r="B50" i="155"/>
  <c r="A50" i="155"/>
  <c r="B49" i="155"/>
  <c r="A49" i="155"/>
  <c r="B48" i="155"/>
  <c r="A48" i="155"/>
  <c r="B47" i="155"/>
  <c r="A47" i="155"/>
  <c r="B46" i="155"/>
  <c r="A46" i="155"/>
  <c r="B45" i="155"/>
  <c r="A45" i="155"/>
  <c r="B44" i="155"/>
  <c r="A44" i="155"/>
  <c r="B43" i="155"/>
  <c r="A43" i="155"/>
  <c r="B42" i="155"/>
  <c r="A42" i="155"/>
  <c r="B41" i="155"/>
  <c r="A41" i="155"/>
  <c r="B40" i="155"/>
  <c r="A40" i="155"/>
  <c r="B39" i="155"/>
  <c r="A39" i="155"/>
  <c r="B38" i="155"/>
  <c r="A38" i="155"/>
  <c r="B37" i="155"/>
  <c r="A37" i="155"/>
  <c r="B36" i="155"/>
  <c r="A36" i="155"/>
  <c r="B35" i="155"/>
  <c r="A35" i="155"/>
  <c r="P23" i="155"/>
  <c r="P22" i="155"/>
  <c r="P18" i="155"/>
  <c r="O58" i="154"/>
  <c r="N58" i="154"/>
  <c r="M58" i="154"/>
  <c r="L58" i="154"/>
  <c r="K58" i="154"/>
  <c r="B58" i="154"/>
  <c r="A58" i="154"/>
  <c r="B57" i="154"/>
  <c r="A57" i="154"/>
  <c r="B56" i="154"/>
  <c r="A56" i="154"/>
  <c r="B55" i="154"/>
  <c r="A55" i="154"/>
  <c r="B54" i="154"/>
  <c r="A54" i="154"/>
  <c r="B53" i="154"/>
  <c r="A53" i="154"/>
  <c r="B52" i="154"/>
  <c r="A52" i="154"/>
  <c r="B51" i="154"/>
  <c r="A51" i="154"/>
  <c r="B50" i="154"/>
  <c r="A50" i="154"/>
  <c r="B49" i="154"/>
  <c r="A49" i="154"/>
  <c r="B48" i="154"/>
  <c r="A48" i="154"/>
  <c r="B47" i="154"/>
  <c r="A47" i="154"/>
  <c r="B46" i="154"/>
  <c r="A46" i="154"/>
  <c r="B45" i="154"/>
  <c r="A45" i="154"/>
  <c r="B44" i="154"/>
  <c r="A44" i="154"/>
  <c r="B43" i="154"/>
  <c r="A43" i="154"/>
  <c r="B42" i="154"/>
  <c r="A42" i="154"/>
  <c r="B41" i="154"/>
  <c r="A41" i="154"/>
  <c r="B40" i="154"/>
  <c r="A40" i="154"/>
  <c r="B39" i="154"/>
  <c r="A39" i="154"/>
  <c r="B38" i="154"/>
  <c r="A38" i="154"/>
  <c r="B37" i="154"/>
  <c r="A37" i="154"/>
  <c r="B36" i="154"/>
  <c r="A36" i="154"/>
  <c r="B35" i="154"/>
  <c r="A35" i="154"/>
  <c r="P23" i="154"/>
  <c r="P22" i="154"/>
  <c r="P18" i="154"/>
  <c r="B58" i="153"/>
  <c r="A58" i="153"/>
  <c r="B57" i="153"/>
  <c r="A57" i="153"/>
  <c r="B56" i="153"/>
  <c r="A56" i="153"/>
  <c r="B55" i="153"/>
  <c r="A55" i="153"/>
  <c r="B54" i="153"/>
  <c r="A54" i="153"/>
  <c r="B53" i="153"/>
  <c r="A53" i="153"/>
  <c r="B52" i="153"/>
  <c r="A52" i="153"/>
  <c r="B51" i="153"/>
  <c r="A51" i="153"/>
  <c r="B50" i="153"/>
  <c r="A50" i="153"/>
  <c r="B49" i="153"/>
  <c r="A49" i="153"/>
  <c r="B48" i="153"/>
  <c r="A48" i="153"/>
  <c r="B47" i="153"/>
  <c r="A47" i="153"/>
  <c r="B46" i="153"/>
  <c r="A46" i="153"/>
  <c r="B45" i="153"/>
  <c r="A45" i="153"/>
  <c r="B44" i="153"/>
  <c r="A44" i="153"/>
  <c r="B43" i="153"/>
  <c r="A43" i="153"/>
  <c r="B42" i="153"/>
  <c r="A42" i="153"/>
  <c r="B41" i="153"/>
  <c r="A41" i="153"/>
  <c r="B40" i="153"/>
  <c r="A40" i="153"/>
  <c r="B39" i="153"/>
  <c r="A39" i="153"/>
  <c r="B38" i="153"/>
  <c r="A38" i="153"/>
  <c r="B37" i="153"/>
  <c r="A37" i="153"/>
  <c r="B36" i="153"/>
  <c r="A36" i="153"/>
  <c r="B35" i="153"/>
  <c r="A35" i="153"/>
  <c r="P23" i="153"/>
  <c r="P22" i="153"/>
  <c r="P18" i="153"/>
  <c r="B58" i="152"/>
  <c r="A58" i="152"/>
  <c r="B57" i="152"/>
  <c r="A57" i="152"/>
  <c r="B56" i="152"/>
  <c r="A56" i="152"/>
  <c r="B55" i="152"/>
  <c r="A55" i="152"/>
  <c r="B54" i="152"/>
  <c r="A54" i="152"/>
  <c r="B53" i="152"/>
  <c r="A53" i="152"/>
  <c r="B52" i="152"/>
  <c r="A52" i="152"/>
  <c r="B51" i="152"/>
  <c r="A51" i="152"/>
  <c r="B50" i="152"/>
  <c r="A50" i="152"/>
  <c r="B49" i="152"/>
  <c r="A49" i="152"/>
  <c r="B48" i="152"/>
  <c r="A48" i="152"/>
  <c r="B47" i="152"/>
  <c r="A47" i="152"/>
  <c r="B46" i="152"/>
  <c r="A46" i="152"/>
  <c r="B45" i="152"/>
  <c r="A45" i="152"/>
  <c r="B44" i="152"/>
  <c r="A44" i="152"/>
  <c r="B43" i="152"/>
  <c r="A43" i="152"/>
  <c r="B42" i="152"/>
  <c r="A42" i="152"/>
  <c r="B41" i="152"/>
  <c r="A41" i="152"/>
  <c r="B40" i="152"/>
  <c r="A40" i="152"/>
  <c r="B39" i="152"/>
  <c r="A39" i="152"/>
  <c r="B38" i="152"/>
  <c r="A38" i="152"/>
  <c r="B37" i="152"/>
  <c r="A37" i="152"/>
  <c r="B36" i="152"/>
  <c r="A36" i="152"/>
  <c r="B35" i="152"/>
  <c r="A35" i="152"/>
  <c r="P23" i="152"/>
  <c r="P22" i="152"/>
  <c r="P18" i="152"/>
  <c r="B58" i="151"/>
  <c r="A58" i="151"/>
  <c r="B57" i="151"/>
  <c r="A57" i="151"/>
  <c r="B56" i="151"/>
  <c r="A56" i="151"/>
  <c r="B55" i="151"/>
  <c r="A55" i="151"/>
  <c r="B54" i="151"/>
  <c r="A54" i="151"/>
  <c r="B53" i="151"/>
  <c r="A53" i="151"/>
  <c r="B52" i="151"/>
  <c r="A52" i="151"/>
  <c r="B51" i="151"/>
  <c r="A51" i="151"/>
  <c r="B50" i="151"/>
  <c r="A50" i="151"/>
  <c r="B49" i="151"/>
  <c r="A49" i="151"/>
  <c r="B48" i="151"/>
  <c r="A48" i="151"/>
  <c r="B47" i="151"/>
  <c r="A47" i="151"/>
  <c r="B46" i="151"/>
  <c r="A46" i="151"/>
  <c r="B45" i="151"/>
  <c r="A45" i="151"/>
  <c r="B44" i="151"/>
  <c r="A44" i="151"/>
  <c r="B43" i="151"/>
  <c r="A43" i="151"/>
  <c r="B42" i="151"/>
  <c r="A42" i="151"/>
  <c r="B41" i="151"/>
  <c r="A41" i="151"/>
  <c r="B40" i="151"/>
  <c r="A40" i="151"/>
  <c r="B39" i="151"/>
  <c r="A39" i="151"/>
  <c r="B38" i="151"/>
  <c r="A38" i="151"/>
  <c r="B37" i="151"/>
  <c r="A37" i="151"/>
  <c r="B36" i="151"/>
  <c r="A36" i="151"/>
  <c r="B35" i="151"/>
  <c r="A35" i="151"/>
  <c r="P23" i="151"/>
  <c r="P22" i="151"/>
  <c r="P18" i="151"/>
  <c r="B58" i="150"/>
  <c r="A58" i="150"/>
  <c r="B57" i="150"/>
  <c r="A57" i="150"/>
  <c r="B56" i="150"/>
  <c r="A56" i="150"/>
  <c r="B55" i="150"/>
  <c r="A55" i="150"/>
  <c r="B54" i="150"/>
  <c r="A54" i="150"/>
  <c r="B53" i="150"/>
  <c r="A53" i="150"/>
  <c r="B52" i="150"/>
  <c r="A52" i="150"/>
  <c r="B51" i="150"/>
  <c r="A51" i="150"/>
  <c r="B50" i="150"/>
  <c r="A50" i="150"/>
  <c r="B49" i="150"/>
  <c r="A49" i="150"/>
  <c r="B48" i="150"/>
  <c r="A48" i="150"/>
  <c r="B47" i="150"/>
  <c r="A47" i="150"/>
  <c r="B46" i="150"/>
  <c r="A46" i="150"/>
  <c r="B45" i="150"/>
  <c r="A45" i="150"/>
  <c r="B44" i="150"/>
  <c r="A44" i="150"/>
  <c r="B43" i="150"/>
  <c r="A43" i="150"/>
  <c r="B42" i="150"/>
  <c r="A42" i="150"/>
  <c r="B41" i="150"/>
  <c r="A41" i="150"/>
  <c r="B40" i="150"/>
  <c r="A40" i="150"/>
  <c r="B39" i="150"/>
  <c r="A39" i="150"/>
  <c r="B38" i="150"/>
  <c r="A38" i="150"/>
  <c r="B37" i="150"/>
  <c r="A37" i="150"/>
  <c r="B36" i="150"/>
  <c r="A36" i="150"/>
  <c r="B35" i="150"/>
  <c r="A35" i="150"/>
  <c r="P23" i="150"/>
  <c r="P22" i="150"/>
  <c r="P18" i="150"/>
  <c r="B58" i="149"/>
  <c r="A58" i="149"/>
  <c r="B57" i="149"/>
  <c r="A57" i="149"/>
  <c r="B56" i="149"/>
  <c r="A56" i="149"/>
  <c r="B55" i="149"/>
  <c r="A55" i="149"/>
  <c r="B54" i="149"/>
  <c r="A54" i="149"/>
  <c r="B53" i="149"/>
  <c r="A53" i="149"/>
  <c r="B52" i="149"/>
  <c r="A52" i="149"/>
  <c r="B51" i="149"/>
  <c r="A51" i="149"/>
  <c r="B50" i="149"/>
  <c r="A50" i="149"/>
  <c r="B49" i="149"/>
  <c r="A49" i="149"/>
  <c r="B48" i="149"/>
  <c r="A48" i="149"/>
  <c r="B47" i="149"/>
  <c r="A47" i="149"/>
  <c r="B46" i="149"/>
  <c r="A46" i="149"/>
  <c r="B45" i="149"/>
  <c r="A45" i="149"/>
  <c r="B44" i="149"/>
  <c r="A44" i="149"/>
  <c r="B43" i="149"/>
  <c r="A43" i="149"/>
  <c r="B42" i="149"/>
  <c r="A42" i="149"/>
  <c r="B41" i="149"/>
  <c r="A41" i="149"/>
  <c r="B40" i="149"/>
  <c r="A40" i="149"/>
  <c r="B39" i="149"/>
  <c r="A39" i="149"/>
  <c r="B38" i="149"/>
  <c r="A38" i="149"/>
  <c r="B37" i="149"/>
  <c r="A37" i="149"/>
  <c r="B36" i="149"/>
  <c r="A36" i="149"/>
  <c r="B35" i="149"/>
  <c r="A35" i="149"/>
  <c r="P23" i="149"/>
  <c r="P22" i="149"/>
  <c r="P18" i="149"/>
  <c r="B58" i="148"/>
  <c r="A58" i="148"/>
  <c r="B57" i="148"/>
  <c r="A57" i="148"/>
  <c r="B56" i="148"/>
  <c r="A56" i="148"/>
  <c r="B55" i="148"/>
  <c r="A55" i="148"/>
  <c r="B54" i="148"/>
  <c r="A54" i="148"/>
  <c r="B53" i="148"/>
  <c r="A53" i="148"/>
  <c r="B52" i="148"/>
  <c r="A52" i="148"/>
  <c r="B51" i="148"/>
  <c r="A51" i="148"/>
  <c r="B50" i="148"/>
  <c r="A50" i="148"/>
  <c r="B49" i="148"/>
  <c r="A49" i="148"/>
  <c r="B48" i="148"/>
  <c r="A48" i="148"/>
  <c r="B47" i="148"/>
  <c r="A47" i="148"/>
  <c r="B46" i="148"/>
  <c r="A46" i="148"/>
  <c r="B45" i="148"/>
  <c r="A45" i="148"/>
  <c r="B44" i="148"/>
  <c r="A44" i="148"/>
  <c r="B43" i="148"/>
  <c r="A43" i="148"/>
  <c r="B42" i="148"/>
  <c r="A42" i="148"/>
  <c r="B41" i="148"/>
  <c r="A41" i="148"/>
  <c r="B40" i="148"/>
  <c r="A40" i="148"/>
  <c r="B39" i="148"/>
  <c r="A39" i="148"/>
  <c r="B38" i="148"/>
  <c r="A38" i="148"/>
  <c r="B37" i="148"/>
  <c r="A37" i="148"/>
  <c r="B36" i="148"/>
  <c r="A36" i="148"/>
  <c r="B35" i="148"/>
  <c r="A35" i="148"/>
  <c r="P23" i="148"/>
  <c r="P22" i="148"/>
  <c r="P18" i="148"/>
  <c r="B58" i="147"/>
  <c r="A58" i="147"/>
  <c r="B57" i="147"/>
  <c r="A57" i="147"/>
  <c r="B56" i="147"/>
  <c r="A56" i="147"/>
  <c r="B55" i="147"/>
  <c r="A55" i="147"/>
  <c r="B54" i="147"/>
  <c r="A54" i="147"/>
  <c r="B53" i="147"/>
  <c r="A53" i="147"/>
  <c r="B52" i="147"/>
  <c r="A52" i="147"/>
  <c r="B51" i="147"/>
  <c r="A51" i="147"/>
  <c r="B50" i="147"/>
  <c r="A50" i="147"/>
  <c r="B49" i="147"/>
  <c r="A49" i="147"/>
  <c r="B48" i="147"/>
  <c r="A48" i="147"/>
  <c r="B47" i="147"/>
  <c r="A47" i="147"/>
  <c r="B46" i="147"/>
  <c r="A46" i="147"/>
  <c r="B45" i="147"/>
  <c r="A45" i="147"/>
  <c r="B44" i="147"/>
  <c r="A44" i="147"/>
  <c r="B43" i="147"/>
  <c r="A43" i="147"/>
  <c r="B42" i="147"/>
  <c r="A42" i="147"/>
  <c r="B41" i="147"/>
  <c r="A41" i="147"/>
  <c r="B40" i="147"/>
  <c r="A40" i="147"/>
  <c r="B39" i="147"/>
  <c r="A39" i="147"/>
  <c r="B38" i="147"/>
  <c r="A38" i="147"/>
  <c r="B37" i="147"/>
  <c r="A37" i="147"/>
  <c r="B36" i="147"/>
  <c r="A36" i="147"/>
  <c r="B35" i="147"/>
  <c r="A35" i="147"/>
  <c r="P23" i="147"/>
  <c r="P22" i="147"/>
  <c r="P18" i="147"/>
  <c r="B58" i="146"/>
  <c r="A58" i="146"/>
  <c r="B57" i="146"/>
  <c r="A57" i="146"/>
  <c r="B56" i="146"/>
  <c r="A56" i="146"/>
  <c r="B55" i="146"/>
  <c r="A55" i="146"/>
  <c r="B54" i="146"/>
  <c r="A54" i="146"/>
  <c r="B53" i="146"/>
  <c r="A53" i="146"/>
  <c r="B52" i="146"/>
  <c r="A52" i="146"/>
  <c r="B51" i="146"/>
  <c r="A51" i="146"/>
  <c r="B50" i="146"/>
  <c r="A50" i="146"/>
  <c r="B49" i="146"/>
  <c r="A49" i="146"/>
  <c r="B48" i="146"/>
  <c r="A48" i="146"/>
  <c r="B47" i="146"/>
  <c r="A47" i="146"/>
  <c r="B46" i="146"/>
  <c r="A46" i="146"/>
  <c r="B45" i="146"/>
  <c r="A45" i="146"/>
  <c r="B44" i="146"/>
  <c r="A44" i="146"/>
  <c r="B43" i="146"/>
  <c r="A43" i="146"/>
  <c r="B42" i="146"/>
  <c r="A42" i="146"/>
  <c r="B41" i="146"/>
  <c r="A41" i="146"/>
  <c r="B40" i="146"/>
  <c r="A40" i="146"/>
  <c r="B39" i="146"/>
  <c r="A39" i="146"/>
  <c r="B38" i="146"/>
  <c r="A38" i="146"/>
  <c r="B37" i="146"/>
  <c r="A37" i="146"/>
  <c r="B36" i="146"/>
  <c r="A36" i="146"/>
  <c r="B35" i="146"/>
  <c r="A35" i="146"/>
  <c r="P23" i="146"/>
  <c r="P22" i="146"/>
  <c r="P18" i="146"/>
  <c r="B58" i="145"/>
  <c r="A58" i="145"/>
  <c r="B57" i="145"/>
  <c r="A57" i="145"/>
  <c r="B56" i="145"/>
  <c r="A56" i="145"/>
  <c r="B55" i="145"/>
  <c r="A55" i="145"/>
  <c r="B54" i="145"/>
  <c r="A54" i="145"/>
  <c r="B53" i="145"/>
  <c r="A53" i="145"/>
  <c r="B52" i="145"/>
  <c r="A52" i="145"/>
  <c r="B51" i="145"/>
  <c r="A51" i="145"/>
  <c r="B50" i="145"/>
  <c r="A50" i="145"/>
  <c r="B49" i="145"/>
  <c r="A49" i="145"/>
  <c r="B48" i="145"/>
  <c r="A48" i="145"/>
  <c r="B47" i="145"/>
  <c r="A47" i="145"/>
  <c r="B46" i="145"/>
  <c r="A46" i="145"/>
  <c r="B45" i="145"/>
  <c r="A45" i="145"/>
  <c r="B44" i="145"/>
  <c r="A44" i="145"/>
  <c r="B43" i="145"/>
  <c r="A43" i="145"/>
  <c r="B42" i="145"/>
  <c r="A42" i="145"/>
  <c r="B41" i="145"/>
  <c r="A41" i="145"/>
  <c r="B40" i="145"/>
  <c r="A40" i="145"/>
  <c r="B39" i="145"/>
  <c r="A39" i="145"/>
  <c r="B38" i="145"/>
  <c r="A38" i="145"/>
  <c r="B37" i="145"/>
  <c r="A37" i="145"/>
  <c r="B36" i="145"/>
  <c r="A36" i="145"/>
  <c r="B35" i="145"/>
  <c r="A35" i="145"/>
  <c r="P23" i="145"/>
  <c r="P22" i="145"/>
  <c r="P18" i="145"/>
  <c r="B58" i="144"/>
  <c r="A58" i="144"/>
  <c r="B57" i="144"/>
  <c r="A57" i="144"/>
  <c r="B56" i="144"/>
  <c r="A56" i="144"/>
  <c r="B55" i="144"/>
  <c r="A55" i="144"/>
  <c r="B54" i="144"/>
  <c r="A54" i="144"/>
  <c r="B53" i="144"/>
  <c r="A53" i="144"/>
  <c r="B52" i="144"/>
  <c r="A52" i="144"/>
  <c r="B51" i="144"/>
  <c r="A51" i="144"/>
  <c r="B50" i="144"/>
  <c r="A50" i="144"/>
  <c r="B49" i="144"/>
  <c r="A49" i="144"/>
  <c r="B48" i="144"/>
  <c r="A48" i="144"/>
  <c r="B47" i="144"/>
  <c r="A47" i="144"/>
  <c r="B46" i="144"/>
  <c r="A46" i="144"/>
  <c r="B45" i="144"/>
  <c r="A45" i="144"/>
  <c r="B44" i="144"/>
  <c r="A44" i="144"/>
  <c r="B43" i="144"/>
  <c r="A43" i="144"/>
  <c r="B42" i="144"/>
  <c r="A42" i="144"/>
  <c r="B41" i="144"/>
  <c r="A41" i="144"/>
  <c r="B40" i="144"/>
  <c r="A40" i="144"/>
  <c r="B39" i="144"/>
  <c r="A39" i="144"/>
  <c r="B38" i="144"/>
  <c r="A38" i="144"/>
  <c r="B37" i="144"/>
  <c r="A37" i="144"/>
  <c r="B36" i="144"/>
  <c r="A36" i="144"/>
  <c r="B35" i="144"/>
  <c r="A35" i="144"/>
  <c r="P23" i="144"/>
  <c r="P22" i="144"/>
  <c r="P18" i="144"/>
  <c r="B58" i="141"/>
  <c r="A58" i="141"/>
  <c r="B57" i="141"/>
  <c r="A57" i="141"/>
  <c r="B56" i="141"/>
  <c r="A56" i="141"/>
  <c r="B55" i="141"/>
  <c r="A55" i="141"/>
  <c r="B54" i="141"/>
  <c r="A54" i="141"/>
  <c r="B53" i="141"/>
  <c r="A53" i="141"/>
  <c r="B52" i="141"/>
  <c r="A52" i="141"/>
  <c r="B51" i="141"/>
  <c r="A51" i="141"/>
  <c r="B50" i="141"/>
  <c r="A50" i="141"/>
  <c r="B49" i="141"/>
  <c r="A49" i="141"/>
  <c r="B48" i="141"/>
  <c r="A48" i="141"/>
  <c r="B47" i="141"/>
  <c r="A47" i="141"/>
  <c r="B46" i="141"/>
  <c r="A46" i="141"/>
  <c r="B45" i="141"/>
  <c r="A45" i="141"/>
  <c r="B44" i="141"/>
  <c r="A44" i="141"/>
  <c r="B43" i="141"/>
  <c r="A43" i="141"/>
  <c r="B42" i="141"/>
  <c r="A42" i="141"/>
  <c r="B41" i="141"/>
  <c r="A41" i="141"/>
  <c r="B40" i="141"/>
  <c r="A40" i="141"/>
  <c r="B39" i="141"/>
  <c r="A39" i="141"/>
  <c r="B38" i="141"/>
  <c r="A38" i="141"/>
  <c r="B37" i="141"/>
  <c r="A37" i="141"/>
  <c r="B36" i="141"/>
  <c r="A36" i="141"/>
  <c r="B35" i="141"/>
  <c r="A35" i="141"/>
  <c r="P23" i="141"/>
  <c r="P22" i="141"/>
  <c r="P18" i="141"/>
  <c r="B58" i="140"/>
  <c r="A58" i="140"/>
  <c r="B57" i="140"/>
  <c r="A57" i="140"/>
  <c r="B56" i="140"/>
  <c r="A56" i="140"/>
  <c r="B55" i="140"/>
  <c r="A55" i="140"/>
  <c r="B54" i="140"/>
  <c r="A54" i="140"/>
  <c r="B53" i="140"/>
  <c r="A53" i="140"/>
  <c r="B52" i="140"/>
  <c r="A52" i="140"/>
  <c r="B51" i="140"/>
  <c r="A51" i="140"/>
  <c r="B50" i="140"/>
  <c r="A50" i="140"/>
  <c r="B49" i="140"/>
  <c r="A49" i="140"/>
  <c r="B48" i="140"/>
  <c r="A48" i="140"/>
  <c r="B47" i="140"/>
  <c r="A47" i="140"/>
  <c r="B46" i="140"/>
  <c r="A46" i="140"/>
  <c r="B45" i="140"/>
  <c r="A45" i="140"/>
  <c r="B44" i="140"/>
  <c r="A44" i="140"/>
  <c r="B43" i="140"/>
  <c r="A43" i="140"/>
  <c r="B42" i="140"/>
  <c r="A42" i="140"/>
  <c r="B41" i="140"/>
  <c r="A41" i="140"/>
  <c r="B40" i="140"/>
  <c r="A40" i="140"/>
  <c r="B39" i="140"/>
  <c r="A39" i="140"/>
  <c r="B38" i="140"/>
  <c r="A38" i="140"/>
  <c r="B37" i="140"/>
  <c r="A37" i="140"/>
  <c r="B36" i="140"/>
  <c r="A36" i="140"/>
  <c r="B35" i="140"/>
  <c r="A35" i="140"/>
  <c r="P23" i="140"/>
  <c r="P22" i="140"/>
  <c r="P18" i="140"/>
  <c r="B58" i="139"/>
  <c r="A58" i="139"/>
  <c r="B57" i="139"/>
  <c r="A57" i="139"/>
  <c r="B56" i="139"/>
  <c r="A56" i="139"/>
  <c r="B55" i="139"/>
  <c r="A55" i="139"/>
  <c r="B54" i="139"/>
  <c r="A54" i="139"/>
  <c r="B53" i="139"/>
  <c r="A53" i="139"/>
  <c r="B52" i="139"/>
  <c r="A52" i="139"/>
  <c r="B51" i="139"/>
  <c r="A51" i="139"/>
  <c r="B50" i="139"/>
  <c r="A50" i="139"/>
  <c r="B49" i="139"/>
  <c r="A49" i="139"/>
  <c r="B48" i="139"/>
  <c r="A48" i="139"/>
  <c r="B47" i="139"/>
  <c r="A47" i="139"/>
  <c r="B46" i="139"/>
  <c r="A46" i="139"/>
  <c r="B45" i="139"/>
  <c r="A45" i="139"/>
  <c r="B44" i="139"/>
  <c r="A44" i="139"/>
  <c r="B43" i="139"/>
  <c r="A43" i="139"/>
  <c r="B42" i="139"/>
  <c r="A42" i="139"/>
  <c r="B41" i="139"/>
  <c r="A41" i="139"/>
  <c r="B40" i="139"/>
  <c r="A40" i="139"/>
  <c r="B39" i="139"/>
  <c r="A39" i="139"/>
  <c r="B38" i="139"/>
  <c r="A38" i="139"/>
  <c r="B37" i="139"/>
  <c r="A37" i="139"/>
  <c r="B36" i="139"/>
  <c r="A36" i="139"/>
  <c r="B35" i="139"/>
  <c r="A35" i="139"/>
  <c r="P23" i="139"/>
  <c r="P22" i="139"/>
  <c r="P18" i="139"/>
  <c r="B58" i="138"/>
  <c r="A58" i="138"/>
  <c r="B57" i="138"/>
  <c r="A57" i="138"/>
  <c r="B56" i="138"/>
  <c r="A56" i="138"/>
  <c r="B55" i="138"/>
  <c r="A55" i="138"/>
  <c r="B54" i="138"/>
  <c r="A54" i="138"/>
  <c r="B53" i="138"/>
  <c r="A53" i="138"/>
  <c r="B52" i="138"/>
  <c r="A52" i="138"/>
  <c r="B51" i="138"/>
  <c r="A51" i="138"/>
  <c r="B50" i="138"/>
  <c r="A50" i="138"/>
  <c r="B49" i="138"/>
  <c r="A49" i="138"/>
  <c r="B48" i="138"/>
  <c r="A48" i="138"/>
  <c r="B47" i="138"/>
  <c r="A47" i="138"/>
  <c r="B46" i="138"/>
  <c r="A46" i="138"/>
  <c r="B45" i="138"/>
  <c r="A45" i="138"/>
  <c r="B44" i="138"/>
  <c r="A44" i="138"/>
  <c r="B43" i="138"/>
  <c r="A43" i="138"/>
  <c r="B42" i="138"/>
  <c r="A42" i="138"/>
  <c r="B41" i="138"/>
  <c r="A41" i="138"/>
  <c r="B40" i="138"/>
  <c r="A40" i="138"/>
  <c r="B39" i="138"/>
  <c r="A39" i="138"/>
  <c r="B38" i="138"/>
  <c r="A38" i="138"/>
  <c r="B37" i="138"/>
  <c r="A37" i="138"/>
  <c r="B36" i="138"/>
  <c r="A36" i="138"/>
  <c r="B35" i="138"/>
  <c r="A35" i="138"/>
  <c r="P23" i="138"/>
  <c r="P22" i="138"/>
  <c r="P18" i="138"/>
  <c r="B58" i="137"/>
  <c r="A58" i="137"/>
  <c r="B57" i="137"/>
  <c r="A57" i="137"/>
  <c r="B56" i="137"/>
  <c r="A56" i="137"/>
  <c r="B55" i="137"/>
  <c r="A55" i="137"/>
  <c r="B54" i="137"/>
  <c r="A54" i="137"/>
  <c r="B53" i="137"/>
  <c r="A53" i="137"/>
  <c r="B52" i="137"/>
  <c r="A52" i="137"/>
  <c r="B51" i="137"/>
  <c r="A51" i="137"/>
  <c r="B50" i="137"/>
  <c r="A50" i="137"/>
  <c r="B49" i="137"/>
  <c r="A49" i="137"/>
  <c r="B48" i="137"/>
  <c r="A48" i="137"/>
  <c r="B47" i="137"/>
  <c r="A47" i="137"/>
  <c r="B46" i="137"/>
  <c r="A46" i="137"/>
  <c r="B45" i="137"/>
  <c r="A45" i="137"/>
  <c r="B44" i="137"/>
  <c r="A44" i="137"/>
  <c r="B43" i="137"/>
  <c r="A43" i="137"/>
  <c r="B42" i="137"/>
  <c r="A42" i="137"/>
  <c r="B41" i="137"/>
  <c r="A41" i="137"/>
  <c r="B40" i="137"/>
  <c r="A40" i="137"/>
  <c r="B39" i="137"/>
  <c r="A39" i="137"/>
  <c r="B38" i="137"/>
  <c r="A38" i="137"/>
  <c r="B37" i="137"/>
  <c r="A37" i="137"/>
  <c r="B36" i="137"/>
  <c r="A36" i="137"/>
  <c r="B35" i="137"/>
  <c r="A35" i="137"/>
  <c r="P23" i="137"/>
  <c r="P22" i="137"/>
  <c r="P18" i="137"/>
  <c r="B58" i="136"/>
  <c r="A58" i="136"/>
  <c r="B57" i="136"/>
  <c r="A57" i="136"/>
  <c r="B56" i="136"/>
  <c r="A56" i="136"/>
  <c r="B55" i="136"/>
  <c r="A55" i="136"/>
  <c r="B54" i="136"/>
  <c r="A54" i="136"/>
  <c r="B53" i="136"/>
  <c r="A53" i="136"/>
  <c r="B52" i="136"/>
  <c r="A52" i="136"/>
  <c r="B51" i="136"/>
  <c r="A51" i="136"/>
  <c r="B50" i="136"/>
  <c r="A50" i="136"/>
  <c r="B49" i="136"/>
  <c r="A49" i="136"/>
  <c r="B48" i="136"/>
  <c r="A48" i="136"/>
  <c r="B47" i="136"/>
  <c r="A47" i="136"/>
  <c r="B46" i="136"/>
  <c r="A46" i="136"/>
  <c r="B45" i="136"/>
  <c r="A45" i="136"/>
  <c r="B44" i="136"/>
  <c r="A44" i="136"/>
  <c r="B43" i="136"/>
  <c r="A43" i="136"/>
  <c r="B42" i="136"/>
  <c r="A42" i="136"/>
  <c r="B41" i="136"/>
  <c r="A41" i="136"/>
  <c r="B40" i="136"/>
  <c r="A40" i="136"/>
  <c r="B39" i="136"/>
  <c r="A39" i="136"/>
  <c r="B38" i="136"/>
  <c r="A38" i="136"/>
  <c r="B37" i="136"/>
  <c r="A37" i="136"/>
  <c r="B36" i="136"/>
  <c r="A36" i="136"/>
  <c r="B35" i="136"/>
  <c r="A35" i="136"/>
  <c r="P23" i="136"/>
  <c r="P22" i="136"/>
  <c r="P18" i="136"/>
  <c r="B58" i="135"/>
  <c r="A58" i="135"/>
  <c r="B57" i="135"/>
  <c r="A57" i="135"/>
  <c r="B56" i="135"/>
  <c r="A56" i="135"/>
  <c r="B55" i="135"/>
  <c r="A55" i="135"/>
  <c r="B54" i="135"/>
  <c r="A54" i="135"/>
  <c r="B53" i="135"/>
  <c r="A53" i="135"/>
  <c r="B52" i="135"/>
  <c r="A52" i="135"/>
  <c r="B51" i="135"/>
  <c r="A51" i="135"/>
  <c r="B50" i="135"/>
  <c r="A50" i="135"/>
  <c r="B49" i="135"/>
  <c r="A49" i="135"/>
  <c r="B48" i="135"/>
  <c r="A48" i="135"/>
  <c r="B47" i="135"/>
  <c r="A47" i="135"/>
  <c r="B46" i="135"/>
  <c r="A46" i="135"/>
  <c r="B45" i="135"/>
  <c r="A45" i="135"/>
  <c r="B44" i="135"/>
  <c r="A44" i="135"/>
  <c r="B43" i="135"/>
  <c r="A43" i="135"/>
  <c r="B42" i="135"/>
  <c r="A42" i="135"/>
  <c r="B41" i="135"/>
  <c r="A41" i="135"/>
  <c r="B40" i="135"/>
  <c r="A40" i="135"/>
  <c r="B39" i="135"/>
  <c r="A39" i="135"/>
  <c r="B38" i="135"/>
  <c r="A38" i="135"/>
  <c r="B37" i="135"/>
  <c r="A37" i="135"/>
  <c r="B36" i="135"/>
  <c r="A36" i="135"/>
  <c r="B35" i="135"/>
  <c r="A35" i="135"/>
  <c r="P23" i="135"/>
  <c r="P22" i="135"/>
  <c r="P18" i="135"/>
  <c r="B58" i="134"/>
  <c r="A58" i="134"/>
  <c r="B57" i="134"/>
  <c r="A57" i="134"/>
  <c r="B56" i="134"/>
  <c r="A56" i="134"/>
  <c r="B55" i="134"/>
  <c r="A55" i="134"/>
  <c r="B54" i="134"/>
  <c r="A54" i="134"/>
  <c r="B53" i="134"/>
  <c r="A53" i="134"/>
  <c r="B52" i="134"/>
  <c r="A52" i="134"/>
  <c r="B51" i="134"/>
  <c r="A51" i="134"/>
  <c r="B50" i="134"/>
  <c r="A50" i="134"/>
  <c r="B49" i="134"/>
  <c r="A49" i="134"/>
  <c r="B48" i="134"/>
  <c r="A48" i="134"/>
  <c r="B47" i="134"/>
  <c r="A47" i="134"/>
  <c r="B46" i="134"/>
  <c r="A46" i="134"/>
  <c r="B45" i="134"/>
  <c r="A45" i="134"/>
  <c r="B44" i="134"/>
  <c r="A44" i="134"/>
  <c r="B43" i="134"/>
  <c r="A43" i="134"/>
  <c r="B42" i="134"/>
  <c r="A42" i="134"/>
  <c r="B41" i="134"/>
  <c r="A41" i="134"/>
  <c r="B40" i="134"/>
  <c r="A40" i="134"/>
  <c r="B39" i="134"/>
  <c r="A39" i="134"/>
  <c r="B38" i="134"/>
  <c r="A38" i="134"/>
  <c r="B37" i="134"/>
  <c r="A37" i="134"/>
  <c r="B36" i="134"/>
  <c r="A36" i="134"/>
  <c r="B35" i="134"/>
  <c r="A35" i="134"/>
  <c r="P23" i="134"/>
  <c r="P22" i="134"/>
  <c r="P18" i="134"/>
  <c r="B58" i="133"/>
  <c r="A58" i="133"/>
  <c r="B57" i="133"/>
  <c r="A57" i="133"/>
  <c r="B56" i="133"/>
  <c r="A56" i="133"/>
  <c r="B55" i="133"/>
  <c r="A55" i="133"/>
  <c r="B54" i="133"/>
  <c r="A54" i="133"/>
  <c r="B53" i="133"/>
  <c r="A53" i="133"/>
  <c r="B52" i="133"/>
  <c r="A52" i="133"/>
  <c r="B51" i="133"/>
  <c r="A51" i="133"/>
  <c r="B50" i="133"/>
  <c r="A50" i="133"/>
  <c r="B49" i="133"/>
  <c r="A49" i="133"/>
  <c r="B48" i="133"/>
  <c r="A48" i="133"/>
  <c r="B47" i="133"/>
  <c r="A47" i="133"/>
  <c r="B46" i="133"/>
  <c r="A46" i="133"/>
  <c r="B45" i="133"/>
  <c r="A45" i="133"/>
  <c r="B44" i="133"/>
  <c r="A44" i="133"/>
  <c r="B43" i="133"/>
  <c r="A43" i="133"/>
  <c r="B42" i="133"/>
  <c r="A42" i="133"/>
  <c r="B41" i="133"/>
  <c r="A41" i="133"/>
  <c r="B40" i="133"/>
  <c r="A40" i="133"/>
  <c r="B39" i="133"/>
  <c r="A39" i="133"/>
  <c r="B38" i="133"/>
  <c r="A38" i="133"/>
  <c r="B37" i="133"/>
  <c r="A37" i="133"/>
  <c r="B36" i="133"/>
  <c r="A36" i="133"/>
  <c r="B35" i="133"/>
  <c r="A35" i="133"/>
  <c r="P23" i="133"/>
  <c r="P22" i="133"/>
  <c r="P18" i="133"/>
  <c r="B58" i="132"/>
  <c r="A58" i="132"/>
  <c r="B57" i="132"/>
  <c r="A57" i="132"/>
  <c r="B56" i="132"/>
  <c r="A56" i="132"/>
  <c r="B55" i="132"/>
  <c r="A55" i="132"/>
  <c r="B54" i="132"/>
  <c r="A54" i="132"/>
  <c r="B53" i="132"/>
  <c r="A53" i="132"/>
  <c r="B52" i="132"/>
  <c r="A52" i="132"/>
  <c r="B51" i="132"/>
  <c r="A51" i="132"/>
  <c r="B50" i="132"/>
  <c r="A50" i="132"/>
  <c r="B49" i="132"/>
  <c r="A49" i="132"/>
  <c r="B48" i="132"/>
  <c r="A48" i="132"/>
  <c r="B47" i="132"/>
  <c r="A47" i="132"/>
  <c r="B46" i="132"/>
  <c r="A46" i="132"/>
  <c r="O45" i="132"/>
  <c r="L45" i="132"/>
  <c r="K45" i="132"/>
  <c r="B45" i="132"/>
  <c r="A45" i="132"/>
  <c r="O44" i="132"/>
  <c r="M44" i="132" s="1"/>
  <c r="L44" i="132"/>
  <c r="K44" i="132"/>
  <c r="B44" i="132"/>
  <c r="A44" i="132"/>
  <c r="O43" i="132"/>
  <c r="L43" i="132"/>
  <c r="K43" i="132"/>
  <c r="B43" i="132"/>
  <c r="A43" i="132"/>
  <c r="O42" i="132"/>
  <c r="M42" i="132" s="1"/>
  <c r="L42" i="132"/>
  <c r="K42" i="132"/>
  <c r="B42" i="132"/>
  <c r="A42" i="132"/>
  <c r="O41" i="132"/>
  <c r="L41" i="132"/>
  <c r="K41" i="132"/>
  <c r="B41" i="132"/>
  <c r="A41" i="132"/>
  <c r="O40" i="132"/>
  <c r="M40" i="132" s="1"/>
  <c r="L40" i="132"/>
  <c r="K40" i="132"/>
  <c r="B40" i="132"/>
  <c r="A40" i="132"/>
  <c r="B39" i="132"/>
  <c r="A39" i="132"/>
  <c r="B38" i="132"/>
  <c r="A38" i="132"/>
  <c r="B37" i="132"/>
  <c r="A37" i="132"/>
  <c r="B36" i="132"/>
  <c r="A36" i="132"/>
  <c r="B35" i="132"/>
  <c r="A35" i="132"/>
  <c r="P23" i="132"/>
  <c r="P22" i="132"/>
  <c r="P18" i="132"/>
  <c r="B58" i="131"/>
  <c r="A58" i="131"/>
  <c r="B57" i="131"/>
  <c r="A57" i="131"/>
  <c r="B56" i="131"/>
  <c r="A56" i="131"/>
  <c r="B55" i="131"/>
  <c r="A55" i="131"/>
  <c r="B54" i="131"/>
  <c r="A54" i="131"/>
  <c r="B53" i="131"/>
  <c r="A53" i="131"/>
  <c r="B52" i="131"/>
  <c r="A52" i="131"/>
  <c r="B51" i="131"/>
  <c r="A51" i="131"/>
  <c r="B50" i="131"/>
  <c r="A50" i="131"/>
  <c r="B49" i="131"/>
  <c r="A49" i="131"/>
  <c r="B48" i="131"/>
  <c r="A48" i="131"/>
  <c r="B47" i="131"/>
  <c r="A47" i="131"/>
  <c r="B46" i="131"/>
  <c r="A46" i="131"/>
  <c r="B45" i="131"/>
  <c r="A45" i="131"/>
  <c r="B44" i="131"/>
  <c r="A44" i="131"/>
  <c r="B43" i="131"/>
  <c r="A43" i="131"/>
  <c r="B42" i="131"/>
  <c r="A42" i="131"/>
  <c r="B41" i="131"/>
  <c r="A41" i="131"/>
  <c r="B40" i="131"/>
  <c r="A40" i="131"/>
  <c r="B39" i="131"/>
  <c r="A39" i="131"/>
  <c r="B38" i="131"/>
  <c r="A38" i="131"/>
  <c r="B37" i="131"/>
  <c r="A37" i="131"/>
  <c r="B36" i="131"/>
  <c r="A36" i="131"/>
  <c r="B35" i="131"/>
  <c r="A35" i="131"/>
  <c r="P23" i="131"/>
  <c r="P22" i="131"/>
  <c r="P18" i="131"/>
  <c r="B58" i="130"/>
  <c r="A58" i="130"/>
  <c r="B57" i="130"/>
  <c r="A57" i="130"/>
  <c r="B56" i="130"/>
  <c r="A56" i="130"/>
  <c r="B55" i="130"/>
  <c r="A55" i="130"/>
  <c r="B54" i="130"/>
  <c r="A54" i="130"/>
  <c r="B53" i="130"/>
  <c r="A53" i="130"/>
  <c r="B52" i="130"/>
  <c r="A52" i="130"/>
  <c r="B51" i="130"/>
  <c r="A51" i="130"/>
  <c r="B50" i="130"/>
  <c r="A50" i="130"/>
  <c r="B49" i="130"/>
  <c r="A49" i="130"/>
  <c r="B48" i="130"/>
  <c r="A48" i="130"/>
  <c r="B47" i="130"/>
  <c r="A47" i="130"/>
  <c r="B46" i="130"/>
  <c r="A46" i="130"/>
  <c r="B45" i="130"/>
  <c r="A45" i="130"/>
  <c r="B44" i="130"/>
  <c r="A44" i="130"/>
  <c r="B43" i="130"/>
  <c r="A43" i="130"/>
  <c r="B42" i="130"/>
  <c r="A42" i="130"/>
  <c r="B41" i="130"/>
  <c r="A41" i="130"/>
  <c r="B40" i="130"/>
  <c r="A40" i="130"/>
  <c r="B39" i="130"/>
  <c r="A39" i="130"/>
  <c r="B38" i="130"/>
  <c r="A38" i="130"/>
  <c r="B37" i="130"/>
  <c r="A37" i="130"/>
  <c r="B36" i="130"/>
  <c r="A36" i="130"/>
  <c r="B35" i="130"/>
  <c r="A35" i="130"/>
  <c r="P23" i="130"/>
  <c r="P22" i="130"/>
  <c r="P18" i="130"/>
  <c r="B58" i="129"/>
  <c r="A58" i="129"/>
  <c r="B57" i="129"/>
  <c r="A57" i="129"/>
  <c r="B56" i="129"/>
  <c r="A56" i="129"/>
  <c r="B55" i="129"/>
  <c r="A55" i="129"/>
  <c r="B54" i="129"/>
  <c r="A54" i="129"/>
  <c r="B53" i="129"/>
  <c r="A53" i="129"/>
  <c r="B52" i="129"/>
  <c r="A52" i="129"/>
  <c r="B51" i="129"/>
  <c r="A51" i="129"/>
  <c r="B50" i="129"/>
  <c r="A50" i="129"/>
  <c r="B49" i="129"/>
  <c r="A49" i="129"/>
  <c r="B48" i="129"/>
  <c r="A48" i="129"/>
  <c r="B47" i="129"/>
  <c r="A47" i="129"/>
  <c r="B46" i="129"/>
  <c r="A46" i="129"/>
  <c r="B45" i="129"/>
  <c r="A45" i="129"/>
  <c r="B44" i="129"/>
  <c r="A44" i="129"/>
  <c r="B43" i="129"/>
  <c r="A43" i="129"/>
  <c r="B42" i="129"/>
  <c r="A42" i="129"/>
  <c r="B41" i="129"/>
  <c r="A41" i="129"/>
  <c r="B40" i="129"/>
  <c r="A40" i="129"/>
  <c r="B39" i="129"/>
  <c r="A39" i="129"/>
  <c r="B38" i="129"/>
  <c r="A38" i="129"/>
  <c r="B37" i="129"/>
  <c r="A37" i="129"/>
  <c r="B36" i="129"/>
  <c r="A36" i="129"/>
  <c r="B35" i="129"/>
  <c r="A35" i="129"/>
  <c r="P23" i="129"/>
  <c r="P22" i="129"/>
  <c r="P18" i="129"/>
  <c r="B58" i="128"/>
  <c r="A58" i="128"/>
  <c r="B57" i="128"/>
  <c r="A57" i="128"/>
  <c r="B56" i="128"/>
  <c r="A56" i="128"/>
  <c r="B55" i="128"/>
  <c r="A55" i="128"/>
  <c r="B54" i="128"/>
  <c r="A54" i="128"/>
  <c r="B53" i="128"/>
  <c r="A53" i="128"/>
  <c r="B52" i="128"/>
  <c r="A52" i="128"/>
  <c r="B51" i="128"/>
  <c r="A51" i="128"/>
  <c r="B50" i="128"/>
  <c r="A50" i="128"/>
  <c r="B49" i="128"/>
  <c r="A49" i="128"/>
  <c r="B48" i="128"/>
  <c r="A48" i="128"/>
  <c r="B47" i="128"/>
  <c r="A47" i="128"/>
  <c r="B46" i="128"/>
  <c r="A46" i="128"/>
  <c r="O45" i="128"/>
  <c r="L45" i="128"/>
  <c r="K45" i="128"/>
  <c r="B45" i="128"/>
  <c r="A45" i="128"/>
  <c r="O44" i="128"/>
  <c r="L44" i="128"/>
  <c r="K44" i="128"/>
  <c r="B44" i="128"/>
  <c r="A44" i="128"/>
  <c r="O43" i="128"/>
  <c r="L43" i="128"/>
  <c r="K43" i="128"/>
  <c r="B43" i="128"/>
  <c r="A43" i="128"/>
  <c r="O42" i="128"/>
  <c r="L42" i="128"/>
  <c r="K42" i="128"/>
  <c r="B42" i="128"/>
  <c r="A42" i="128"/>
  <c r="O41" i="128"/>
  <c r="L41" i="128"/>
  <c r="K41" i="128"/>
  <c r="B41" i="128"/>
  <c r="A41" i="128"/>
  <c r="O40" i="128"/>
  <c r="L40" i="128"/>
  <c r="K40" i="128"/>
  <c r="B40" i="128"/>
  <c r="A40" i="128"/>
  <c r="O39" i="128"/>
  <c r="L39" i="128"/>
  <c r="K39" i="128"/>
  <c r="B39" i="128"/>
  <c r="A39" i="128"/>
  <c r="O38" i="128"/>
  <c r="L38" i="128"/>
  <c r="K38" i="128"/>
  <c r="B38" i="128"/>
  <c r="A38" i="128"/>
  <c r="O37" i="128"/>
  <c r="L37" i="128"/>
  <c r="K37" i="128"/>
  <c r="B37" i="128"/>
  <c r="A37" i="128"/>
  <c r="O36" i="128"/>
  <c r="L36" i="128"/>
  <c r="K36" i="128"/>
  <c r="B36" i="128"/>
  <c r="A36" i="128"/>
  <c r="O35" i="128"/>
  <c r="L35" i="128"/>
  <c r="K35" i="128"/>
  <c r="B35" i="128"/>
  <c r="A35" i="128"/>
  <c r="P23" i="128"/>
  <c r="P22" i="128"/>
  <c r="P18" i="128"/>
  <c r="B58" i="127"/>
  <c r="A58" i="127"/>
  <c r="B57" i="127"/>
  <c r="A57" i="127"/>
  <c r="B56" i="127"/>
  <c r="A56" i="127"/>
  <c r="B55" i="127"/>
  <c r="A55" i="127"/>
  <c r="B54" i="127"/>
  <c r="A54" i="127"/>
  <c r="B53" i="127"/>
  <c r="A53" i="127"/>
  <c r="B52" i="127"/>
  <c r="A52" i="127"/>
  <c r="B51" i="127"/>
  <c r="A51" i="127"/>
  <c r="B50" i="127"/>
  <c r="A50" i="127"/>
  <c r="B49" i="127"/>
  <c r="A49" i="127"/>
  <c r="B48" i="127"/>
  <c r="A48" i="127"/>
  <c r="B47" i="127"/>
  <c r="A47" i="127"/>
  <c r="O46" i="127"/>
  <c r="N46" i="127"/>
  <c r="B46" i="127"/>
  <c r="A46" i="127"/>
  <c r="B45" i="127"/>
  <c r="A45" i="127"/>
  <c r="B44" i="127"/>
  <c r="A44" i="127"/>
  <c r="B43" i="127"/>
  <c r="A43" i="127"/>
  <c r="B42" i="127"/>
  <c r="A42" i="127"/>
  <c r="B41" i="127"/>
  <c r="A41" i="127"/>
  <c r="B40" i="127"/>
  <c r="A40" i="127"/>
  <c r="B39" i="127"/>
  <c r="A39" i="127"/>
  <c r="B38" i="127"/>
  <c r="A38" i="127"/>
  <c r="B37" i="127"/>
  <c r="A37" i="127"/>
  <c r="O36" i="127"/>
  <c r="L36" i="127"/>
  <c r="K36" i="127"/>
  <c r="B36" i="127"/>
  <c r="A36" i="127"/>
  <c r="B35" i="127"/>
  <c r="A35" i="127"/>
  <c r="P23" i="127"/>
  <c r="P22" i="127"/>
  <c r="P18" i="127"/>
  <c r="N43" i="128"/>
  <c r="O58" i="125"/>
  <c r="N58" i="125"/>
  <c r="M58" i="125"/>
  <c r="L58" i="125"/>
  <c r="K58" i="125"/>
  <c r="B58" i="125"/>
  <c r="A58" i="125"/>
  <c r="O57" i="125"/>
  <c r="N57" i="125"/>
  <c r="M57" i="125"/>
  <c r="L57" i="125"/>
  <c r="K57" i="125"/>
  <c r="B57" i="125"/>
  <c r="A57" i="125"/>
  <c r="O56" i="125"/>
  <c r="N56" i="125"/>
  <c r="M56" i="125"/>
  <c r="L56" i="125"/>
  <c r="K56" i="125"/>
  <c r="B56" i="125"/>
  <c r="A56" i="125"/>
  <c r="O55" i="125"/>
  <c r="N55" i="125"/>
  <c r="M55" i="125"/>
  <c r="L55" i="125"/>
  <c r="K55" i="125"/>
  <c r="B55" i="125"/>
  <c r="A55" i="125"/>
  <c r="O54" i="125"/>
  <c r="N54" i="125"/>
  <c r="M54" i="125"/>
  <c r="L54" i="125"/>
  <c r="K54" i="125"/>
  <c r="B54" i="125"/>
  <c r="A54" i="125"/>
  <c r="O53" i="125"/>
  <c r="N53" i="125"/>
  <c r="M53" i="125"/>
  <c r="L53" i="125"/>
  <c r="K53" i="125"/>
  <c r="B53" i="125"/>
  <c r="A53" i="125"/>
  <c r="O52" i="125"/>
  <c r="N52" i="125"/>
  <c r="M52" i="125"/>
  <c r="L52" i="125"/>
  <c r="K52" i="125"/>
  <c r="B52" i="125"/>
  <c r="A52" i="125"/>
  <c r="O51" i="125"/>
  <c r="N51" i="125"/>
  <c r="M51" i="125"/>
  <c r="L51" i="125"/>
  <c r="K51" i="125"/>
  <c r="B51" i="125"/>
  <c r="A51" i="125"/>
  <c r="O50" i="125"/>
  <c r="N50" i="125"/>
  <c r="M50" i="125"/>
  <c r="L50" i="125"/>
  <c r="K50" i="125"/>
  <c r="B50" i="125"/>
  <c r="A50" i="125"/>
  <c r="O49" i="125"/>
  <c r="N49" i="125"/>
  <c r="M49" i="125"/>
  <c r="L49" i="125"/>
  <c r="K49" i="125"/>
  <c r="B49" i="125"/>
  <c r="A49" i="125"/>
  <c r="O48" i="125"/>
  <c r="N48" i="125"/>
  <c r="M48" i="125"/>
  <c r="L48" i="125"/>
  <c r="K48" i="125"/>
  <c r="B48" i="125"/>
  <c r="A48" i="125"/>
  <c r="O47" i="125"/>
  <c r="N47" i="125"/>
  <c r="M47" i="125"/>
  <c r="L47" i="125"/>
  <c r="K47" i="125"/>
  <c r="B47" i="125"/>
  <c r="A47" i="125"/>
  <c r="O46" i="125"/>
  <c r="M46" i="125"/>
  <c r="L46" i="125"/>
  <c r="K46" i="125"/>
  <c r="N46" i="125"/>
  <c r="B46" i="125"/>
  <c r="A46" i="125"/>
  <c r="B45" i="125"/>
  <c r="A45" i="125"/>
  <c r="B44" i="125"/>
  <c r="A44" i="125"/>
  <c r="B43" i="125"/>
  <c r="A43" i="125"/>
  <c r="B42" i="125"/>
  <c r="A42" i="125"/>
  <c r="B41" i="125"/>
  <c r="A41" i="125"/>
  <c r="B40" i="125"/>
  <c r="A40" i="125"/>
  <c r="B39" i="125"/>
  <c r="A39" i="125"/>
  <c r="B38" i="125"/>
  <c r="A38" i="125"/>
  <c r="B37" i="125"/>
  <c r="A37" i="125"/>
  <c r="B36" i="125"/>
  <c r="A36" i="125"/>
  <c r="B35" i="125"/>
  <c r="A35" i="125"/>
  <c r="P23" i="125"/>
  <c r="P22" i="125"/>
  <c r="P18" i="125"/>
  <c r="N47" i="122"/>
  <c r="N46" i="122"/>
  <c r="O58" i="122"/>
  <c r="N58" i="122"/>
  <c r="M58" i="122"/>
  <c r="L58" i="122"/>
  <c r="K58" i="122"/>
  <c r="B58" i="122"/>
  <c r="A58" i="122"/>
  <c r="O57" i="122"/>
  <c r="N57" i="122"/>
  <c r="M57" i="122"/>
  <c r="L57" i="122"/>
  <c r="K57" i="122"/>
  <c r="B57" i="122"/>
  <c r="A57" i="122"/>
  <c r="O56" i="122"/>
  <c r="M56" i="122" s="1"/>
  <c r="L56" i="122"/>
  <c r="K56" i="122"/>
  <c r="N56" i="122"/>
  <c r="B56" i="122"/>
  <c r="A56" i="122"/>
  <c r="O55" i="122"/>
  <c r="M55" i="122" s="1"/>
  <c r="L55" i="122"/>
  <c r="K55" i="122"/>
  <c r="N55" i="122"/>
  <c r="B55" i="122"/>
  <c r="A55" i="122"/>
  <c r="O54" i="122"/>
  <c r="N54" i="122"/>
  <c r="M54" i="122"/>
  <c r="L54" i="122"/>
  <c r="K54" i="122"/>
  <c r="B54" i="122"/>
  <c r="A54" i="122"/>
  <c r="O53" i="122"/>
  <c r="M53" i="122" s="1"/>
  <c r="L53" i="122"/>
  <c r="K53" i="122"/>
  <c r="N53" i="122"/>
  <c r="B53" i="122"/>
  <c r="A53" i="122"/>
  <c r="O52" i="122"/>
  <c r="M52" i="122" s="1"/>
  <c r="L52" i="122"/>
  <c r="K52" i="122"/>
  <c r="N52" i="122"/>
  <c r="B52" i="122"/>
  <c r="A52" i="122"/>
  <c r="O51" i="122"/>
  <c r="M51" i="122" s="1"/>
  <c r="L51" i="122"/>
  <c r="K51" i="122"/>
  <c r="N51" i="122"/>
  <c r="B51" i="122"/>
  <c r="A51" i="122"/>
  <c r="O50" i="122"/>
  <c r="M50" i="122" s="1"/>
  <c r="L50" i="122"/>
  <c r="K50" i="122"/>
  <c r="N50" i="122"/>
  <c r="B50" i="122"/>
  <c r="A50" i="122"/>
  <c r="O49" i="122"/>
  <c r="M49" i="122" s="1"/>
  <c r="L49" i="122"/>
  <c r="K49" i="122"/>
  <c r="N49" i="122"/>
  <c r="B49" i="122"/>
  <c r="A49" i="122"/>
  <c r="O48" i="122"/>
  <c r="M48" i="122" s="1"/>
  <c r="L48" i="122"/>
  <c r="K48" i="122"/>
  <c r="N48" i="122"/>
  <c r="B48" i="122"/>
  <c r="A48" i="122"/>
  <c r="O47" i="122"/>
  <c r="M47" i="122" s="1"/>
  <c r="L47" i="122"/>
  <c r="K47" i="122"/>
  <c r="B47" i="122"/>
  <c r="A47" i="122"/>
  <c r="O46" i="122"/>
  <c r="M46" i="122" s="1"/>
  <c r="L46" i="122"/>
  <c r="K46" i="122"/>
  <c r="B46" i="122"/>
  <c r="A46" i="122"/>
  <c r="O45" i="122"/>
  <c r="L45" i="122"/>
  <c r="K45" i="122"/>
  <c r="B45" i="122"/>
  <c r="A45" i="122"/>
  <c r="O44" i="122"/>
  <c r="L44" i="122"/>
  <c r="K44" i="122"/>
  <c r="B44" i="122"/>
  <c r="A44" i="122"/>
  <c r="O43" i="122"/>
  <c r="L43" i="122"/>
  <c r="K43" i="122"/>
  <c r="B43" i="122"/>
  <c r="A43" i="122"/>
  <c r="O42" i="122"/>
  <c r="L42" i="122"/>
  <c r="K42" i="122"/>
  <c r="B42" i="122"/>
  <c r="A42" i="122"/>
  <c r="O41" i="122"/>
  <c r="L41" i="122"/>
  <c r="K41" i="122"/>
  <c r="B41" i="122"/>
  <c r="A41" i="122"/>
  <c r="O40" i="122"/>
  <c r="L40" i="122"/>
  <c r="K40" i="122"/>
  <c r="B40" i="122"/>
  <c r="A40" i="122"/>
  <c r="O39" i="122"/>
  <c r="L39" i="122"/>
  <c r="K39" i="122"/>
  <c r="B39" i="122"/>
  <c r="A39" i="122"/>
  <c r="O38" i="122"/>
  <c r="L38" i="122"/>
  <c r="K38" i="122"/>
  <c r="B38" i="122"/>
  <c r="A38" i="122"/>
  <c r="O37" i="122"/>
  <c r="L37" i="122"/>
  <c r="K37" i="122"/>
  <c r="B37" i="122"/>
  <c r="A37" i="122"/>
  <c r="O36" i="122"/>
  <c r="L36" i="122"/>
  <c r="K36" i="122"/>
  <c r="B36" i="122"/>
  <c r="A36" i="122"/>
  <c r="O35" i="122"/>
  <c r="L35" i="122"/>
  <c r="K35" i="122"/>
  <c r="B35" i="122"/>
  <c r="A35" i="122"/>
  <c r="P23" i="122"/>
  <c r="P22" i="122"/>
  <c r="P18" i="122"/>
  <c r="O12" i="122"/>
  <c r="Q10" i="122" s="1"/>
  <c r="N12" i="122"/>
  <c r="P11" i="122"/>
  <c r="O11" i="122"/>
  <c r="Q9" i="122" s="1"/>
  <c r="N11" i="122"/>
  <c r="L10" i="122"/>
  <c r="O10" i="122" s="1"/>
  <c r="L9" i="122"/>
  <c r="P26" i="174" l="1"/>
  <c r="P26" i="169"/>
  <c r="P26" i="175"/>
  <c r="P26" i="173"/>
  <c r="P26" i="168"/>
  <c r="P26" i="171"/>
  <c r="P26" i="165"/>
  <c r="P26" i="162"/>
  <c r="P26" i="161"/>
  <c r="P26" i="172"/>
  <c r="P26" i="170"/>
  <c r="P26" i="166"/>
  <c r="P26" i="155"/>
  <c r="P26" i="150"/>
  <c r="P26" i="146"/>
  <c r="P26" i="164"/>
  <c r="P26" i="160"/>
  <c r="P26" i="153"/>
  <c r="P26" i="148"/>
  <c r="P26" i="163"/>
  <c r="P26" i="159"/>
  <c r="P26" i="158"/>
  <c r="P26" i="151"/>
  <c r="P26" i="149"/>
  <c r="P26" i="144"/>
  <c r="P26" i="167"/>
  <c r="P26" i="156"/>
  <c r="P26" i="141"/>
  <c r="P26" i="140"/>
  <c r="P26" i="137"/>
  <c r="P26" i="152"/>
  <c r="P26" i="147"/>
  <c r="P26" i="145"/>
  <c r="P26" i="157"/>
  <c r="P26" i="154"/>
  <c r="P26" i="135"/>
  <c r="P26" i="133"/>
  <c r="P26" i="130"/>
  <c r="P26" i="134"/>
  <c r="P26" i="128"/>
  <c r="P26" i="122"/>
  <c r="P26" i="127"/>
  <c r="P26" i="132"/>
  <c r="P26" i="129"/>
  <c r="P26" i="125"/>
  <c r="P26" i="138"/>
  <c r="P26" i="136"/>
  <c r="P26" i="131"/>
  <c r="P26" i="139"/>
  <c r="P20" i="174"/>
  <c r="P21" i="174" s="1"/>
  <c r="P20" i="172"/>
  <c r="P21" i="172" s="1"/>
  <c r="P20" i="169"/>
  <c r="P21" i="169" s="1"/>
  <c r="P20" i="170"/>
  <c r="P21" i="170" s="1"/>
  <c r="P20" i="168"/>
  <c r="P21" i="168" s="1"/>
  <c r="P20" i="166"/>
  <c r="P21" i="166" s="1"/>
  <c r="P20" i="165"/>
  <c r="P21" i="165" s="1"/>
  <c r="P20" i="162"/>
  <c r="P21" i="162" s="1"/>
  <c r="P20" i="161"/>
  <c r="P21" i="161" s="1"/>
  <c r="P20" i="175"/>
  <c r="P21" i="175" s="1"/>
  <c r="P20" i="173"/>
  <c r="P21" i="173" s="1"/>
  <c r="P20" i="163"/>
  <c r="P21" i="163" s="1"/>
  <c r="P20" i="155"/>
  <c r="P21" i="155" s="1"/>
  <c r="P20" i="150"/>
  <c r="P21" i="150" s="1"/>
  <c r="P20" i="146"/>
  <c r="P21" i="146" s="1"/>
  <c r="P20" i="160"/>
  <c r="P21" i="160" s="1"/>
  <c r="P20" i="159"/>
  <c r="P21" i="159" s="1"/>
  <c r="P20" i="153"/>
  <c r="P21" i="153" s="1"/>
  <c r="P20" i="148"/>
  <c r="P21" i="148" s="1"/>
  <c r="P20" i="171"/>
  <c r="P21" i="171" s="1"/>
  <c r="P20" i="167"/>
  <c r="P21" i="167" s="1"/>
  <c r="P20" i="158"/>
  <c r="P21" i="158" s="1"/>
  <c r="P20" i="151"/>
  <c r="P21" i="151" s="1"/>
  <c r="P20" i="149"/>
  <c r="P21" i="149" s="1"/>
  <c r="P20" i="144"/>
  <c r="P21" i="144" s="1"/>
  <c r="P20" i="164"/>
  <c r="P21" i="164" s="1"/>
  <c r="P20" i="156"/>
  <c r="P21" i="156" s="1"/>
  <c r="P20" i="147"/>
  <c r="P21" i="147" s="1"/>
  <c r="P20" i="141"/>
  <c r="P21" i="141" s="1"/>
  <c r="P20" i="140"/>
  <c r="P21" i="140" s="1"/>
  <c r="P20" i="137"/>
  <c r="P21" i="137" s="1"/>
  <c r="P20" i="157"/>
  <c r="P21" i="157" s="1"/>
  <c r="P20" i="152"/>
  <c r="P21" i="152" s="1"/>
  <c r="P20" i="145"/>
  <c r="P21" i="145" s="1"/>
  <c r="P20" i="154"/>
  <c r="P21" i="154" s="1"/>
  <c r="P20" i="139"/>
  <c r="P21" i="139" s="1"/>
  <c r="P20" i="133"/>
  <c r="P21" i="133" s="1"/>
  <c r="P20" i="130"/>
  <c r="P21" i="130" s="1"/>
  <c r="P20" i="134"/>
  <c r="P21" i="134" s="1"/>
  <c r="P20" i="132"/>
  <c r="P21" i="132" s="1"/>
  <c r="P20" i="128"/>
  <c r="P21" i="128" s="1"/>
  <c r="P20" i="138"/>
  <c r="P21" i="138" s="1"/>
  <c r="P20" i="135"/>
  <c r="P21" i="135" s="1"/>
  <c r="P20" i="131"/>
  <c r="P21" i="131" s="1"/>
  <c r="P20" i="129"/>
  <c r="P21" i="129" s="1"/>
  <c r="P20" i="125"/>
  <c r="P21" i="125" s="1"/>
  <c r="P20" i="127"/>
  <c r="P21" i="127" s="1"/>
  <c r="P20" i="122"/>
  <c r="P21" i="122" s="1"/>
  <c r="P20" i="136"/>
  <c r="P21" i="136" s="1"/>
  <c r="N44" i="122"/>
  <c r="N40" i="122"/>
  <c r="M39" i="128"/>
  <c r="M43" i="128"/>
  <c r="N37" i="122"/>
  <c r="N35" i="128"/>
  <c r="O9" i="122"/>
  <c r="M38" i="128"/>
  <c r="M42" i="128"/>
  <c r="N45" i="132"/>
  <c r="M41" i="132"/>
  <c r="M43" i="132"/>
  <c r="M45" i="132"/>
  <c r="M36" i="127"/>
  <c r="M39" i="122"/>
  <c r="M43" i="122"/>
  <c r="M37" i="122"/>
  <c r="N40" i="132"/>
  <c r="N42" i="132"/>
  <c r="N44" i="132"/>
  <c r="N41" i="132"/>
  <c r="N43" i="132"/>
  <c r="M45" i="128"/>
  <c r="M44" i="128"/>
  <c r="M41" i="128"/>
  <c r="M40" i="128"/>
  <c r="M37" i="128"/>
  <c r="M36" i="128"/>
  <c r="M35" i="128"/>
  <c r="N36" i="128"/>
  <c r="N38" i="128"/>
  <c r="N39" i="128"/>
  <c r="N40" i="128"/>
  <c r="N41" i="128"/>
  <c r="N42" i="128"/>
  <c r="N44" i="128"/>
  <c r="N45" i="128"/>
  <c r="N37" i="128"/>
  <c r="N36" i="127"/>
  <c r="N45" i="122"/>
  <c r="N41" i="122"/>
  <c r="N43" i="122"/>
  <c r="N39" i="122"/>
  <c r="N42" i="122"/>
  <c r="N38" i="122"/>
  <c r="N36" i="122"/>
  <c r="N35" i="122"/>
  <c r="M45" i="122"/>
  <c r="M44" i="122"/>
  <c r="M42" i="122"/>
  <c r="M41" i="122"/>
  <c r="M40" i="122"/>
  <c r="M38" i="122"/>
  <c r="M36" i="122"/>
  <c r="M35" i="122"/>
  <c r="P24" i="122" l="1"/>
  <c r="P24" i="173"/>
  <c r="P24" i="175"/>
  <c r="P24" i="172"/>
  <c r="P24" i="170"/>
  <c r="P24" i="171"/>
  <c r="P24" i="166"/>
  <c r="P24" i="167"/>
  <c r="P19" i="167" s="1"/>
  <c r="P24" i="164"/>
  <c r="P24" i="163"/>
  <c r="P24" i="174"/>
  <c r="P19" i="174" s="1"/>
  <c r="P24" i="160"/>
  <c r="P24" i="169"/>
  <c r="P24" i="168"/>
  <c r="P24" i="165"/>
  <c r="P19" i="165" s="1"/>
  <c r="P24" i="162"/>
  <c r="P24" i="161"/>
  <c r="P19" i="161" s="1"/>
  <c r="P24" i="159"/>
  <c r="P19" i="159" s="1"/>
  <c r="P24" i="157"/>
  <c r="P19" i="157" s="1"/>
  <c r="P24" i="155"/>
  <c r="P19" i="155" s="1"/>
  <c r="P24" i="147"/>
  <c r="P19" i="147" s="1"/>
  <c r="P24" i="153"/>
  <c r="P19" i="153" s="1"/>
  <c r="P24" i="148"/>
  <c r="P24" i="146"/>
  <c r="P24" i="139"/>
  <c r="P19" i="139" s="1"/>
  <c r="P24" i="138"/>
  <c r="P24" i="158"/>
  <c r="P24" i="156"/>
  <c r="P24" i="151"/>
  <c r="P24" i="150"/>
  <c r="P24" i="149"/>
  <c r="P24" i="141"/>
  <c r="P19" i="141" s="1"/>
  <c r="P24" i="140"/>
  <c r="P24" i="137"/>
  <c r="P24" i="152"/>
  <c r="P19" i="152" s="1"/>
  <c r="P24" i="145"/>
  <c r="P24" i="132"/>
  <c r="P19" i="132" s="1"/>
  <c r="P24" i="131"/>
  <c r="P24" i="154"/>
  <c r="P24" i="130"/>
  <c r="P19" i="130" s="1"/>
  <c r="P24" i="127"/>
  <c r="P24" i="134"/>
  <c r="P24" i="128"/>
  <c r="P19" i="128" s="1"/>
  <c r="P24" i="144"/>
  <c r="P24" i="135"/>
  <c r="P19" i="135" s="1"/>
  <c r="P24" i="129"/>
  <c r="P24" i="125"/>
  <c r="P24" i="136"/>
  <c r="P19" i="136" s="1"/>
  <c r="P24" i="133"/>
  <c r="P25" i="132"/>
  <c r="P25" i="139"/>
  <c r="P25" i="147"/>
  <c r="P25" i="174" l="1"/>
  <c r="P25" i="165"/>
  <c r="P25" i="128"/>
  <c r="P25" i="130"/>
  <c r="P25" i="157"/>
  <c r="P25" i="167"/>
  <c r="P25" i="161"/>
  <c r="P25" i="159"/>
  <c r="P25" i="155"/>
  <c r="P25" i="153"/>
  <c r="P25" i="152"/>
  <c r="P25" i="141"/>
  <c r="P25" i="136"/>
  <c r="P25" i="135"/>
  <c r="P19" i="133"/>
  <c r="P25" i="133"/>
  <c r="P25" i="131"/>
  <c r="P19" i="131"/>
  <c r="P19" i="137"/>
  <c r="P25" i="137"/>
  <c r="P19" i="150"/>
  <c r="P25" i="150"/>
  <c r="P25" i="138"/>
  <c r="P19" i="138"/>
  <c r="P19" i="168"/>
  <c r="P25" i="168"/>
  <c r="P19" i="163"/>
  <c r="P25" i="163"/>
  <c r="P19" i="171"/>
  <c r="P25" i="171"/>
  <c r="P19" i="173"/>
  <c r="P25" i="173"/>
  <c r="P19" i="144"/>
  <c r="P25" i="144"/>
  <c r="P19" i="127"/>
  <c r="P25" i="127"/>
  <c r="P19" i="140"/>
  <c r="P25" i="140"/>
  <c r="P19" i="151"/>
  <c r="P25" i="151"/>
  <c r="P25" i="169"/>
  <c r="P19" i="169"/>
  <c r="P19" i="164"/>
  <c r="P25" i="164"/>
  <c r="P25" i="170"/>
  <c r="P19" i="170"/>
  <c r="P19" i="122"/>
  <c r="P25" i="122"/>
  <c r="P25" i="125"/>
  <c r="P19" i="125"/>
  <c r="P25" i="145"/>
  <c r="P19" i="145"/>
  <c r="P19" i="156"/>
  <c r="P25" i="156"/>
  <c r="P19" i="146"/>
  <c r="P25" i="146"/>
  <c r="P25" i="162"/>
  <c r="P19" i="162"/>
  <c r="P19" i="160"/>
  <c r="P25" i="160"/>
  <c r="P19" i="172"/>
  <c r="P25" i="172"/>
  <c r="P25" i="129"/>
  <c r="P19" i="129"/>
  <c r="P25" i="134"/>
  <c r="P19" i="134"/>
  <c r="P25" i="154"/>
  <c r="P19" i="154"/>
  <c r="P25" i="149"/>
  <c r="P19" i="149"/>
  <c r="P19" i="158"/>
  <c r="P25" i="158"/>
  <c r="P19" i="148"/>
  <c r="P25" i="148"/>
  <c r="P19" i="166"/>
  <c r="P25" i="166"/>
  <c r="P19" i="175"/>
  <c r="P25" i="175"/>
</calcChain>
</file>

<file path=xl/sharedStrings.xml><?xml version="1.0" encoding="utf-8"?>
<sst xmlns="http://schemas.openxmlformats.org/spreadsheetml/2006/main" count="20857" uniqueCount="148">
  <si>
    <t>ρ =</t>
  </si>
  <si>
    <t>Données :</t>
  </si>
  <si>
    <t>°C</t>
  </si>
  <si>
    <t>N</t>
  </si>
  <si>
    <t xml:space="preserve"> </t>
  </si>
  <si>
    <t>N°</t>
  </si>
  <si>
    <t>mL</t>
  </si>
  <si>
    <t>Température du laboratoire à la calibration ( t°c )</t>
  </si>
  <si>
    <t>Masse volumique de l'eau pure à la calibration</t>
  </si>
  <si>
    <t>Normalite de l'iodate (NIO3) à la température de calibration</t>
  </si>
  <si>
    <t>Vol. de la prise d'essai d'iodate (VIO3) à t°c</t>
  </si>
  <si>
    <t>Volume moyen de thiosulfate pour la titration à t°c</t>
  </si>
  <si>
    <t>Volume moyen de thiosulfate pour la détermination du blanc à t°c</t>
  </si>
  <si>
    <t>Volume moyen de thiosulfate pour la titration à 20° C</t>
  </si>
  <si>
    <t>Volume moyen de thiosulfate pour la détermination du blanc à 20° C</t>
  </si>
  <si>
    <t>Normalite de l'iodate (NIO3) à 20°C</t>
  </si>
  <si>
    <t>Titre du thiosulfate à 20°C</t>
  </si>
  <si>
    <t>t°c =</t>
  </si>
  <si>
    <t>Vol. de la prise d'essai d'iodate (VIO3) à 20°C</t>
  </si>
  <si>
    <t>Campagne :</t>
  </si>
  <si>
    <t>Salinité</t>
  </si>
  <si>
    <t>A</t>
  </si>
  <si>
    <t>B</t>
  </si>
  <si>
    <t>Densité eau pure à t°</t>
  </si>
  <si>
    <t>N° des Flacons</t>
  </si>
  <si>
    <t>Vol. à t° prél. des flacons</t>
  </si>
  <si>
    <t>Densité eau de mer à t°</t>
  </si>
  <si>
    <t>m</t>
  </si>
  <si>
    <t>µmol/kg</t>
  </si>
  <si>
    <t>DOreg =</t>
  </si>
  <si>
    <t>Vreg =</t>
  </si>
  <si>
    <t>Volume de réactif utilisé</t>
  </si>
  <si>
    <t xml:space="preserve">Température du laboratoire au début de la série d'analyses </t>
  </si>
  <si>
    <t>Date</t>
  </si>
  <si>
    <r>
      <t>t°</t>
    </r>
    <r>
      <rPr>
        <vertAlign val="subscript"/>
        <sz val="10"/>
        <color theme="1"/>
        <rFont val="Calibri"/>
        <family val="2"/>
        <scheme val="minor"/>
      </rPr>
      <t>lab</t>
    </r>
    <r>
      <rPr>
        <sz val="10"/>
        <color theme="1"/>
        <rFont val="Calibri"/>
        <family val="2"/>
        <scheme val="minor"/>
      </rPr>
      <t xml:space="preserve"> =</t>
    </r>
  </si>
  <si>
    <r>
      <t>V</t>
    </r>
    <r>
      <rPr>
        <vertAlign val="subscript"/>
        <sz val="10"/>
        <color theme="1"/>
        <rFont val="Calibri"/>
        <family val="2"/>
      </rPr>
      <t>moy.titr.t°c</t>
    </r>
    <r>
      <rPr>
        <sz val="10"/>
        <color theme="1"/>
        <rFont val="Calibri"/>
        <family val="2"/>
      </rPr>
      <t xml:space="preserve"> =</t>
    </r>
  </si>
  <si>
    <r>
      <t>V</t>
    </r>
    <r>
      <rPr>
        <vertAlign val="subscript"/>
        <sz val="10"/>
        <color theme="1"/>
        <rFont val="Calibri"/>
        <family val="2"/>
      </rPr>
      <t>moy.titr.blanc.t°c</t>
    </r>
    <r>
      <rPr>
        <sz val="10"/>
        <color theme="1"/>
        <rFont val="Calibri"/>
        <family val="2"/>
      </rPr>
      <t xml:space="preserve"> =</t>
    </r>
  </si>
  <si>
    <t>N° de palanquée :</t>
  </si>
  <si>
    <t>N° de station :</t>
  </si>
  <si>
    <r>
      <t>V</t>
    </r>
    <r>
      <rPr>
        <vertAlign val="subscript"/>
        <sz val="8"/>
        <color theme="1"/>
        <rFont val="Calibri"/>
        <family val="2"/>
      </rPr>
      <t>moy.titr.20°C</t>
    </r>
    <r>
      <rPr>
        <sz val="8"/>
        <color theme="1"/>
        <rFont val="Calibri"/>
        <family val="2"/>
      </rPr>
      <t xml:space="preserve"> =</t>
    </r>
  </si>
  <si>
    <r>
      <t>V</t>
    </r>
    <r>
      <rPr>
        <vertAlign val="subscript"/>
        <sz val="8"/>
        <color theme="1"/>
        <rFont val="Calibri"/>
        <family val="2"/>
      </rPr>
      <t>moy.titr.blanc.20°C</t>
    </r>
    <r>
      <rPr>
        <sz val="8"/>
        <color theme="1"/>
        <rFont val="Calibri"/>
        <family val="2"/>
      </rPr>
      <t xml:space="preserve"> =</t>
    </r>
  </si>
  <si>
    <r>
      <t>N(IO</t>
    </r>
    <r>
      <rPr>
        <vertAlign val="subscript"/>
        <sz val="8"/>
        <color theme="1"/>
        <rFont val="Calibri"/>
        <family val="2"/>
      </rPr>
      <t>3</t>
    </r>
    <r>
      <rPr>
        <sz val="8"/>
        <color theme="1"/>
        <rFont val="Calibri"/>
        <family val="2"/>
      </rPr>
      <t>)</t>
    </r>
    <r>
      <rPr>
        <vertAlign val="subscript"/>
        <sz val="8"/>
        <color theme="1"/>
        <rFont val="Calibri"/>
        <family val="2"/>
      </rPr>
      <t>20°C</t>
    </r>
    <r>
      <rPr>
        <sz val="8"/>
        <color theme="1"/>
        <rFont val="Calibri"/>
        <family val="2"/>
      </rPr>
      <t xml:space="preserve"> =</t>
    </r>
  </si>
  <si>
    <r>
      <t>V(Thio)</t>
    </r>
    <r>
      <rPr>
        <vertAlign val="subscript"/>
        <sz val="8"/>
        <color theme="1"/>
        <rFont val="Calibri"/>
        <family val="2"/>
      </rPr>
      <t>20°C</t>
    </r>
    <r>
      <rPr>
        <sz val="8"/>
        <color theme="1"/>
        <rFont val="Calibri"/>
        <family val="2"/>
      </rPr>
      <t xml:space="preserve"> =</t>
    </r>
  </si>
  <si>
    <r>
      <t>N(IO</t>
    </r>
    <r>
      <rPr>
        <vertAlign val="subscript"/>
        <sz val="8"/>
        <color theme="1"/>
        <rFont val="Calibri"/>
        <family val="2"/>
      </rPr>
      <t>3</t>
    </r>
    <r>
      <rPr>
        <sz val="8"/>
        <color theme="1"/>
        <rFont val="Calibri"/>
        <family val="2"/>
      </rPr>
      <t>) =</t>
    </r>
  </si>
  <si>
    <r>
      <t>V(IO</t>
    </r>
    <r>
      <rPr>
        <vertAlign val="subscript"/>
        <sz val="8"/>
        <color theme="1"/>
        <rFont val="Calibri"/>
        <family val="2"/>
      </rPr>
      <t>3</t>
    </r>
    <r>
      <rPr>
        <sz val="8"/>
        <color theme="1"/>
        <rFont val="Calibri"/>
        <family val="2"/>
      </rPr>
      <t>)</t>
    </r>
    <r>
      <rPr>
        <vertAlign val="subscript"/>
        <sz val="8"/>
        <color theme="1"/>
        <rFont val="Calibri"/>
        <family val="2"/>
      </rPr>
      <t>20°C</t>
    </r>
    <r>
      <rPr>
        <sz val="8"/>
        <color theme="1"/>
        <rFont val="Calibri"/>
        <family val="2"/>
      </rPr>
      <t xml:space="preserve"> =</t>
    </r>
  </si>
  <si>
    <r>
      <t>V(IO</t>
    </r>
    <r>
      <rPr>
        <vertAlign val="subscript"/>
        <sz val="8"/>
        <color theme="1"/>
        <rFont val="Calibri"/>
        <family val="2"/>
      </rPr>
      <t>3</t>
    </r>
    <r>
      <rPr>
        <sz val="8"/>
        <color theme="1"/>
        <rFont val="Calibri"/>
        <family val="2"/>
      </rPr>
      <t>)</t>
    </r>
    <r>
      <rPr>
        <vertAlign val="subscript"/>
        <sz val="8"/>
        <color theme="1"/>
        <rFont val="Calibri"/>
        <family val="2"/>
      </rPr>
      <t>t°c</t>
    </r>
    <r>
      <rPr>
        <sz val="8"/>
        <color theme="1"/>
        <rFont val="Calibri"/>
        <family val="2"/>
      </rPr>
      <t>=</t>
    </r>
  </si>
  <si>
    <t>Minutes</t>
  </si>
  <si>
    <t>Décimale</t>
  </si>
  <si>
    <t>Latitude</t>
  </si>
  <si>
    <t>Longitude</t>
  </si>
  <si>
    <t xml:space="preserve">Degrés </t>
  </si>
  <si>
    <t>:</t>
  </si>
  <si>
    <t>Cardinal</t>
  </si>
  <si>
    <t>S</t>
  </si>
  <si>
    <t>E</t>
  </si>
  <si>
    <t>W</t>
  </si>
  <si>
    <t xml:space="preserve">Volume de thio. </t>
  </si>
  <si>
    <t>Position</t>
  </si>
  <si>
    <t>T° prélèv.</t>
  </si>
  <si>
    <t>BTL</t>
  </si>
  <si>
    <t>Choix de la série de flacons :</t>
  </si>
  <si>
    <t>ml/l</t>
  </si>
  <si>
    <t>ml</t>
  </si>
  <si>
    <t>µmol/l</t>
  </si>
  <si>
    <t xml:space="preserve">V. flacons 20°C </t>
  </si>
  <si>
    <t>LPO</t>
  </si>
  <si>
    <t>IRD</t>
  </si>
  <si>
    <t>Phosphate</t>
  </si>
  <si>
    <t>Silicate</t>
  </si>
  <si>
    <r>
      <t>NO</t>
    </r>
    <r>
      <rPr>
        <b/>
        <vertAlign val="subscript"/>
        <sz val="22"/>
        <color rgb="FFFFFF00"/>
        <rFont val="Calibri"/>
        <family val="2"/>
        <scheme val="minor"/>
      </rPr>
      <t>2</t>
    </r>
  </si>
  <si>
    <r>
      <t>NO</t>
    </r>
    <r>
      <rPr>
        <b/>
        <vertAlign val="subscript"/>
        <sz val="22"/>
        <color rgb="FFFFFF00"/>
        <rFont val="Calibri"/>
        <family val="2"/>
        <scheme val="minor"/>
      </rPr>
      <t>3</t>
    </r>
    <r>
      <rPr>
        <b/>
        <sz val="22"/>
        <color rgb="FFFFFF00"/>
        <rFont val="Calibri"/>
        <family val="2"/>
        <scheme val="minor"/>
      </rPr>
      <t xml:space="preserve"> + NO</t>
    </r>
    <r>
      <rPr>
        <b/>
        <vertAlign val="subscript"/>
        <sz val="22"/>
        <color rgb="FFFFFF00"/>
        <rFont val="Calibri"/>
        <family val="2"/>
        <scheme val="minor"/>
      </rPr>
      <t>2</t>
    </r>
  </si>
  <si>
    <r>
      <t>NO</t>
    </r>
    <r>
      <rPr>
        <b/>
        <vertAlign val="subscript"/>
        <sz val="22"/>
        <color rgb="FFFFFF00"/>
        <rFont val="Calibri"/>
        <family val="2"/>
        <scheme val="minor"/>
      </rPr>
      <t>3</t>
    </r>
    <r>
      <rPr>
        <b/>
        <sz val="22"/>
        <color rgb="FFFFFF00"/>
        <rFont val="Calibri"/>
        <family val="2"/>
        <scheme val="minor"/>
      </rPr>
      <t xml:space="preserve"> </t>
    </r>
  </si>
  <si>
    <t>Prélèvement</t>
  </si>
  <si>
    <t>Heure</t>
  </si>
  <si>
    <t>Oxygène dissous</t>
  </si>
  <si>
    <t>Données de campagne</t>
  </si>
  <si>
    <t>Prof. Théorique</t>
  </si>
  <si>
    <t>Prof. Effective</t>
  </si>
  <si>
    <t>Date d'analyse :</t>
  </si>
  <si>
    <t>ml/kg</t>
  </si>
  <si>
    <t>chlorophyll-c3</t>
  </si>
  <si>
    <t>chlorophyll-c1+c2</t>
  </si>
  <si>
    <t>peridinin</t>
  </si>
  <si>
    <t>19'-butanoyloxyfucoxanthin</t>
  </si>
  <si>
    <t>fucoxanthine</t>
  </si>
  <si>
    <t>neoxanthin</t>
  </si>
  <si>
    <t>prasinoxanthin</t>
  </si>
  <si>
    <t>violaxanthin</t>
  </si>
  <si>
    <t>19'-hexanoyloxyfucoxanthin</t>
  </si>
  <si>
    <t>diadinoxanthin</t>
  </si>
  <si>
    <t>alloxanthin</t>
  </si>
  <si>
    <t>diatoxanthin</t>
  </si>
  <si>
    <t>zeaxanthin</t>
  </si>
  <si>
    <t>lutein</t>
  </si>
  <si>
    <t>divinyl chlorophyll-b</t>
  </si>
  <si>
    <t>chlorophyll-b</t>
  </si>
  <si>
    <t>total chlorophyll-b</t>
  </si>
  <si>
    <t>alpha-carotene</t>
  </si>
  <si>
    <t>beta-carotene</t>
  </si>
  <si>
    <t>pheophorbide</t>
  </si>
  <si>
    <t xml:space="preserve">divinyl chlorophyll-a </t>
  </si>
  <si>
    <t xml:space="preserve">chlorophyll-a </t>
  </si>
  <si>
    <t>total chlorophyll-a</t>
  </si>
  <si>
    <t>pheophytin_a</t>
  </si>
  <si>
    <t>crocoxanthin</t>
  </si>
  <si>
    <t>CHC3</t>
  </si>
  <si>
    <t>CHCZ</t>
  </si>
  <si>
    <t>PERP</t>
  </si>
  <si>
    <t>BFUP</t>
  </si>
  <si>
    <t>FUCP</t>
  </si>
  <si>
    <t>NXAP</t>
  </si>
  <si>
    <t>PXAP</t>
  </si>
  <si>
    <t>VXAP</t>
  </si>
  <si>
    <t>HFUP</t>
  </si>
  <si>
    <t>DXAP</t>
  </si>
  <si>
    <t>AXAP</t>
  </si>
  <si>
    <t>TXAP</t>
  </si>
  <si>
    <t>ZXAP</t>
  </si>
  <si>
    <t>LUTP</t>
  </si>
  <si>
    <t>CHBD</t>
  </si>
  <si>
    <t>CH2P</t>
  </si>
  <si>
    <t>CHLB</t>
  </si>
  <si>
    <t>AACP</t>
  </si>
  <si>
    <t>BBCP</t>
  </si>
  <si>
    <t>PHEP</t>
  </si>
  <si>
    <t>CHAD</t>
  </si>
  <si>
    <t>CH1P</t>
  </si>
  <si>
    <t>CPHL</t>
  </si>
  <si>
    <t>PHEA</t>
  </si>
  <si>
    <t>CXAP</t>
  </si>
  <si>
    <r>
      <t>µg.l</t>
    </r>
    <r>
      <rPr>
        <b/>
        <vertAlign val="superscript"/>
        <sz val="11"/>
        <color theme="1"/>
        <rFont val="Calibri"/>
        <family val="2"/>
        <scheme val="minor"/>
      </rPr>
      <t>-1</t>
    </r>
  </si>
  <si>
    <r>
      <t>µg.l</t>
    </r>
    <r>
      <rPr>
        <b/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/>
    </r>
  </si>
  <si>
    <t>DOX1</t>
  </si>
  <si>
    <t>DOXY</t>
  </si>
  <si>
    <t>DOX2</t>
  </si>
  <si>
    <t>NTRI</t>
  </si>
  <si>
    <t>NTIW</t>
  </si>
  <si>
    <t>NTRZ</t>
  </si>
  <si>
    <t>NTZW</t>
  </si>
  <si>
    <t>NTRA</t>
  </si>
  <si>
    <t>NTAW</t>
  </si>
  <si>
    <t>PHOS</t>
  </si>
  <si>
    <t>PHOW</t>
  </si>
  <si>
    <t>SLCA</t>
  </si>
  <si>
    <t>SLCW</t>
  </si>
  <si>
    <t xml:space="preserve">  </t>
  </si>
  <si>
    <t>²</t>
  </si>
  <si>
    <t>EGEE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</si>
</sst>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">
    <numFmt numFmtId="164" formatCode="00.00&quot; °C&quot;"/>
    <numFmt numFmtId="165" formatCode="0.00000000"/>
    <numFmt numFmtId="166" formatCode="#,##0.00;[Red]&quot;Erreur !&quot;;[Red]&quot;Erreur !&quot;;[Red]General"/>
    <numFmt numFmtId="167" formatCode="0.000"/>
    <numFmt numFmtId="168" formatCode="0.0"/>
    <numFmt numFmtId="169" formatCode="00.00&quot; ''&quot;"/>
    <numFmt numFmtId="170" formatCode="00\°"/>
    <numFmt numFmtId="171" formatCode="00.00\'\'"/>
    <numFmt numFmtId="172" formatCode="yyyy\-mm\-dd\Thh:mm:ss\z"/>
    <numFmt numFmtId="173" formatCode="00"/>
    <numFmt numFmtId="174" formatCode="[$-F800]dddd\,\ mmmm\ dd\,\ yyyy"/>
    <numFmt numFmtId="175" formatCode="yyyy\-mm\-dd"/>
    <numFmt numFmtId="176" formatCode="000"/>
    <numFmt numFmtId="177" formatCode="#,##0.000;[Red]&quot;Erreur !&quot;;[Red]&quot;Erreur !&quot;;[Red]General"/>
    <numFmt numFmtId="178" formatCode="0.0000"/>
  </numFmts>
  <fonts count="3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6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1"/>
      <color rgb="FFFFFF00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Arial"/>
      <family val="2"/>
    </font>
    <font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vertAlign val="subscript"/>
      <sz val="10"/>
      <color theme="1"/>
      <name val="Calibri"/>
      <family val="2"/>
      <scheme val="minor"/>
    </font>
    <font>
      <sz val="10"/>
      <color theme="1"/>
      <name val="Calibri"/>
      <family val="2"/>
    </font>
    <font>
      <vertAlign val="subscript"/>
      <sz val="10"/>
      <color theme="1"/>
      <name val="Calibri"/>
      <family val="2"/>
    </font>
    <font>
      <b/>
      <sz val="10"/>
      <color theme="1"/>
      <name val="Calibri"/>
      <family val="2"/>
      <scheme val="minor"/>
    </font>
    <font>
      <sz val="8"/>
      <color theme="1"/>
      <name val="Calibri"/>
      <family val="2"/>
    </font>
    <font>
      <vertAlign val="subscript"/>
      <sz val="8"/>
      <color theme="1"/>
      <name val="Calibri"/>
      <family val="2"/>
    </font>
    <font>
      <b/>
      <sz val="22"/>
      <color rgb="FFFFFF0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FF00"/>
      <name val="Calibri"/>
      <family val="2"/>
      <scheme val="minor"/>
    </font>
    <font>
      <sz val="11"/>
      <name val="Calibri"/>
      <family val="2"/>
      <scheme val="minor"/>
    </font>
    <font>
      <sz val="12"/>
      <color theme="0"/>
      <name val="Calibri"/>
      <family val="2"/>
      <scheme val="minor"/>
    </font>
    <font>
      <b/>
      <vertAlign val="subscript"/>
      <sz val="22"/>
      <color rgb="FFFFFF00"/>
      <name val="Calibri"/>
      <family val="2"/>
      <scheme val="minor"/>
    </font>
    <font>
      <sz val="1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sz val="12"/>
      <color rgb="FFFFFF00"/>
      <name val="Calibri"/>
      <family val="2"/>
      <scheme val="minor"/>
    </font>
    <font>
      <b/>
      <sz val="12"/>
      <name val="Arial"/>
      <family val="2"/>
    </font>
    <font>
      <sz val="10"/>
      <name val="Arial"/>
    </font>
    <font>
      <b/>
      <sz val="1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rgb="FFFFFF66"/>
        <bgColor indexed="64"/>
      </patternFill>
    </fill>
    <fill>
      <patternFill patternType="solid">
        <fgColor rgb="FF0070C0"/>
        <bgColor indexed="26"/>
      </patternFill>
    </fill>
    <fill>
      <patternFill patternType="solid">
        <fgColor rgb="FFFFFF66"/>
        <bgColor indexed="43"/>
      </patternFill>
    </fill>
    <fill>
      <patternFill patternType="solid">
        <fgColor rgb="FF00B0F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indexed="29"/>
        <bgColor indexed="45"/>
      </patternFill>
    </fill>
    <fill>
      <patternFill patternType="solid">
        <fgColor indexed="15"/>
        <bgColor indexed="35"/>
      </patternFill>
    </fill>
    <fill>
      <patternFill patternType="solid">
        <fgColor indexed="26"/>
        <bgColor indexed="43"/>
      </patternFill>
    </fill>
    <fill>
      <patternFill patternType="solid">
        <fgColor indexed="13"/>
        <bgColor indexed="35"/>
      </patternFill>
    </fill>
    <fill>
      <patternFill patternType="solid">
        <fgColor indexed="50"/>
        <bgColor indexed="35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</borders>
  <cellStyleXfs count="8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241">
    <xf numFmtId="0" fontId="0" fillId="0" borderId="0" xfId="0"/>
    <xf numFmtId="0" fontId="0" fillId="0" borderId="13" xfId="0" applyBorder="1"/>
    <xf numFmtId="0" fontId="0" fillId="0" borderId="15" xfId="0" applyBorder="1"/>
    <xf numFmtId="0" fontId="0" fillId="0" borderId="14" xfId="0" applyBorder="1"/>
    <xf numFmtId="0" fontId="0" fillId="0" borderId="18" xfId="0" applyBorder="1"/>
    <xf numFmtId="0" fontId="1" fillId="0" borderId="23" xfId="0" applyFont="1" applyBorder="1"/>
    <xf numFmtId="0" fontId="0" fillId="0" borderId="0" xfId="0" applyBorder="1"/>
    <xf numFmtId="0" fontId="3" fillId="0" borderId="0" xfId="0" applyFont="1" applyBorder="1" applyAlignment="1">
      <alignment horizontal="center"/>
    </xf>
    <xf numFmtId="0" fontId="8" fillId="0" borderId="14" xfId="1" applyFont="1" applyFill="1" applyBorder="1" applyAlignment="1" applyProtection="1"/>
    <xf numFmtId="0" fontId="8" fillId="0" borderId="0" xfId="1" applyFont="1" applyFill="1" applyBorder="1" applyAlignment="1" applyProtection="1"/>
    <xf numFmtId="0" fontId="9" fillId="0" borderId="0" xfId="0" applyFont="1" applyBorder="1"/>
    <xf numFmtId="0" fontId="0" fillId="0" borderId="1" xfId="0" applyBorder="1" applyAlignment="1">
      <alignment horizontal="center"/>
    </xf>
    <xf numFmtId="0" fontId="12" fillId="0" borderId="12" xfId="0" applyFont="1" applyBorder="1" applyAlignment="1">
      <alignment horizontal="right"/>
    </xf>
    <xf numFmtId="0" fontId="12" fillId="0" borderId="0" xfId="0" applyFont="1" applyBorder="1" applyAlignment="1">
      <alignment horizontal="right"/>
    </xf>
    <xf numFmtId="0" fontId="14" fillId="0" borderId="0" xfId="0" applyFont="1" applyBorder="1" applyAlignment="1">
      <alignment horizontal="right"/>
    </xf>
    <xf numFmtId="0" fontId="14" fillId="0" borderId="17" xfId="0" applyFont="1" applyBorder="1" applyAlignment="1">
      <alignment horizontal="right"/>
    </xf>
    <xf numFmtId="2" fontId="0" fillId="0" borderId="1" xfId="0" applyNumberFormat="1" applyBorder="1" applyAlignment="1">
      <alignment horizontal="center"/>
    </xf>
    <xf numFmtId="0" fontId="16" fillId="3" borderId="12" xfId="0" applyFont="1" applyFill="1" applyBorder="1"/>
    <xf numFmtId="0" fontId="16" fillId="3" borderId="0" xfId="0" applyFont="1" applyFill="1" applyBorder="1"/>
    <xf numFmtId="167" fontId="16" fillId="0" borderId="0" xfId="0" applyNumberFormat="1" applyFont="1" applyBorder="1"/>
    <xf numFmtId="167" fontId="16" fillId="3" borderId="0" xfId="0" applyNumberFormat="1" applyFont="1" applyFill="1" applyBorder="1"/>
    <xf numFmtId="167" fontId="16" fillId="3" borderId="17" xfId="0" applyNumberFormat="1" applyFont="1" applyFill="1" applyBorder="1"/>
    <xf numFmtId="167" fontId="12" fillId="0" borderId="0" xfId="0" applyNumberFormat="1" applyFont="1" applyBorder="1"/>
    <xf numFmtId="0" fontId="12" fillId="0" borderId="0" xfId="0" applyFont="1" applyBorder="1"/>
    <xf numFmtId="0" fontId="12" fillId="0" borderId="17" xfId="0" applyFont="1" applyBorder="1"/>
    <xf numFmtId="0" fontId="17" fillId="0" borderId="0" xfId="0" applyFont="1" applyBorder="1" applyAlignment="1">
      <alignment horizontal="right"/>
    </xf>
    <xf numFmtId="0" fontId="8" fillId="0" borderId="16" xfId="1" applyFont="1" applyFill="1" applyBorder="1" applyAlignment="1" applyProtection="1">
      <alignment horizontal="left"/>
    </xf>
    <xf numFmtId="0" fontId="8" fillId="0" borderId="17" xfId="1" applyFont="1" applyFill="1" applyBorder="1" applyAlignment="1" applyProtection="1">
      <alignment horizontal="left"/>
    </xf>
    <xf numFmtId="0" fontId="9" fillId="0" borderId="17" xfId="0" applyFont="1" applyBorder="1"/>
    <xf numFmtId="0" fontId="17" fillId="0" borderId="17" xfId="0" applyFont="1" applyBorder="1" applyAlignment="1">
      <alignment horizontal="right"/>
    </xf>
    <xf numFmtId="0" fontId="1" fillId="0" borderId="0" xfId="0" applyFont="1" applyFill="1" applyBorder="1"/>
    <xf numFmtId="169" fontId="0" fillId="0" borderId="0" xfId="0" applyNumberFormat="1"/>
    <xf numFmtId="0" fontId="0" fillId="0" borderId="0" xfId="0" applyFill="1" applyBorder="1"/>
    <xf numFmtId="0" fontId="7" fillId="0" borderId="0" xfId="0" applyFont="1" applyFill="1" applyBorder="1" applyAlignment="1">
      <alignment horizontal="center"/>
    </xf>
    <xf numFmtId="0" fontId="7" fillId="0" borderId="0" xfId="0" applyFont="1" applyFill="1" applyBorder="1" applyAlignment="1"/>
    <xf numFmtId="0" fontId="7" fillId="0" borderId="0" xfId="0" applyFont="1" applyFill="1" applyBorder="1" applyAlignment="1">
      <alignment horizontal="left"/>
    </xf>
    <xf numFmtId="0" fontId="3" fillId="0" borderId="0" xfId="0" applyFont="1" applyFill="1" applyBorder="1" applyAlignment="1">
      <alignment horizontal="center"/>
    </xf>
    <xf numFmtId="0" fontId="0" fillId="0" borderId="0" xfId="0" applyFont="1" applyFill="1" applyBorder="1"/>
    <xf numFmtId="170" fontId="0" fillId="3" borderId="1" xfId="0" applyNumberFormat="1" applyFont="1" applyFill="1" applyBorder="1" applyAlignment="1">
      <alignment horizontal="center"/>
    </xf>
    <xf numFmtId="171" fontId="0" fillId="3" borderId="1" xfId="0" applyNumberFormat="1" applyFont="1" applyFill="1" applyBorder="1" applyAlignment="1">
      <alignment horizontal="center"/>
    </xf>
    <xf numFmtId="0" fontId="8" fillId="0" borderId="14" xfId="1" applyFont="1" applyFill="1" applyBorder="1" applyAlignment="1" applyProtection="1">
      <alignment horizontal="left"/>
    </xf>
    <xf numFmtId="0" fontId="8" fillId="0" borderId="0" xfId="1" applyFont="1" applyFill="1" applyBorder="1" applyAlignment="1" applyProtection="1">
      <alignment horizontal="left"/>
    </xf>
    <xf numFmtId="0" fontId="0" fillId="0" borderId="1" xfId="0" applyFont="1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0" fillId="0" borderId="2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0" xfId="0" applyFont="1" applyBorder="1" applyAlignment="1">
      <alignment horizontal="left"/>
    </xf>
    <xf numFmtId="0" fontId="0" fillId="0" borderId="2" xfId="0" applyBorder="1" applyAlignment="1">
      <alignment horizontal="center"/>
    </xf>
    <xf numFmtId="2" fontId="0" fillId="0" borderId="1" xfId="0" applyNumberForma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10" fillId="3" borderId="9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vertical="center"/>
    </xf>
    <xf numFmtId="0" fontId="22" fillId="2" borderId="26" xfId="1" applyFont="1" applyFill="1" applyBorder="1" applyAlignment="1" applyProtection="1">
      <alignment horizontal="center"/>
    </xf>
    <xf numFmtId="0" fontId="22" fillId="3" borderId="1" xfId="1" applyFont="1" applyFill="1" applyBorder="1" applyAlignment="1" applyProtection="1">
      <alignment horizontal="center"/>
      <protection locked="0"/>
    </xf>
    <xf numFmtId="0" fontId="22" fillId="5" borderId="1" xfId="1" applyFont="1" applyFill="1" applyBorder="1" applyAlignment="1" applyProtection="1">
      <alignment horizontal="center"/>
      <protection locked="0"/>
    </xf>
    <xf numFmtId="167" fontId="22" fillId="3" borderId="1" xfId="1" applyNumberFormat="1" applyFont="1" applyFill="1" applyBorder="1" applyAlignment="1" applyProtection="1">
      <alignment horizontal="center"/>
      <protection locked="0"/>
    </xf>
    <xf numFmtId="167" fontId="22" fillId="3" borderId="1" xfId="1" applyNumberFormat="1" applyFont="1" applyFill="1" applyBorder="1" applyAlignment="1" applyProtection="1">
      <alignment horizontal="center"/>
    </xf>
    <xf numFmtId="165" fontId="22" fillId="0" borderId="1" xfId="1" applyNumberFormat="1" applyFont="1" applyFill="1" applyBorder="1" applyAlignment="1" applyProtection="1">
      <alignment horizontal="center"/>
    </xf>
    <xf numFmtId="166" fontId="22" fillId="0" borderId="1" xfId="1" applyNumberFormat="1" applyFont="1" applyFill="1" applyBorder="1" applyAlignment="1" applyProtection="1">
      <alignment horizontal="center"/>
    </xf>
    <xf numFmtId="167" fontId="22" fillId="0" borderId="1" xfId="1" applyNumberFormat="1" applyFont="1" applyFill="1" applyBorder="1" applyAlignment="1" applyProtection="1">
      <alignment horizontal="center"/>
    </xf>
    <xf numFmtId="168" fontId="22" fillId="0" borderId="1" xfId="1" applyNumberFormat="1" applyFont="1" applyFill="1" applyBorder="1" applyAlignment="1" applyProtection="1">
      <alignment horizontal="center"/>
    </xf>
    <xf numFmtId="0" fontId="22" fillId="2" borderId="5" xfId="1" applyFont="1" applyFill="1" applyBorder="1" applyAlignment="1" applyProtection="1">
      <alignment horizontal="center"/>
    </xf>
    <xf numFmtId="0" fontId="22" fillId="3" borderId="6" xfId="1" applyFont="1" applyFill="1" applyBorder="1" applyAlignment="1" applyProtection="1">
      <alignment horizontal="center"/>
      <protection locked="0"/>
    </xf>
    <xf numFmtId="0" fontId="22" fillId="5" borderId="6" xfId="1" applyFont="1" applyFill="1" applyBorder="1" applyAlignment="1" applyProtection="1">
      <alignment horizontal="center"/>
      <protection locked="0"/>
    </xf>
    <xf numFmtId="167" fontId="22" fillId="3" borderId="6" xfId="1" applyNumberFormat="1" applyFont="1" applyFill="1" applyBorder="1" applyAlignment="1" applyProtection="1">
      <alignment horizontal="center"/>
      <protection locked="0"/>
    </xf>
    <xf numFmtId="165" fontId="22" fillId="0" borderId="6" xfId="1" applyNumberFormat="1" applyFont="1" applyFill="1" applyBorder="1" applyAlignment="1" applyProtection="1">
      <alignment horizontal="center"/>
    </xf>
    <xf numFmtId="166" fontId="22" fillId="0" borderId="6" xfId="1" applyNumberFormat="1" applyFont="1" applyFill="1" applyBorder="1" applyAlignment="1" applyProtection="1">
      <alignment horizontal="center"/>
    </xf>
    <xf numFmtId="167" fontId="22" fillId="0" borderId="6" xfId="1" applyNumberFormat="1" applyFont="1" applyFill="1" applyBorder="1" applyAlignment="1" applyProtection="1">
      <alignment horizontal="center"/>
    </xf>
    <xf numFmtId="168" fontId="22" fillId="0" borderId="6" xfId="1" applyNumberFormat="1" applyFont="1" applyFill="1" applyBorder="1" applyAlignment="1" applyProtection="1">
      <alignment horizontal="center"/>
    </xf>
    <xf numFmtId="0" fontId="10" fillId="3" borderId="1" xfId="0" applyFont="1" applyFill="1" applyBorder="1" applyAlignment="1">
      <alignment horizontal="center"/>
    </xf>
    <xf numFmtId="0" fontId="7" fillId="0" borderId="24" xfId="0" applyFont="1" applyBorder="1" applyAlignment="1"/>
    <xf numFmtId="0" fontId="7" fillId="0" borderId="0" xfId="0" applyFont="1"/>
    <xf numFmtId="0" fontId="7" fillId="0" borderId="0" xfId="0" applyFont="1" applyBorder="1" applyAlignment="1"/>
    <xf numFmtId="0" fontId="10" fillId="0" borderId="0" xfId="0" applyFont="1" applyFill="1" applyBorder="1" applyAlignment="1">
      <alignment horizontal="center"/>
    </xf>
    <xf numFmtId="0" fontId="23" fillId="0" borderId="0" xfId="0" applyFont="1"/>
    <xf numFmtId="0" fontId="6" fillId="0" borderId="0" xfId="0" applyFont="1"/>
    <xf numFmtId="0" fontId="0" fillId="0" borderId="1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0" xfId="0"/>
    <xf numFmtId="172" fontId="0" fillId="0" borderId="0" xfId="0" applyNumberFormat="1"/>
    <xf numFmtId="174" fontId="0" fillId="0" borderId="0" xfId="0" applyNumberFormat="1"/>
    <xf numFmtId="0" fontId="1" fillId="0" borderId="1" xfId="0" applyFont="1" applyBorder="1" applyAlignment="1"/>
    <xf numFmtId="0" fontId="1" fillId="0" borderId="6" xfId="0" applyFont="1" applyBorder="1" applyAlignment="1"/>
    <xf numFmtId="175" fontId="0" fillId="3" borderId="1" xfId="0" applyNumberFormat="1" applyFill="1" applyBorder="1" applyAlignment="1"/>
    <xf numFmtId="2" fontId="0" fillId="3" borderId="1" xfId="0" applyNumberFormat="1" applyFill="1" applyBorder="1" applyAlignment="1"/>
    <xf numFmtId="0" fontId="0" fillId="3" borderId="1" xfId="0" applyNumberFormat="1" applyFill="1" applyBorder="1" applyAlignment="1"/>
    <xf numFmtId="21" fontId="0" fillId="3" borderId="6" xfId="0" applyNumberFormat="1" applyFill="1" applyBorder="1" applyAlignment="1"/>
    <xf numFmtId="2" fontId="0" fillId="3" borderId="6" xfId="0" applyNumberFormat="1" applyFill="1" applyBorder="1" applyAlignment="1"/>
    <xf numFmtId="0" fontId="2" fillId="0" borderId="12" xfId="1" applyFont="1" applyFill="1" applyBorder="1" applyAlignment="1" applyProtection="1"/>
    <xf numFmtId="0" fontId="12" fillId="0" borderId="12" xfId="0" applyFont="1" applyBorder="1"/>
    <xf numFmtId="0" fontId="12" fillId="0" borderId="13" xfId="0" applyFont="1" applyBorder="1"/>
    <xf numFmtId="0" fontId="2" fillId="0" borderId="0" xfId="1" applyFont="1" applyFill="1" applyBorder="1" applyAlignment="1" applyProtection="1"/>
    <xf numFmtId="0" fontId="12" fillId="0" borderId="15" xfId="0" applyFont="1" applyBorder="1"/>
    <xf numFmtId="0" fontId="2" fillId="0" borderId="17" xfId="1" applyFont="1" applyFill="1" applyBorder="1" applyAlignment="1" applyProtection="1"/>
    <xf numFmtId="0" fontId="12" fillId="0" borderId="18" xfId="0" applyFont="1" applyBorder="1"/>
    <xf numFmtId="0" fontId="25" fillId="0" borderId="11" xfId="1" applyFont="1" applyFill="1" applyBorder="1" applyAlignment="1" applyProtection="1"/>
    <xf numFmtId="0" fontId="25" fillId="0" borderId="14" xfId="1" applyFont="1" applyFill="1" applyBorder="1" applyAlignment="1" applyProtection="1"/>
    <xf numFmtId="0" fontId="25" fillId="0" borderId="16" xfId="1" applyFont="1" applyFill="1" applyBorder="1" applyAlignment="1" applyProtection="1"/>
    <xf numFmtId="0" fontId="5" fillId="6" borderId="34" xfId="0" applyFont="1" applyFill="1" applyBorder="1" applyAlignment="1">
      <alignment horizontal="center"/>
    </xf>
    <xf numFmtId="0" fontId="5" fillId="6" borderId="35" xfId="0" applyFont="1" applyFill="1" applyBorder="1" applyAlignment="1">
      <alignment horizontal="center"/>
    </xf>
    <xf numFmtId="168" fontId="0" fillId="0" borderId="1" xfId="0" applyNumberFormat="1" applyFill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27" fillId="3" borderId="1" xfId="1" applyFont="1" applyFill="1" applyBorder="1" applyAlignment="1" applyProtection="1">
      <alignment horizontal="center"/>
      <protection locked="0"/>
    </xf>
    <xf numFmtId="0" fontId="27" fillId="5" borderId="1" xfId="1" applyFont="1" applyFill="1" applyBorder="1" applyAlignment="1" applyProtection="1">
      <alignment horizontal="center"/>
      <protection locked="0"/>
    </xf>
    <xf numFmtId="167" fontId="27" fillId="3" borderId="1" xfId="1" applyNumberFormat="1" applyFont="1" applyFill="1" applyBorder="1" applyAlignment="1" applyProtection="1">
      <alignment horizontal="center"/>
      <protection locked="0"/>
    </xf>
    <xf numFmtId="165" fontId="27" fillId="0" borderId="1" xfId="1" applyNumberFormat="1" applyFont="1" applyFill="1" applyBorder="1" applyAlignment="1" applyProtection="1">
      <alignment horizontal="center"/>
    </xf>
    <xf numFmtId="166" fontId="27" fillId="0" borderId="1" xfId="1" applyNumberFormat="1" applyFont="1" applyFill="1" applyBorder="1" applyAlignment="1" applyProtection="1">
      <alignment horizontal="center"/>
    </xf>
    <xf numFmtId="178" fontId="22" fillId="3" borderId="1" xfId="1" applyNumberFormat="1" applyFont="1" applyFill="1" applyBorder="1" applyAlignment="1" applyProtection="1">
      <alignment horizontal="center"/>
    </xf>
    <xf numFmtId="178" fontId="22" fillId="3" borderId="6" xfId="1" applyNumberFormat="1" applyFont="1" applyFill="1" applyBorder="1" applyAlignment="1" applyProtection="1">
      <alignment horizontal="center"/>
    </xf>
    <xf numFmtId="21" fontId="0" fillId="3" borderId="6" xfId="0" applyNumberFormat="1" applyFill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165" fontId="26" fillId="0" borderId="1" xfId="1" applyNumberFormat="1" applyFont="1" applyFill="1" applyBorder="1" applyAlignment="1" applyProtection="1">
      <alignment horizontal="center"/>
    </xf>
    <xf numFmtId="166" fontId="26" fillId="0" borderId="1" xfId="1" applyNumberFormat="1" applyFont="1" applyFill="1" applyBorder="1" applyAlignment="1" applyProtection="1">
      <alignment horizontal="center"/>
    </xf>
    <xf numFmtId="0" fontId="7" fillId="0" borderId="0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168" fontId="0" fillId="0" borderId="1" xfId="0" applyNumberFormat="1" applyBorder="1" applyAlignment="1">
      <alignment horizontal="center"/>
    </xf>
    <xf numFmtId="0" fontId="5" fillId="4" borderId="34" xfId="1" applyFont="1" applyFill="1" applyBorder="1" applyAlignment="1" applyProtection="1">
      <alignment horizontal="center"/>
    </xf>
    <xf numFmtId="0" fontId="21" fillId="4" borderId="34" xfId="1" applyFont="1" applyFill="1" applyBorder="1" applyAlignment="1" applyProtection="1">
      <alignment horizontal="center"/>
    </xf>
    <xf numFmtId="177" fontId="22" fillId="0" borderId="1" xfId="1" applyNumberFormat="1" applyFont="1" applyFill="1" applyBorder="1" applyAlignment="1" applyProtection="1">
      <alignment horizontal="center"/>
    </xf>
    <xf numFmtId="167" fontId="22" fillId="0" borderId="1" xfId="0" applyNumberFormat="1" applyFont="1" applyBorder="1" applyAlignment="1">
      <alignment horizontal="center"/>
    </xf>
    <xf numFmtId="178" fontId="1" fillId="7" borderId="1" xfId="0" applyNumberFormat="1" applyFont="1" applyFill="1" applyBorder="1" applyAlignment="1">
      <alignment horizontal="center"/>
    </xf>
    <xf numFmtId="178" fontId="1" fillId="8" borderId="1" xfId="0" applyNumberFormat="1" applyFont="1" applyFill="1" applyBorder="1" applyAlignment="1">
      <alignment horizontal="center"/>
    </xf>
    <xf numFmtId="178" fontId="26" fillId="7" borderId="1" xfId="0" applyNumberFormat="1" applyFont="1" applyFill="1" applyBorder="1" applyAlignment="1">
      <alignment horizontal="center"/>
    </xf>
    <xf numFmtId="178" fontId="20" fillId="7" borderId="1" xfId="0" applyNumberFormat="1" applyFont="1" applyFill="1" applyBorder="1" applyAlignment="1">
      <alignment horizontal="center"/>
    </xf>
    <xf numFmtId="2" fontId="26" fillId="8" borderId="1" xfId="0" applyNumberFormat="1" applyFont="1" applyFill="1" applyBorder="1" applyAlignment="1">
      <alignment horizontal="center"/>
    </xf>
    <xf numFmtId="178" fontId="1" fillId="7" borderId="34" xfId="0" applyNumberFormat="1" applyFont="1" applyFill="1" applyBorder="1" applyAlignment="1">
      <alignment horizontal="center"/>
    </xf>
    <xf numFmtId="178" fontId="1" fillId="8" borderId="34" xfId="0" applyNumberFormat="1" applyFont="1" applyFill="1" applyBorder="1" applyAlignment="1">
      <alignment horizontal="center"/>
    </xf>
    <xf numFmtId="0" fontId="5" fillId="4" borderId="34" xfId="1" applyFont="1" applyFill="1" applyBorder="1" applyAlignment="1" applyProtection="1">
      <alignment horizontal="center" vertical="center" wrapText="1"/>
    </xf>
    <xf numFmtId="0" fontId="29" fillId="4" borderId="34" xfId="1" applyFont="1" applyFill="1" applyBorder="1" applyAlignment="1" applyProtection="1">
      <alignment horizontal="center" vertical="center" wrapText="1"/>
    </xf>
    <xf numFmtId="0" fontId="29" fillId="6" borderId="34" xfId="0" applyFont="1" applyFill="1" applyBorder="1" applyAlignment="1">
      <alignment horizontal="center" vertical="center"/>
    </xf>
    <xf numFmtId="0" fontId="29" fillId="6" borderId="35" xfId="0" applyFont="1" applyFill="1" applyBorder="1" applyAlignment="1">
      <alignment horizontal="center" vertical="center"/>
    </xf>
    <xf numFmtId="0" fontId="22" fillId="2" borderId="25" xfId="1" applyFont="1" applyFill="1" applyBorder="1" applyAlignment="1" applyProtection="1">
      <alignment horizontal="center"/>
    </xf>
    <xf numFmtId="0" fontId="22" fillId="3" borderId="2" xfId="1" applyFont="1" applyFill="1" applyBorder="1" applyAlignment="1" applyProtection="1">
      <alignment horizontal="center"/>
      <protection locked="0"/>
    </xf>
    <xf numFmtId="177" fontId="22" fillId="0" borderId="2" xfId="1" applyNumberFormat="1" applyFont="1" applyFill="1" applyBorder="1" applyAlignment="1" applyProtection="1">
      <alignment horizontal="center"/>
    </xf>
    <xf numFmtId="165" fontId="22" fillId="0" borderId="2" xfId="1" applyNumberFormat="1" applyFont="1" applyFill="1" applyBorder="1" applyAlignment="1" applyProtection="1">
      <alignment horizontal="center"/>
    </xf>
    <xf numFmtId="166" fontId="22" fillId="0" borderId="2" xfId="1" applyNumberFormat="1" applyFont="1" applyFill="1" applyBorder="1" applyAlignment="1" applyProtection="1">
      <alignment horizontal="center"/>
    </xf>
    <xf numFmtId="167" fontId="22" fillId="0" borderId="2" xfId="1" applyNumberFormat="1" applyFont="1" applyFill="1" applyBorder="1" applyAlignment="1" applyProtection="1">
      <alignment horizontal="center"/>
    </xf>
    <xf numFmtId="168" fontId="22" fillId="0" borderId="2" xfId="1" applyNumberFormat="1" applyFont="1" applyFill="1" applyBorder="1" applyAlignment="1" applyProtection="1">
      <alignment horizontal="center"/>
    </xf>
    <xf numFmtId="2" fontId="0" fillId="0" borderId="2" xfId="0" applyNumberFormat="1" applyFill="1" applyBorder="1" applyAlignment="1">
      <alignment horizontal="center"/>
    </xf>
    <xf numFmtId="168" fontId="0" fillId="0" borderId="2" xfId="0" applyNumberFormat="1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167" fontId="22" fillId="3" borderId="6" xfId="1" applyNumberFormat="1" applyFont="1" applyFill="1" applyBorder="1" applyAlignment="1" applyProtection="1">
      <alignment horizontal="center"/>
    </xf>
    <xf numFmtId="177" fontId="22" fillId="0" borderId="6" xfId="1" applyNumberFormat="1" applyFont="1" applyFill="1" applyBorder="1" applyAlignment="1" applyProtection="1">
      <alignment horizontal="center"/>
    </xf>
    <xf numFmtId="167" fontId="22" fillId="0" borderId="6" xfId="0" applyNumberFormat="1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5" fillId="4" borderId="34" xfId="1" applyFont="1" applyFill="1" applyBorder="1" applyAlignment="1" applyProtection="1">
      <alignment horizontal="center" vertical="center" wrapText="1"/>
    </xf>
    <xf numFmtId="0" fontId="30" fillId="9" borderId="37" xfId="0" applyFont="1" applyFill="1" applyBorder="1" applyAlignment="1" applyProtection="1">
      <alignment horizontal="center"/>
      <protection locked="0"/>
    </xf>
    <xf numFmtId="178" fontId="31" fillId="10" borderId="37" xfId="0" applyNumberFormat="1" applyFont="1" applyFill="1" applyBorder="1" applyAlignment="1" applyProtection="1">
      <alignment horizontal="center"/>
    </xf>
    <xf numFmtId="168" fontId="22" fillId="0" borderId="2" xfId="0" applyNumberFormat="1" applyFont="1" applyBorder="1" applyAlignment="1">
      <alignment horizontal="center"/>
    </xf>
    <xf numFmtId="168" fontId="22" fillId="0" borderId="1" xfId="0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178" fontId="2" fillId="10" borderId="37" xfId="0" applyNumberFormat="1" applyFont="1" applyFill="1" applyBorder="1" applyAlignment="1" applyProtection="1">
      <alignment horizontal="center"/>
    </xf>
    <xf numFmtId="0" fontId="2" fillId="11" borderId="37" xfId="0" applyFont="1" applyFill="1" applyBorder="1" applyAlignment="1" applyProtection="1">
      <alignment horizontal="center"/>
      <protection locked="0"/>
    </xf>
    <xf numFmtId="164" fontId="2" fillId="11" borderId="37" xfId="0" applyNumberFormat="1" applyFont="1" applyFill="1" applyBorder="1" applyAlignment="1" applyProtection="1">
      <alignment horizontal="center"/>
      <protection locked="0"/>
    </xf>
    <xf numFmtId="167" fontId="0" fillId="0" borderId="2" xfId="0" applyNumberFormat="1" applyFill="1" applyBorder="1" applyAlignment="1">
      <alignment horizontal="center"/>
    </xf>
    <xf numFmtId="167" fontId="0" fillId="0" borderId="1" xfId="0" applyNumberFormat="1" applyFill="1" applyBorder="1" applyAlignment="1">
      <alignment horizontal="center"/>
    </xf>
    <xf numFmtId="167" fontId="0" fillId="0" borderId="1" xfId="0" applyNumberFormat="1" applyBorder="1" applyAlignment="1">
      <alignment horizontal="center"/>
    </xf>
    <xf numFmtId="0" fontId="5" fillId="4" borderId="34" xfId="1" applyFont="1" applyFill="1" applyBorder="1" applyAlignment="1" applyProtection="1">
      <alignment horizontal="center" vertical="center" wrapText="1"/>
    </xf>
    <xf numFmtId="0" fontId="7" fillId="0" borderId="0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5" fillId="4" borderId="34" xfId="1" applyFont="1" applyFill="1" applyBorder="1" applyAlignment="1" applyProtection="1">
      <alignment horizontal="center" vertical="center" wrapText="1"/>
    </xf>
    <xf numFmtId="178" fontId="2" fillId="12" borderId="37" xfId="0" applyNumberFormat="1" applyFont="1" applyFill="1" applyBorder="1" applyAlignment="1" applyProtection="1">
      <alignment horizontal="center"/>
    </xf>
    <xf numFmtId="0" fontId="21" fillId="4" borderId="34" xfId="1" applyFont="1" applyFill="1" applyBorder="1" applyAlignment="1" applyProtection="1">
      <alignment horizontal="center" vertical="center"/>
    </xf>
    <xf numFmtId="0" fontId="21" fillId="4" borderId="21" xfId="1" applyFont="1" applyFill="1" applyBorder="1" applyAlignment="1" applyProtection="1">
      <alignment horizontal="center" vertical="center"/>
    </xf>
    <xf numFmtId="0" fontId="5" fillId="4" borderId="36" xfId="1" applyFont="1" applyFill="1" applyBorder="1" applyAlignment="1" applyProtection="1">
      <alignment horizontal="center" vertical="center"/>
    </xf>
    <xf numFmtId="0" fontId="5" fillId="4" borderId="22" xfId="1" applyFont="1" applyFill="1" applyBorder="1" applyAlignment="1" applyProtection="1">
      <alignment horizontal="center" vertical="center"/>
    </xf>
    <xf numFmtId="0" fontId="5" fillId="4" borderId="34" xfId="1" applyFont="1" applyFill="1" applyBorder="1" applyAlignment="1" applyProtection="1">
      <alignment horizontal="center" vertical="center"/>
    </xf>
    <xf numFmtId="0" fontId="5" fillId="4" borderId="21" xfId="1" applyFont="1" applyFill="1" applyBorder="1" applyAlignment="1" applyProtection="1">
      <alignment horizontal="center" vertical="center"/>
    </xf>
    <xf numFmtId="0" fontId="5" fillId="4" borderId="34" xfId="1" applyFont="1" applyFill="1" applyBorder="1" applyAlignment="1" applyProtection="1">
      <alignment horizontal="center" vertical="center" wrapText="1"/>
    </xf>
    <xf numFmtId="0" fontId="5" fillId="4" borderId="21" xfId="1" applyFont="1" applyFill="1" applyBorder="1" applyAlignment="1" applyProtection="1">
      <alignment horizontal="center" vertical="center" wrapText="1"/>
    </xf>
    <xf numFmtId="0" fontId="19" fillId="6" borderId="2" xfId="0" applyFont="1" applyFill="1" applyBorder="1" applyAlignment="1">
      <alignment horizontal="center" vertical="center"/>
    </xf>
    <xf numFmtId="0" fontId="19" fillId="6" borderId="1" xfId="0" applyFont="1" applyFill="1" applyBorder="1" applyAlignment="1">
      <alignment horizontal="center" vertical="center"/>
    </xf>
    <xf numFmtId="0" fontId="19" fillId="6" borderId="3" xfId="0" applyFont="1" applyFill="1" applyBorder="1" applyAlignment="1">
      <alignment horizontal="center" vertical="center"/>
    </xf>
    <xf numFmtId="0" fontId="19" fillId="6" borderId="4" xfId="0" applyFont="1" applyFill="1" applyBorder="1" applyAlignment="1">
      <alignment horizontal="center" vertical="center"/>
    </xf>
    <xf numFmtId="0" fontId="5" fillId="4" borderId="20" xfId="1" applyFont="1" applyFill="1" applyBorder="1" applyAlignment="1" applyProtection="1">
      <alignment horizontal="center" vertical="center" wrapText="1"/>
    </xf>
    <xf numFmtId="0" fontId="0" fillId="0" borderId="19" xfId="0" applyBorder="1"/>
    <xf numFmtId="0" fontId="5" fillId="4" borderId="2" xfId="1" applyFont="1" applyFill="1" applyBorder="1" applyAlignment="1" applyProtection="1">
      <alignment horizontal="center" vertical="center" wrapText="1"/>
    </xf>
    <xf numFmtId="0" fontId="5" fillId="4" borderId="1" xfId="1" applyFont="1" applyFill="1" applyBorder="1" applyAlignment="1" applyProtection="1">
      <alignment horizontal="center" vertical="center" wrapText="1"/>
    </xf>
    <xf numFmtId="0" fontId="19" fillId="4" borderId="2" xfId="1" applyFont="1" applyFill="1" applyBorder="1" applyAlignment="1" applyProtection="1">
      <alignment horizontal="center" vertical="center" wrapText="1"/>
    </xf>
    <xf numFmtId="0" fontId="19" fillId="4" borderId="1" xfId="1" applyFont="1" applyFill="1" applyBorder="1" applyAlignment="1" applyProtection="1">
      <alignment horizontal="center" vertical="center" wrapText="1"/>
    </xf>
    <xf numFmtId="0" fontId="1" fillId="0" borderId="31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0" fillId="0" borderId="1" xfId="0" applyNumberFormat="1" applyFont="1" applyBorder="1" applyAlignment="1">
      <alignment horizontal="center" vertical="center"/>
    </xf>
    <xf numFmtId="0" fontId="0" fillId="0" borderId="4" xfId="0" applyNumberFormat="1" applyFont="1" applyBorder="1" applyAlignment="1">
      <alignment horizontal="center" vertical="center"/>
    </xf>
    <xf numFmtId="0" fontId="0" fillId="0" borderId="6" xfId="0" applyNumberFormat="1" applyFont="1" applyBorder="1" applyAlignment="1">
      <alignment horizontal="center" vertical="center"/>
    </xf>
    <xf numFmtId="0" fontId="0" fillId="0" borderId="7" xfId="0" applyNumberFormat="1" applyFont="1" applyBorder="1" applyAlignment="1">
      <alignment horizontal="center" vertical="center"/>
    </xf>
    <xf numFmtId="0" fontId="7" fillId="0" borderId="0" xfId="0" applyFont="1" applyBorder="1" applyAlignment="1">
      <alignment horizontal="center"/>
    </xf>
    <xf numFmtId="0" fontId="5" fillId="4" borderId="25" xfId="1" applyFont="1" applyFill="1" applyBorder="1" applyAlignment="1" applyProtection="1">
      <alignment horizontal="center" vertical="center"/>
    </xf>
    <xf numFmtId="0" fontId="5" fillId="4" borderId="26" xfId="1" applyFont="1" applyFill="1" applyBorder="1" applyAlignment="1" applyProtection="1">
      <alignment horizontal="center" vertical="center"/>
    </xf>
    <xf numFmtId="0" fontId="5" fillId="4" borderId="19" xfId="1" applyFont="1" applyFill="1" applyBorder="1" applyAlignment="1" applyProtection="1">
      <alignment horizontal="center" vertical="center" wrapText="1"/>
    </xf>
    <xf numFmtId="0" fontId="1" fillId="0" borderId="27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2" fontId="0" fillId="0" borderId="1" xfId="0" applyNumberFormat="1" applyFont="1" applyBorder="1" applyAlignment="1">
      <alignment horizontal="center"/>
    </xf>
    <xf numFmtId="2" fontId="0" fillId="0" borderId="4" xfId="0" applyNumberFormat="1" applyFont="1" applyBorder="1" applyAlignment="1">
      <alignment horizontal="center"/>
    </xf>
    <xf numFmtId="0" fontId="11" fillId="0" borderId="11" xfId="0" applyFont="1" applyBorder="1" applyAlignment="1">
      <alignment horizontal="center"/>
    </xf>
    <xf numFmtId="0" fontId="11" fillId="0" borderId="12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7" fillId="0" borderId="8" xfId="0" applyFont="1" applyFill="1" applyBorder="1" applyAlignment="1">
      <alignment horizontal="center" vertical="center"/>
    </xf>
    <xf numFmtId="0" fontId="7" fillId="0" borderId="9" xfId="0" applyFont="1" applyFill="1" applyBorder="1" applyAlignment="1">
      <alignment horizontal="center" vertical="center"/>
    </xf>
    <xf numFmtId="176" fontId="7" fillId="3" borderId="9" xfId="0" applyNumberFormat="1" applyFont="1" applyFill="1" applyBorder="1" applyAlignment="1">
      <alignment horizontal="center" vertical="center"/>
    </xf>
    <xf numFmtId="173" fontId="7" fillId="3" borderId="9" xfId="0" applyNumberFormat="1" applyFont="1" applyFill="1" applyBorder="1" applyAlignment="1">
      <alignment horizontal="center" vertical="center"/>
    </xf>
    <xf numFmtId="0" fontId="7" fillId="0" borderId="9" xfId="0" applyFont="1" applyFill="1" applyBorder="1" applyAlignment="1">
      <alignment horizontal="right" vertical="center"/>
    </xf>
    <xf numFmtId="14" fontId="7" fillId="3" borderId="9" xfId="0" applyNumberFormat="1" applyFont="1" applyFill="1" applyBorder="1" applyAlignment="1">
      <alignment horizontal="center" vertical="center"/>
    </xf>
    <xf numFmtId="14" fontId="7" fillId="3" borderId="10" xfId="0" applyNumberFormat="1" applyFont="1" applyFill="1" applyBorder="1" applyAlignment="1">
      <alignment horizontal="center" vertical="center"/>
    </xf>
    <xf numFmtId="178" fontId="1" fillId="7" borderId="1" xfId="0" applyNumberFormat="1" applyFont="1" applyFill="1" applyBorder="1" applyAlignment="1">
      <alignment horizontal="center" vertical="center"/>
    </xf>
    <xf numFmtId="0" fontId="20" fillId="8" borderId="1" xfId="0" applyNumberFormat="1" applyFont="1" applyFill="1" applyBorder="1" applyAlignment="1" applyProtection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2" fontId="20" fillId="8" borderId="1" xfId="0" applyNumberFormat="1" applyFont="1" applyFill="1" applyBorder="1" applyAlignment="1">
      <alignment horizontal="center" vertical="center"/>
    </xf>
    <xf numFmtId="2" fontId="2" fillId="0" borderId="0" xfId="0" applyNumberFormat="1" applyFont="1" applyFill="1" applyAlignment="1">
      <alignment horizontal="center"/>
    </xf>
    <xf numFmtId="178" fontId="2" fillId="13" borderId="37" xfId="0" applyNumberFormat="1" applyFont="1" applyFill="1" applyBorder="1" applyAlignment="1" applyProtection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" fontId="22" fillId="3" borderId="1" xfId="1" applyNumberFormat="1" applyFont="1" applyFill="1" applyBorder="1" applyAlignment="1" applyProtection="1">
      <alignment horizontal="center"/>
      <protection locked="0"/>
    </xf>
    <xf numFmtId="1" fontId="22" fillId="3" borderId="6" xfId="1" applyNumberFormat="1" applyFont="1" applyFill="1" applyBorder="1" applyAlignment="1" applyProtection="1">
      <alignment horizontal="center"/>
      <protection locked="0"/>
    </xf>
    <xf numFmtId="167" fontId="32" fillId="2" borderId="37" xfId="0" applyNumberFormat="1" applyFont="1" applyFill="1" applyBorder="1" applyAlignment="1" applyProtection="1">
      <alignment horizontal="center"/>
    </xf>
    <xf numFmtId="168" fontId="32" fillId="2" borderId="38" xfId="0" applyNumberFormat="1" applyFont="1" applyFill="1" applyBorder="1" applyAlignment="1" applyProtection="1">
      <alignment horizontal="center"/>
    </xf>
    <xf numFmtId="167" fontId="0" fillId="0" borderId="0" xfId="0" applyNumberFormat="1" applyAlignment="1">
      <alignment horizontal="center"/>
    </xf>
    <xf numFmtId="0" fontId="0" fillId="0" borderId="0" xfId="0" applyFill="1" applyAlignment="1">
      <alignment horizontal="center"/>
    </xf>
  </cellXfs>
  <cellStyles count="8">
    <cellStyle name="Normal" xfId="0" builtinId="0"/>
    <cellStyle name="Normal 2" xfId="1"/>
    <cellStyle name="Normal 3" xfId="2"/>
    <cellStyle name="Normal 4" xfId="3"/>
    <cellStyle name="Normal 5" xfId="4"/>
    <cellStyle name="Normal 6" xfId="5"/>
    <cellStyle name="Normal 7" xfId="6"/>
    <cellStyle name="Normal 8" xfId="7"/>
  </cellStyles>
  <dxfs count="0"/>
  <tableStyles count="0" defaultTableStyle="TableStyleMedium2" defaultPivotStyle="PivotStyleLight16"/>
  <colors>
    <mruColors>
      <color rgb="FF00FFFF"/>
      <color rgb="FF66FFFF"/>
      <color rgb="FF00FF00"/>
      <color rgb="FF00CC00"/>
      <color rgb="FFFF99CC"/>
      <color rgb="FFFFFF66"/>
      <color rgb="FFCCFF3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6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61" Type="http://schemas.openxmlformats.org/officeDocument/2006/relationships/worksheet" Target="worksheets/sheet6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142875</xdr:colOff>
      <xdr:row>59</xdr:row>
      <xdr:rowOff>0</xdr:rowOff>
    </xdr:from>
    <xdr:ext cx="184731" cy="264560"/>
    <xdr:sp macro="" textlink="">
      <xdr:nvSpPr>
        <xdr:cNvPr id="4" name="ZoneTexte 3"/>
        <xdr:cNvSpPr txBox="1"/>
      </xdr:nvSpPr>
      <xdr:spPr>
        <a:xfrm>
          <a:off x="8115300" y="1240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142875</xdr:colOff>
      <xdr:row>59</xdr:row>
      <xdr:rowOff>0</xdr:rowOff>
    </xdr:from>
    <xdr:ext cx="184731" cy="264560"/>
    <xdr:sp macro="" textlink="">
      <xdr:nvSpPr>
        <xdr:cNvPr id="2" name="ZoneTexte 1"/>
        <xdr:cNvSpPr txBox="1"/>
      </xdr:nvSpPr>
      <xdr:spPr>
        <a:xfrm>
          <a:off x="8115300" y="96678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142875</xdr:colOff>
      <xdr:row>59</xdr:row>
      <xdr:rowOff>0</xdr:rowOff>
    </xdr:from>
    <xdr:ext cx="184731" cy="264560"/>
    <xdr:sp macro="" textlink="">
      <xdr:nvSpPr>
        <xdr:cNvPr id="2" name="ZoneTexte 1"/>
        <xdr:cNvSpPr txBox="1"/>
      </xdr:nvSpPr>
      <xdr:spPr>
        <a:xfrm>
          <a:off x="8115300" y="9686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142875</xdr:colOff>
      <xdr:row>59</xdr:row>
      <xdr:rowOff>0</xdr:rowOff>
    </xdr:from>
    <xdr:ext cx="184731" cy="264560"/>
    <xdr:sp macro="" textlink="">
      <xdr:nvSpPr>
        <xdr:cNvPr id="2" name="ZoneTexte 1"/>
        <xdr:cNvSpPr txBox="1"/>
      </xdr:nvSpPr>
      <xdr:spPr>
        <a:xfrm>
          <a:off x="8115300" y="9686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142875</xdr:colOff>
      <xdr:row>59</xdr:row>
      <xdr:rowOff>0</xdr:rowOff>
    </xdr:from>
    <xdr:ext cx="184731" cy="264560"/>
    <xdr:sp macro="" textlink="">
      <xdr:nvSpPr>
        <xdr:cNvPr id="2" name="ZoneTexte 1"/>
        <xdr:cNvSpPr txBox="1"/>
      </xdr:nvSpPr>
      <xdr:spPr>
        <a:xfrm>
          <a:off x="8115300" y="9686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142875</xdr:colOff>
      <xdr:row>59</xdr:row>
      <xdr:rowOff>0</xdr:rowOff>
    </xdr:from>
    <xdr:ext cx="184731" cy="264560"/>
    <xdr:sp macro="" textlink="">
      <xdr:nvSpPr>
        <xdr:cNvPr id="2" name="ZoneTexte 1"/>
        <xdr:cNvSpPr txBox="1"/>
      </xdr:nvSpPr>
      <xdr:spPr>
        <a:xfrm>
          <a:off x="8115300" y="9686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142875</xdr:colOff>
      <xdr:row>59</xdr:row>
      <xdr:rowOff>0</xdr:rowOff>
    </xdr:from>
    <xdr:ext cx="184731" cy="264560"/>
    <xdr:sp macro="" textlink="">
      <xdr:nvSpPr>
        <xdr:cNvPr id="2" name="ZoneTexte 1"/>
        <xdr:cNvSpPr txBox="1"/>
      </xdr:nvSpPr>
      <xdr:spPr>
        <a:xfrm>
          <a:off x="8115300" y="9686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142875</xdr:colOff>
      <xdr:row>59</xdr:row>
      <xdr:rowOff>0</xdr:rowOff>
    </xdr:from>
    <xdr:ext cx="184731" cy="264560"/>
    <xdr:sp macro="" textlink="">
      <xdr:nvSpPr>
        <xdr:cNvPr id="2" name="ZoneTexte 1"/>
        <xdr:cNvSpPr txBox="1"/>
      </xdr:nvSpPr>
      <xdr:spPr>
        <a:xfrm>
          <a:off x="8115300" y="9686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142875</xdr:colOff>
      <xdr:row>59</xdr:row>
      <xdr:rowOff>0</xdr:rowOff>
    </xdr:from>
    <xdr:ext cx="184731" cy="264560"/>
    <xdr:sp macro="" textlink="">
      <xdr:nvSpPr>
        <xdr:cNvPr id="2" name="ZoneTexte 1"/>
        <xdr:cNvSpPr txBox="1"/>
      </xdr:nvSpPr>
      <xdr:spPr>
        <a:xfrm>
          <a:off x="8115300" y="9686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142875</xdr:colOff>
      <xdr:row>59</xdr:row>
      <xdr:rowOff>0</xdr:rowOff>
    </xdr:from>
    <xdr:ext cx="184731" cy="264560"/>
    <xdr:sp macro="" textlink="">
      <xdr:nvSpPr>
        <xdr:cNvPr id="2" name="ZoneTexte 1"/>
        <xdr:cNvSpPr txBox="1"/>
      </xdr:nvSpPr>
      <xdr:spPr>
        <a:xfrm>
          <a:off x="8115300" y="9686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142875</xdr:colOff>
      <xdr:row>59</xdr:row>
      <xdr:rowOff>0</xdr:rowOff>
    </xdr:from>
    <xdr:ext cx="184731" cy="264560"/>
    <xdr:sp macro="" textlink="">
      <xdr:nvSpPr>
        <xdr:cNvPr id="2" name="ZoneTexte 1"/>
        <xdr:cNvSpPr txBox="1"/>
      </xdr:nvSpPr>
      <xdr:spPr>
        <a:xfrm>
          <a:off x="8115300" y="9686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142875</xdr:colOff>
      <xdr:row>59</xdr:row>
      <xdr:rowOff>0</xdr:rowOff>
    </xdr:from>
    <xdr:ext cx="184731" cy="264560"/>
    <xdr:sp macro="" textlink="">
      <xdr:nvSpPr>
        <xdr:cNvPr id="2" name="ZoneTexte 1"/>
        <xdr:cNvSpPr txBox="1"/>
      </xdr:nvSpPr>
      <xdr:spPr>
        <a:xfrm>
          <a:off x="8115300" y="9686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142875</xdr:colOff>
      <xdr:row>59</xdr:row>
      <xdr:rowOff>0</xdr:rowOff>
    </xdr:from>
    <xdr:ext cx="184731" cy="264560"/>
    <xdr:sp macro="" textlink="">
      <xdr:nvSpPr>
        <xdr:cNvPr id="2" name="ZoneTexte 1"/>
        <xdr:cNvSpPr txBox="1"/>
      </xdr:nvSpPr>
      <xdr:spPr>
        <a:xfrm>
          <a:off x="8115300" y="9686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142875</xdr:colOff>
      <xdr:row>59</xdr:row>
      <xdr:rowOff>0</xdr:rowOff>
    </xdr:from>
    <xdr:ext cx="184731" cy="264560"/>
    <xdr:sp macro="" textlink="">
      <xdr:nvSpPr>
        <xdr:cNvPr id="2" name="ZoneTexte 1"/>
        <xdr:cNvSpPr txBox="1"/>
      </xdr:nvSpPr>
      <xdr:spPr>
        <a:xfrm>
          <a:off x="8115300" y="9686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142875</xdr:colOff>
      <xdr:row>59</xdr:row>
      <xdr:rowOff>0</xdr:rowOff>
    </xdr:from>
    <xdr:ext cx="184731" cy="264560"/>
    <xdr:sp macro="" textlink="">
      <xdr:nvSpPr>
        <xdr:cNvPr id="2" name="ZoneTexte 1"/>
        <xdr:cNvSpPr txBox="1"/>
      </xdr:nvSpPr>
      <xdr:spPr>
        <a:xfrm>
          <a:off x="8115300" y="9686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142875</xdr:colOff>
      <xdr:row>59</xdr:row>
      <xdr:rowOff>0</xdr:rowOff>
    </xdr:from>
    <xdr:ext cx="184731" cy="264560"/>
    <xdr:sp macro="" textlink="">
      <xdr:nvSpPr>
        <xdr:cNvPr id="2" name="ZoneTexte 1"/>
        <xdr:cNvSpPr txBox="1"/>
      </xdr:nvSpPr>
      <xdr:spPr>
        <a:xfrm>
          <a:off x="8115300" y="9686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142875</xdr:colOff>
      <xdr:row>59</xdr:row>
      <xdr:rowOff>0</xdr:rowOff>
    </xdr:from>
    <xdr:ext cx="184731" cy="264560"/>
    <xdr:sp macro="" textlink="">
      <xdr:nvSpPr>
        <xdr:cNvPr id="2" name="ZoneTexte 1"/>
        <xdr:cNvSpPr txBox="1"/>
      </xdr:nvSpPr>
      <xdr:spPr>
        <a:xfrm>
          <a:off x="8115300" y="9686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142875</xdr:colOff>
      <xdr:row>59</xdr:row>
      <xdr:rowOff>0</xdr:rowOff>
    </xdr:from>
    <xdr:ext cx="184731" cy="264560"/>
    <xdr:sp macro="" textlink="">
      <xdr:nvSpPr>
        <xdr:cNvPr id="2" name="ZoneTexte 1"/>
        <xdr:cNvSpPr txBox="1"/>
      </xdr:nvSpPr>
      <xdr:spPr>
        <a:xfrm>
          <a:off x="8115300" y="9686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142875</xdr:colOff>
      <xdr:row>59</xdr:row>
      <xdr:rowOff>0</xdr:rowOff>
    </xdr:from>
    <xdr:ext cx="184731" cy="264560"/>
    <xdr:sp macro="" textlink="">
      <xdr:nvSpPr>
        <xdr:cNvPr id="2" name="ZoneTexte 1"/>
        <xdr:cNvSpPr txBox="1"/>
      </xdr:nvSpPr>
      <xdr:spPr>
        <a:xfrm>
          <a:off x="8115300" y="9886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142875</xdr:colOff>
      <xdr:row>59</xdr:row>
      <xdr:rowOff>0</xdr:rowOff>
    </xdr:from>
    <xdr:ext cx="184731" cy="264560"/>
    <xdr:sp macro="" textlink="">
      <xdr:nvSpPr>
        <xdr:cNvPr id="2" name="ZoneTexte 1"/>
        <xdr:cNvSpPr txBox="1"/>
      </xdr:nvSpPr>
      <xdr:spPr>
        <a:xfrm>
          <a:off x="8115300" y="9886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142875</xdr:colOff>
      <xdr:row>59</xdr:row>
      <xdr:rowOff>0</xdr:rowOff>
    </xdr:from>
    <xdr:ext cx="184731" cy="264560"/>
    <xdr:sp macro="" textlink="">
      <xdr:nvSpPr>
        <xdr:cNvPr id="2" name="ZoneTexte 1"/>
        <xdr:cNvSpPr txBox="1"/>
      </xdr:nvSpPr>
      <xdr:spPr>
        <a:xfrm>
          <a:off x="8115300" y="9886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142875</xdr:colOff>
      <xdr:row>59</xdr:row>
      <xdr:rowOff>0</xdr:rowOff>
    </xdr:from>
    <xdr:ext cx="184731" cy="264560"/>
    <xdr:sp macro="" textlink="">
      <xdr:nvSpPr>
        <xdr:cNvPr id="2" name="ZoneTexte 1"/>
        <xdr:cNvSpPr txBox="1"/>
      </xdr:nvSpPr>
      <xdr:spPr>
        <a:xfrm>
          <a:off x="8115300" y="9886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142875</xdr:colOff>
      <xdr:row>59</xdr:row>
      <xdr:rowOff>0</xdr:rowOff>
    </xdr:from>
    <xdr:ext cx="184731" cy="264560"/>
    <xdr:sp macro="" textlink="">
      <xdr:nvSpPr>
        <xdr:cNvPr id="2" name="ZoneTexte 1"/>
        <xdr:cNvSpPr txBox="1"/>
      </xdr:nvSpPr>
      <xdr:spPr>
        <a:xfrm>
          <a:off x="8115300" y="9886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197</xdr:colOff>
      <xdr:row>0</xdr:row>
      <xdr:rowOff>0</xdr:rowOff>
    </xdr:from>
    <xdr:to>
      <xdr:col>9</xdr:col>
      <xdr:colOff>757796</xdr:colOff>
      <xdr:row>56</xdr:row>
      <xdr:rowOff>132000</xdr:rowOff>
    </xdr:to>
    <xdr:pic>
      <xdr:nvPicPr>
        <xdr:cNvPr id="2" name="Image 1" descr="LISEZ_MOI_01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7" y="0"/>
          <a:ext cx="7615599" cy="10800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57</xdr:row>
      <xdr:rowOff>0</xdr:rowOff>
    </xdr:from>
    <xdr:to>
      <xdr:col>9</xdr:col>
      <xdr:colOff>419100</xdr:colOff>
      <xdr:row>114</xdr:row>
      <xdr:rowOff>133350</xdr:rowOff>
    </xdr:to>
    <xdr:pic>
      <xdr:nvPicPr>
        <xdr:cNvPr id="4" name="Image 3" descr="LISEZ_MOI_02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10858500"/>
          <a:ext cx="7277100" cy="109918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0</xdr:rowOff>
    </xdr:from>
    <xdr:to>
      <xdr:col>9</xdr:col>
      <xdr:colOff>457200</xdr:colOff>
      <xdr:row>157</xdr:row>
      <xdr:rowOff>152400</xdr:rowOff>
    </xdr:to>
    <xdr:pic>
      <xdr:nvPicPr>
        <xdr:cNvPr id="5" name="Image 4" descr="LISEZ_MOI_03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21907500"/>
          <a:ext cx="7315200" cy="81534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gee1-St0-30_nettoy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ttesteg_00"/>
      <sheetName val="eg_01"/>
      <sheetName val="eg_02"/>
      <sheetName val="eg_03"/>
      <sheetName val="eg_04"/>
      <sheetName val="eg_05"/>
      <sheetName val="eg_06"/>
      <sheetName val="eg_07"/>
      <sheetName val="eg_08"/>
      <sheetName val="eg_09"/>
      <sheetName val="eg_10"/>
      <sheetName val="eg_11"/>
      <sheetName val="eg_12"/>
      <sheetName val="eg_13"/>
      <sheetName val="eg_16"/>
      <sheetName val="eg_17"/>
      <sheetName val="eg_18"/>
      <sheetName val="eg_19"/>
      <sheetName val="eg_20"/>
      <sheetName val="eg_21"/>
      <sheetName val="eg_22"/>
      <sheetName val="eg_23"/>
      <sheetName val="eg_24"/>
      <sheetName val="eg_25"/>
      <sheetName val="eg_26"/>
      <sheetName val="eg_27"/>
      <sheetName val="eg_28"/>
      <sheetName val="eg_29"/>
      <sheetName val="eg_30"/>
      <sheetName val="TIRE_IODATE"/>
      <sheetName val="volumes"/>
      <sheetName val="corrections_de_vol_"/>
      <sheetName val="Module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>
        <row r="9">
          <cell r="G9">
            <v>-1.4999999999965041E-4</v>
          </cell>
        </row>
      </sheetData>
      <sheetData sheetId="32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8"/>
  <sheetViews>
    <sheetView topLeftCell="A13" zoomScaleNormal="100" workbookViewId="0">
      <selection activeCell="P35" sqref="P35:S56"/>
    </sheetView>
  </sheetViews>
  <sheetFormatPr baseColWidth="10" defaultColWidth="11.42578125" defaultRowHeight="15" x14ac:dyDescent="0.25"/>
  <cols>
    <col min="1" max="2" width="0.85546875" style="80" customWidth="1"/>
    <col min="3" max="3" width="3.7109375" style="80" customWidth="1"/>
    <col min="4" max="9" width="10.28515625" style="80" customWidth="1"/>
    <col min="10" max="10" width="10.7109375" style="80" customWidth="1"/>
    <col min="11" max="15" width="10.7109375" style="80" hidden="1" customWidth="1"/>
    <col min="16" max="16" width="10.7109375" style="80" customWidth="1"/>
    <col min="17" max="29" width="10.28515625" style="80" customWidth="1"/>
    <col min="30" max="16384" width="11.42578125" style="80"/>
  </cols>
  <sheetData>
    <row r="1" spans="3:23" ht="3" customHeight="1" thickBot="1" x14ac:dyDescent="0.35"/>
    <row r="2" spans="3:23" ht="21" x14ac:dyDescent="0.4">
      <c r="C2" s="214" t="s">
        <v>19</v>
      </c>
      <c r="D2" s="215"/>
      <c r="E2" s="215"/>
      <c r="F2" s="216" t="s">
        <v>147</v>
      </c>
      <c r="G2" s="216"/>
      <c r="H2" s="216"/>
      <c r="I2" s="216"/>
      <c r="J2" s="216"/>
      <c r="K2" s="216"/>
      <c r="L2" s="216"/>
      <c r="M2" s="216"/>
      <c r="N2" s="216"/>
      <c r="O2" s="216"/>
      <c r="P2" s="216"/>
      <c r="Q2" s="216"/>
      <c r="R2" s="216"/>
      <c r="S2" s="216"/>
      <c r="T2" s="216"/>
      <c r="U2" s="1"/>
    </row>
    <row r="3" spans="3:23" ht="14.45" x14ac:dyDescent="0.3">
      <c r="C3" s="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2"/>
    </row>
    <row r="4" spans="3:23" ht="21.75" thickBot="1" x14ac:dyDescent="0.4">
      <c r="C4" s="217" t="s">
        <v>75</v>
      </c>
      <c r="D4" s="218"/>
      <c r="E4" s="218"/>
      <c r="F4" s="218"/>
      <c r="G4" s="218"/>
      <c r="H4" s="218"/>
      <c r="I4" s="218"/>
      <c r="J4" s="218"/>
      <c r="K4" s="218"/>
      <c r="L4" s="218"/>
      <c r="M4" s="218"/>
      <c r="N4" s="218"/>
      <c r="O4" s="218"/>
      <c r="P4" s="218"/>
      <c r="Q4" s="218"/>
      <c r="R4" s="218"/>
      <c r="S4" s="218"/>
      <c r="T4" s="218"/>
      <c r="U4" s="219"/>
    </row>
    <row r="5" spans="3:23" ht="15.75" customHeight="1" thickBot="1" x14ac:dyDescent="0.45">
      <c r="C5" s="7"/>
      <c r="D5" s="7"/>
      <c r="E5" s="7"/>
      <c r="F5" s="7"/>
      <c r="G5" s="7"/>
      <c r="J5" s="7"/>
      <c r="K5" s="7"/>
      <c r="L5" s="7"/>
      <c r="M5" s="7"/>
      <c r="N5" s="7"/>
      <c r="O5" s="7"/>
      <c r="P5" s="7"/>
      <c r="Q5" s="7"/>
      <c r="R5" s="7"/>
    </row>
    <row r="6" spans="3:23" ht="16.5" customHeight="1" thickBot="1" x14ac:dyDescent="0.3">
      <c r="C6" s="220" t="s">
        <v>38</v>
      </c>
      <c r="D6" s="221"/>
      <c r="E6" s="221"/>
      <c r="F6" s="222">
        <v>1</v>
      </c>
      <c r="G6" s="222"/>
      <c r="H6" s="221" t="s">
        <v>37</v>
      </c>
      <c r="I6" s="221"/>
      <c r="J6" s="221"/>
      <c r="K6" s="51"/>
      <c r="L6" s="51"/>
      <c r="M6" s="51"/>
      <c r="N6" s="50"/>
      <c r="O6" s="51"/>
      <c r="P6" s="223">
        <v>1</v>
      </c>
      <c r="Q6" s="223"/>
      <c r="R6" s="224" t="s">
        <v>78</v>
      </c>
      <c r="S6" s="224"/>
      <c r="T6" s="225">
        <v>37404</v>
      </c>
      <c r="U6" s="226"/>
    </row>
    <row r="7" spans="3:23" ht="16.5" customHeight="1" thickBot="1" x14ac:dyDescent="0.45">
      <c r="C7" s="34"/>
      <c r="D7" s="34"/>
      <c r="E7" s="33"/>
      <c r="F7" s="35"/>
      <c r="G7" s="33"/>
      <c r="H7" s="33"/>
      <c r="I7" s="33"/>
      <c r="J7" s="33"/>
      <c r="K7" s="33"/>
      <c r="L7" s="33"/>
      <c r="M7" s="33"/>
      <c r="N7" s="33"/>
      <c r="O7" s="37"/>
      <c r="P7" s="33"/>
      <c r="Q7" s="36"/>
    </row>
    <row r="8" spans="3:23" ht="15" customHeight="1" x14ac:dyDescent="0.25">
      <c r="C8" s="46"/>
      <c r="D8" s="33"/>
      <c r="G8" s="206" t="s">
        <v>57</v>
      </c>
      <c r="H8" s="207"/>
      <c r="I8" s="104" t="s">
        <v>50</v>
      </c>
      <c r="J8" s="104" t="s">
        <v>46</v>
      </c>
      <c r="K8" s="44"/>
      <c r="L8" s="44"/>
      <c r="M8" s="44"/>
      <c r="N8" s="44"/>
      <c r="O8" s="47"/>
      <c r="P8" s="45" t="s">
        <v>52</v>
      </c>
      <c r="Q8" s="208" t="s">
        <v>47</v>
      </c>
      <c r="R8" s="209"/>
    </row>
    <row r="9" spans="3:23" ht="14.25" customHeight="1" x14ac:dyDescent="0.3">
      <c r="C9" s="46"/>
      <c r="D9" s="33"/>
      <c r="G9" s="210" t="s">
        <v>48</v>
      </c>
      <c r="H9" s="211"/>
      <c r="I9" s="38">
        <v>0</v>
      </c>
      <c r="J9" s="39">
        <v>0.74</v>
      </c>
      <c r="K9" s="42" t="s">
        <v>51</v>
      </c>
      <c r="L9" s="43" t="str">
        <f>IF(P9=M9,"+","-")</f>
        <v>+</v>
      </c>
      <c r="M9" s="42" t="s">
        <v>3</v>
      </c>
      <c r="N9" s="42" t="s">
        <v>54</v>
      </c>
      <c r="O9" s="16" t="str">
        <f>IF(ISBLANK(I9),"",IF(ISBLANK(J9),"",IF(P9=M10,L9&amp;N11,N11)))</f>
        <v>0°0,74</v>
      </c>
      <c r="P9" s="39" t="s">
        <v>3</v>
      </c>
      <c r="Q9" s="212">
        <f>IF(ISBLANK(I9),"",IF(ISBLANK(J9),"",IF(J9&gt;60,"ERREUR !!",O11*(I9+(J9/60)))))</f>
        <v>1.2333333333333333E-2</v>
      </c>
      <c r="R9" s="213"/>
    </row>
    <row r="10" spans="3:23" ht="15" customHeight="1" x14ac:dyDescent="0.3">
      <c r="C10" s="46"/>
      <c r="D10" s="33"/>
      <c r="G10" s="210" t="s">
        <v>49</v>
      </c>
      <c r="H10" s="211"/>
      <c r="I10" s="38">
        <v>0</v>
      </c>
      <c r="J10" s="39">
        <v>0.34</v>
      </c>
      <c r="K10" s="42" t="s">
        <v>51</v>
      </c>
      <c r="L10" s="43" t="str">
        <f>IF(P10=N9,"+","-")</f>
        <v>+</v>
      </c>
      <c r="M10" s="42" t="s">
        <v>53</v>
      </c>
      <c r="N10" s="42" t="s">
        <v>55</v>
      </c>
      <c r="O10" s="11" t="str">
        <f>IF(ISBLANK(I10),"",IF(ISBLANK(J10),"",IF(P10=N10,L10&amp;N12,N12)))</f>
        <v>0°0,34</v>
      </c>
      <c r="P10" s="39" t="s">
        <v>54</v>
      </c>
      <c r="Q10" s="212">
        <f>IF(ISBLANK(I10),"",IF(ISBLANK(J10),"",IF(J10&gt;60,"ERREUR !!",O12*(I10+(J10/60)))))</f>
        <v>5.6666666666666671E-3</v>
      </c>
      <c r="R10" s="213"/>
      <c r="S10" s="31"/>
      <c r="T10" s="31"/>
    </row>
    <row r="11" spans="3:23" x14ac:dyDescent="0.25">
      <c r="G11" s="194" t="s">
        <v>72</v>
      </c>
      <c r="H11" s="195"/>
      <c r="I11" s="83" t="s">
        <v>33</v>
      </c>
      <c r="J11" s="85">
        <v>37404</v>
      </c>
      <c r="K11" s="85"/>
      <c r="L11" s="85"/>
      <c r="M11" s="85"/>
      <c r="N11" s="86" t="str">
        <f>I9&amp;"°"&amp;J9</f>
        <v>0°0,74</v>
      </c>
      <c r="O11" s="87">
        <f>IF(P9=M10,-1,1)</f>
        <v>1</v>
      </c>
      <c r="P11" s="198" t="str">
        <f>TEXT(J11,"aaaa-mm-jj")&amp;"T"&amp;TEXT(J12,"hh:mm:ss")&amp;"z"</f>
        <v>2006-05-29T01:00:00z</v>
      </c>
      <c r="Q11" s="198"/>
      <c r="R11" s="199"/>
      <c r="T11" s="30"/>
      <c r="U11" s="30"/>
      <c r="V11" s="32"/>
      <c r="W11" s="32"/>
    </row>
    <row r="12" spans="3:23" ht="15.75" thickBot="1" x14ac:dyDescent="0.3">
      <c r="G12" s="196"/>
      <c r="H12" s="197"/>
      <c r="I12" s="84" t="s">
        <v>73</v>
      </c>
      <c r="J12" s="114">
        <v>4.1666666666666664E-2</v>
      </c>
      <c r="K12" s="88"/>
      <c r="L12" s="88"/>
      <c r="M12" s="88"/>
      <c r="N12" s="89" t="str">
        <f>I10&amp;"°"&amp;J10</f>
        <v>0°0,34</v>
      </c>
      <c r="O12" s="87">
        <f>IF(P10=N10,-1,1)</f>
        <v>1</v>
      </c>
      <c r="P12" s="200"/>
      <c r="Q12" s="200"/>
      <c r="R12" s="201"/>
      <c r="T12" s="30"/>
      <c r="U12" s="30"/>
      <c r="V12" s="32"/>
      <c r="W12" s="32"/>
    </row>
    <row r="13" spans="3:23" ht="15.75" thickBot="1" x14ac:dyDescent="0.3">
      <c r="C13" s="5" t="s">
        <v>1</v>
      </c>
      <c r="D13" s="5"/>
      <c r="E13" s="6"/>
      <c r="K13" s="81"/>
      <c r="L13" s="81"/>
      <c r="M13" s="81"/>
      <c r="N13" s="81"/>
      <c r="O13" s="81"/>
      <c r="P13" s="81"/>
      <c r="Q13" s="82"/>
    </row>
    <row r="14" spans="3:23" ht="15" customHeight="1" x14ac:dyDescent="0.25">
      <c r="C14" s="97" t="s">
        <v>7</v>
      </c>
      <c r="D14" s="90"/>
      <c r="E14" s="90"/>
      <c r="F14" s="90"/>
      <c r="G14" s="90"/>
      <c r="H14" s="91"/>
      <c r="I14" s="91"/>
      <c r="J14" s="91"/>
      <c r="K14" s="90"/>
      <c r="L14" s="90"/>
      <c r="M14" s="90"/>
      <c r="N14" s="91"/>
      <c r="O14" s="12"/>
      <c r="P14" s="91"/>
      <c r="Q14" s="12" t="s">
        <v>17</v>
      </c>
      <c r="R14" s="166">
        <v>23</v>
      </c>
      <c r="S14" s="92" t="s">
        <v>2</v>
      </c>
    </row>
    <row r="15" spans="3:23" ht="14.25" customHeight="1" x14ac:dyDescent="0.25">
      <c r="C15" s="98" t="s">
        <v>32</v>
      </c>
      <c r="D15" s="93"/>
      <c r="E15" s="93"/>
      <c r="F15" s="93"/>
      <c r="G15" s="93"/>
      <c r="H15" s="23"/>
      <c r="I15" s="23"/>
      <c r="J15" s="23"/>
      <c r="K15" s="93"/>
      <c r="L15" s="93"/>
      <c r="M15" s="93"/>
      <c r="N15" s="23"/>
      <c r="O15" s="13"/>
      <c r="P15" s="23"/>
      <c r="Q15" s="13" t="s">
        <v>34</v>
      </c>
      <c r="R15" s="166">
        <v>22.8</v>
      </c>
      <c r="S15" s="94" t="s">
        <v>2</v>
      </c>
    </row>
    <row r="16" spans="3:23" x14ac:dyDescent="0.25">
      <c r="C16" s="98" t="s">
        <v>11</v>
      </c>
      <c r="D16" s="93"/>
      <c r="E16" s="93"/>
      <c r="F16" s="93"/>
      <c r="G16" s="93"/>
      <c r="H16" s="23"/>
      <c r="I16" s="23"/>
      <c r="J16" s="23"/>
      <c r="K16" s="93"/>
      <c r="L16" s="93"/>
      <c r="M16" s="93"/>
      <c r="N16" s="23"/>
      <c r="O16" s="14"/>
      <c r="P16" s="23"/>
      <c r="Q16" s="14" t="s">
        <v>35</v>
      </c>
      <c r="R16" s="20" t="s">
        <v>4</v>
      </c>
      <c r="S16" s="94" t="s">
        <v>6</v>
      </c>
    </row>
    <row r="17" spans="3:54" ht="15.75" thickBot="1" x14ac:dyDescent="0.3">
      <c r="C17" s="99" t="s">
        <v>12</v>
      </c>
      <c r="D17" s="95"/>
      <c r="E17" s="95"/>
      <c r="F17" s="95"/>
      <c r="G17" s="95"/>
      <c r="H17" s="24"/>
      <c r="I17" s="24"/>
      <c r="J17" s="24"/>
      <c r="K17" s="95"/>
      <c r="L17" s="95"/>
      <c r="M17" s="95"/>
      <c r="N17" s="24"/>
      <c r="O17" s="15"/>
      <c r="P17" s="24"/>
      <c r="Q17" s="15" t="s">
        <v>36</v>
      </c>
      <c r="R17" s="21" t="s">
        <v>4</v>
      </c>
      <c r="S17" s="96" t="s">
        <v>6</v>
      </c>
    </row>
    <row r="18" spans="3:54" ht="14.45" hidden="1" x14ac:dyDescent="0.3">
      <c r="C18" s="8" t="s">
        <v>8</v>
      </c>
      <c r="D18" s="9"/>
      <c r="E18" s="9"/>
      <c r="F18" s="9"/>
      <c r="G18" s="9"/>
      <c r="H18" s="9"/>
      <c r="I18" s="9"/>
      <c r="J18" s="9"/>
      <c r="K18" s="10"/>
      <c r="L18" s="10"/>
      <c r="M18" s="10"/>
      <c r="N18" s="10"/>
      <c r="O18" s="25" t="s">
        <v>0</v>
      </c>
      <c r="P18" s="19">
        <f>(0.999842594+(0.00006793952*$R$14)-(0.00000909529*$R$14^2)+(0.0000001001685*$R$14^3)-(0.000000001120083*$R$14^4)+(0.000000000006536332*$R$14^5))</f>
        <v>0.99754116961741091</v>
      </c>
      <c r="Q18" s="10"/>
      <c r="R18" s="2"/>
    </row>
    <row r="19" spans="3:54" ht="14.45" hidden="1" x14ac:dyDescent="0.3">
      <c r="C19" s="8" t="s">
        <v>9</v>
      </c>
      <c r="D19" s="9"/>
      <c r="E19" s="9"/>
      <c r="F19" s="9"/>
      <c r="G19" s="9"/>
      <c r="H19" s="9"/>
      <c r="I19" s="9"/>
      <c r="J19" s="9"/>
      <c r="K19" s="10"/>
      <c r="L19" s="10"/>
      <c r="M19" s="10"/>
      <c r="N19" s="10"/>
      <c r="O19" s="25" t="s">
        <v>43</v>
      </c>
      <c r="P19" s="19" t="e">
        <f>$P$24*($P$18/#REF!)</f>
        <v>#REF!</v>
      </c>
      <c r="Q19" s="10" t="s">
        <v>3</v>
      </c>
      <c r="R19" s="2"/>
    </row>
    <row r="20" spans="3:54" ht="14.45" hidden="1" x14ac:dyDescent="0.3">
      <c r="C20" s="8" t="s">
        <v>18</v>
      </c>
      <c r="D20" s="9"/>
      <c r="E20" s="9"/>
      <c r="F20" s="9"/>
      <c r="G20" s="9"/>
      <c r="H20" s="9"/>
      <c r="I20" s="9"/>
      <c r="J20" s="9"/>
      <c r="K20" s="10"/>
      <c r="L20" s="10"/>
      <c r="M20" s="10"/>
      <c r="N20" s="10"/>
      <c r="O20" s="25" t="s">
        <v>44</v>
      </c>
      <c r="P20" s="19" t="e">
        <f>5+#REF!</f>
        <v>#REF!</v>
      </c>
      <c r="Q20" s="10" t="s">
        <v>6</v>
      </c>
      <c r="R20" s="2"/>
    </row>
    <row r="21" spans="3:54" ht="14.45" hidden="1" x14ac:dyDescent="0.3">
      <c r="C21" s="8" t="s">
        <v>10</v>
      </c>
      <c r="D21" s="9"/>
      <c r="E21" s="9"/>
      <c r="F21" s="9"/>
      <c r="G21" s="9"/>
      <c r="H21" s="9"/>
      <c r="I21" s="9"/>
      <c r="J21" s="9"/>
      <c r="K21" s="10"/>
      <c r="L21" s="10"/>
      <c r="M21" s="10"/>
      <c r="N21" s="10"/>
      <c r="O21" s="25" t="s">
        <v>45</v>
      </c>
      <c r="P21" s="19" t="e">
        <f>P20*(1+0.00001*(R14-20))</f>
        <v>#REF!</v>
      </c>
      <c r="Q21" s="10" t="s">
        <v>6</v>
      </c>
      <c r="R21" s="2"/>
    </row>
    <row r="22" spans="3:54" ht="14.45" hidden="1" x14ac:dyDescent="0.3">
      <c r="C22" s="8" t="s">
        <v>13</v>
      </c>
      <c r="D22" s="9"/>
      <c r="E22" s="9"/>
      <c r="F22" s="9"/>
      <c r="G22" s="9"/>
      <c r="H22" s="9"/>
      <c r="I22" s="9"/>
      <c r="J22" s="9"/>
      <c r="K22" s="10"/>
      <c r="L22" s="10"/>
      <c r="M22" s="10"/>
      <c r="N22" s="10"/>
      <c r="O22" s="25" t="s">
        <v>39</v>
      </c>
      <c r="P22" s="22" t="e">
        <f>$R$16*(1+0.00001*(20-$R$14))</f>
        <v>#VALUE!</v>
      </c>
      <c r="Q22" s="10" t="s">
        <v>6</v>
      </c>
      <c r="R22" s="2"/>
    </row>
    <row r="23" spans="3:54" ht="14.45" hidden="1" x14ac:dyDescent="0.3">
      <c r="C23" s="8" t="s">
        <v>14</v>
      </c>
      <c r="D23" s="9"/>
      <c r="E23" s="9"/>
      <c r="F23" s="9"/>
      <c r="G23" s="9"/>
      <c r="H23" s="9"/>
      <c r="I23" s="9"/>
      <c r="J23" s="9"/>
      <c r="K23" s="10"/>
      <c r="L23" s="10"/>
      <c r="M23" s="10"/>
      <c r="N23" s="10"/>
      <c r="O23" s="25" t="s">
        <v>40</v>
      </c>
      <c r="P23" s="22" t="e">
        <f>$R$17*(1+0.00001*(20-$R$14))</f>
        <v>#VALUE!</v>
      </c>
      <c r="Q23" s="10" t="s">
        <v>6</v>
      </c>
      <c r="R23" s="2"/>
    </row>
    <row r="24" spans="3:54" ht="14.45" hidden="1" x14ac:dyDescent="0.3">
      <c r="C24" s="8" t="s">
        <v>15</v>
      </c>
      <c r="D24" s="9"/>
      <c r="E24" s="9"/>
      <c r="F24" s="9"/>
      <c r="G24" s="9"/>
      <c r="H24" s="9"/>
      <c r="I24" s="9"/>
      <c r="J24" s="9"/>
      <c r="K24" s="10"/>
      <c r="L24" s="10"/>
      <c r="M24" s="10"/>
      <c r="N24" s="10"/>
      <c r="O24" s="25" t="s">
        <v>41</v>
      </c>
      <c r="P24" s="23" t="e">
        <f>MAX(#REF!)</f>
        <v>#REF!</v>
      </c>
      <c r="Q24" s="10" t="s">
        <v>3</v>
      </c>
      <c r="R24" s="2"/>
    </row>
    <row r="25" spans="3:54" ht="14.45" hidden="1" x14ac:dyDescent="0.3">
      <c r="C25" s="8" t="s">
        <v>16</v>
      </c>
      <c r="D25" s="9"/>
      <c r="E25" s="9"/>
      <c r="F25" s="9"/>
      <c r="G25" s="9"/>
      <c r="H25" s="9"/>
      <c r="I25" s="9"/>
      <c r="J25" s="9"/>
      <c r="K25" s="10"/>
      <c r="L25" s="10"/>
      <c r="M25" s="10"/>
      <c r="N25" s="10"/>
      <c r="O25" s="25" t="s">
        <v>42</v>
      </c>
      <c r="P25" s="23" t="e">
        <f>IF(ISBLANK(R14),"",IF(ISBLANK(P21),"",IF(ISBLANK(R17),"",(($P$24*$P$18)/($P$22-$P$23)))))</f>
        <v>#REF!</v>
      </c>
      <c r="Q25" s="10" t="s">
        <v>3</v>
      </c>
      <c r="R25" s="2"/>
    </row>
    <row r="26" spans="3:54" ht="14.45" hidden="1" x14ac:dyDescent="0.3">
      <c r="C26" s="40" t="s">
        <v>31</v>
      </c>
      <c r="D26" s="41"/>
      <c r="E26" s="41"/>
      <c r="F26" s="41"/>
      <c r="G26" s="41"/>
      <c r="H26" s="41"/>
      <c r="I26" s="41"/>
      <c r="J26" s="41"/>
      <c r="K26" s="10"/>
      <c r="L26" s="10"/>
      <c r="M26" s="10"/>
      <c r="N26" s="10"/>
      <c r="O26" s="25" t="s">
        <v>30</v>
      </c>
      <c r="P26" s="23" t="e">
        <f>2+(#REF!+#REF!)</f>
        <v>#REF!</v>
      </c>
      <c r="Q26" s="10" t="s">
        <v>6</v>
      </c>
      <c r="R26" s="2"/>
    </row>
    <row r="27" spans="3:54" hidden="1" thickBot="1" x14ac:dyDescent="0.35">
      <c r="C27" s="26"/>
      <c r="D27" s="27"/>
      <c r="E27" s="27"/>
      <c r="F27" s="27"/>
      <c r="G27" s="27"/>
      <c r="H27" s="27"/>
      <c r="I27" s="27"/>
      <c r="J27" s="27"/>
      <c r="K27" s="28"/>
      <c r="L27" s="28"/>
      <c r="M27" s="28"/>
      <c r="N27" s="28"/>
      <c r="O27" s="29" t="s">
        <v>29</v>
      </c>
      <c r="P27" s="24">
        <v>1.6999999999999999E-3</v>
      </c>
      <c r="Q27" s="28"/>
      <c r="R27" s="4"/>
    </row>
    <row r="29" spans="3:54" ht="15.75" x14ac:dyDescent="0.25">
      <c r="E29" s="202" t="s">
        <v>60</v>
      </c>
      <c r="F29" s="202"/>
      <c r="G29" s="202"/>
      <c r="H29" s="202"/>
      <c r="I29" s="69" t="s">
        <v>66</v>
      </c>
      <c r="K29" s="70"/>
      <c r="L29" s="70"/>
      <c r="M29" s="70"/>
      <c r="N29" s="71"/>
      <c r="O29" s="70" t="s">
        <v>66</v>
      </c>
    </row>
    <row r="30" spans="3:54" ht="16.149999999999999" thickBot="1" x14ac:dyDescent="0.35">
      <c r="E30" s="103"/>
      <c r="F30" s="103"/>
      <c r="G30" s="103"/>
      <c r="H30" s="103"/>
      <c r="I30" s="103"/>
      <c r="J30" s="73"/>
      <c r="K30" s="72"/>
      <c r="L30" s="72"/>
      <c r="M30" s="72"/>
      <c r="N30" s="71"/>
      <c r="O30" s="71" t="s">
        <v>65</v>
      </c>
      <c r="P30" s="71"/>
    </row>
    <row r="31" spans="3:54" ht="15.75" customHeight="1" x14ac:dyDescent="0.25">
      <c r="C31" s="203" t="s">
        <v>5</v>
      </c>
      <c r="D31" s="190" t="s">
        <v>24</v>
      </c>
      <c r="E31" s="190" t="s">
        <v>58</v>
      </c>
      <c r="F31" s="190" t="s">
        <v>56</v>
      </c>
      <c r="G31" s="190" t="s">
        <v>20</v>
      </c>
      <c r="H31" s="190" t="s">
        <v>76</v>
      </c>
      <c r="I31" s="188" t="s">
        <v>77</v>
      </c>
      <c r="J31" s="188" t="s">
        <v>64</v>
      </c>
      <c r="K31" s="190" t="s">
        <v>21</v>
      </c>
      <c r="L31" s="190" t="s">
        <v>22</v>
      </c>
      <c r="M31" s="190" t="s">
        <v>26</v>
      </c>
      <c r="N31" s="190" t="s">
        <v>25</v>
      </c>
      <c r="O31" s="190" t="s">
        <v>23</v>
      </c>
      <c r="P31" s="192" t="s">
        <v>74</v>
      </c>
      <c r="Q31" s="192"/>
      <c r="R31" s="192"/>
      <c r="S31" s="192"/>
      <c r="T31" s="184" t="s">
        <v>69</v>
      </c>
      <c r="U31" s="184"/>
      <c r="V31" s="184" t="s">
        <v>70</v>
      </c>
      <c r="W31" s="184"/>
      <c r="X31" s="184" t="s">
        <v>71</v>
      </c>
      <c r="Y31" s="184"/>
      <c r="Z31" s="184" t="s">
        <v>67</v>
      </c>
      <c r="AA31" s="184"/>
      <c r="AB31" s="184" t="s">
        <v>68</v>
      </c>
      <c r="AC31" s="186"/>
      <c r="AD31" s="227" t="s">
        <v>80</v>
      </c>
      <c r="AE31" s="227" t="s">
        <v>81</v>
      </c>
      <c r="AF31" s="227" t="s">
        <v>82</v>
      </c>
      <c r="AG31" s="228" t="s">
        <v>83</v>
      </c>
      <c r="AH31" s="227" t="s">
        <v>84</v>
      </c>
      <c r="AI31" s="227" t="s">
        <v>85</v>
      </c>
      <c r="AJ31" s="227" t="s">
        <v>86</v>
      </c>
      <c r="AK31" s="227" t="s">
        <v>87</v>
      </c>
      <c r="AL31" s="228" t="s">
        <v>88</v>
      </c>
      <c r="AM31" s="227" t="s">
        <v>89</v>
      </c>
      <c r="AN31" s="227" t="s">
        <v>90</v>
      </c>
      <c r="AO31" s="227" t="s">
        <v>91</v>
      </c>
      <c r="AP31" s="227" t="s">
        <v>92</v>
      </c>
      <c r="AQ31" s="227" t="s">
        <v>93</v>
      </c>
      <c r="AR31" s="228" t="s">
        <v>94</v>
      </c>
      <c r="AS31" s="228" t="s">
        <v>95</v>
      </c>
      <c r="AT31" s="228" t="s">
        <v>96</v>
      </c>
      <c r="AU31" s="227" t="s">
        <v>97</v>
      </c>
      <c r="AV31" s="227" t="s">
        <v>98</v>
      </c>
      <c r="AW31" s="229" t="s">
        <v>99</v>
      </c>
      <c r="AX31" s="227" t="s">
        <v>100</v>
      </c>
      <c r="AY31" s="227" t="s">
        <v>101</v>
      </c>
      <c r="AZ31" s="228" t="s">
        <v>102</v>
      </c>
      <c r="BA31" s="227" t="s">
        <v>103</v>
      </c>
      <c r="BB31" s="230" t="s">
        <v>104</v>
      </c>
    </row>
    <row r="32" spans="3:54" ht="15.75" customHeight="1" x14ac:dyDescent="0.25">
      <c r="C32" s="204"/>
      <c r="D32" s="191"/>
      <c r="E32" s="191"/>
      <c r="F32" s="191"/>
      <c r="G32" s="191"/>
      <c r="H32" s="191"/>
      <c r="I32" s="205"/>
      <c r="J32" s="189"/>
      <c r="K32" s="191"/>
      <c r="L32" s="191"/>
      <c r="M32" s="191"/>
      <c r="N32" s="191"/>
      <c r="O32" s="191"/>
      <c r="P32" s="193"/>
      <c r="Q32" s="193"/>
      <c r="R32" s="193"/>
      <c r="S32" s="193"/>
      <c r="T32" s="185"/>
      <c r="U32" s="185"/>
      <c r="V32" s="185"/>
      <c r="W32" s="185"/>
      <c r="X32" s="185"/>
      <c r="Y32" s="185"/>
      <c r="Z32" s="185"/>
      <c r="AA32" s="185"/>
      <c r="AB32" s="185"/>
      <c r="AC32" s="187"/>
      <c r="AD32" s="227"/>
      <c r="AE32" s="227"/>
      <c r="AF32" s="227"/>
      <c r="AG32" s="228"/>
      <c r="AH32" s="227"/>
      <c r="AI32" s="227"/>
      <c r="AJ32" s="227"/>
      <c r="AK32" s="227"/>
      <c r="AL32" s="228"/>
      <c r="AM32" s="227"/>
      <c r="AN32" s="227"/>
      <c r="AO32" s="227"/>
      <c r="AP32" s="227"/>
      <c r="AQ32" s="227"/>
      <c r="AR32" s="228"/>
      <c r="AS32" s="228"/>
      <c r="AT32" s="228"/>
      <c r="AU32" s="227"/>
      <c r="AV32" s="227"/>
      <c r="AW32" s="229"/>
      <c r="AX32" s="227"/>
      <c r="AY32" s="227"/>
      <c r="AZ32" s="228"/>
      <c r="BA32" s="227"/>
      <c r="BB32" s="230"/>
    </row>
    <row r="33" spans="1:54" ht="15.75" customHeight="1" x14ac:dyDescent="0.25">
      <c r="C33" s="178" t="s">
        <v>59</v>
      </c>
      <c r="D33" s="180" t="s">
        <v>4</v>
      </c>
      <c r="E33" s="180" t="s">
        <v>2</v>
      </c>
      <c r="F33" s="176" t="s">
        <v>62</v>
      </c>
      <c r="G33" s="182"/>
      <c r="H33" s="176" t="s">
        <v>27</v>
      </c>
      <c r="I33" s="176" t="s">
        <v>27</v>
      </c>
      <c r="J33" s="176" t="s">
        <v>62</v>
      </c>
      <c r="K33" s="136"/>
      <c r="L33" s="136"/>
      <c r="M33" s="136"/>
      <c r="N33" s="136"/>
      <c r="O33" s="136"/>
      <c r="P33" s="137" t="s">
        <v>132</v>
      </c>
      <c r="Q33" s="137"/>
      <c r="R33" s="137" t="s">
        <v>133</v>
      </c>
      <c r="S33" s="137" t="s">
        <v>134</v>
      </c>
      <c r="T33" s="138" t="s">
        <v>135</v>
      </c>
      <c r="U33" s="138" t="s">
        <v>136</v>
      </c>
      <c r="V33" s="138" t="s">
        <v>137</v>
      </c>
      <c r="W33" s="138" t="s">
        <v>138</v>
      </c>
      <c r="X33" s="138" t="s">
        <v>139</v>
      </c>
      <c r="Y33" s="138" t="s">
        <v>140</v>
      </c>
      <c r="Z33" s="138" t="s">
        <v>141</v>
      </c>
      <c r="AA33" s="138" t="s">
        <v>142</v>
      </c>
      <c r="AB33" s="138" t="s">
        <v>143</v>
      </c>
      <c r="AC33" s="139" t="s">
        <v>144</v>
      </c>
      <c r="AD33" s="129" t="s">
        <v>105</v>
      </c>
      <c r="AE33" s="129" t="s">
        <v>106</v>
      </c>
      <c r="AF33" s="129" t="s">
        <v>107</v>
      </c>
      <c r="AG33" s="130" t="s">
        <v>108</v>
      </c>
      <c r="AH33" s="129" t="s">
        <v>109</v>
      </c>
      <c r="AI33" s="131" t="s">
        <v>110</v>
      </c>
      <c r="AJ33" s="129" t="s">
        <v>111</v>
      </c>
      <c r="AK33" s="131" t="s">
        <v>112</v>
      </c>
      <c r="AL33" s="129" t="s">
        <v>113</v>
      </c>
      <c r="AM33" s="129" t="s">
        <v>114</v>
      </c>
      <c r="AN33" s="129" t="s">
        <v>115</v>
      </c>
      <c r="AO33" s="129" t="s">
        <v>116</v>
      </c>
      <c r="AP33" s="129" t="s">
        <v>117</v>
      </c>
      <c r="AQ33" s="131" t="s">
        <v>118</v>
      </c>
      <c r="AR33" s="129" t="s">
        <v>119</v>
      </c>
      <c r="AS33" s="129" t="s">
        <v>120</v>
      </c>
      <c r="AT33" s="132" t="s">
        <v>121</v>
      </c>
      <c r="AU33" s="131" t="s">
        <v>122</v>
      </c>
      <c r="AV33" s="131" t="s">
        <v>123</v>
      </c>
      <c r="AW33" s="131" t="s">
        <v>124</v>
      </c>
      <c r="AX33" s="129" t="s">
        <v>125</v>
      </c>
      <c r="AY33" s="129" t="s">
        <v>126</v>
      </c>
      <c r="AZ33" s="130" t="s">
        <v>127</v>
      </c>
      <c r="BA33" s="129" t="s">
        <v>128</v>
      </c>
      <c r="BB33" s="133" t="s">
        <v>129</v>
      </c>
    </row>
    <row r="34" spans="1:54" ht="14.25" customHeight="1" thickBot="1" x14ac:dyDescent="0.3">
      <c r="C34" s="179"/>
      <c r="D34" s="181"/>
      <c r="E34" s="181"/>
      <c r="F34" s="177"/>
      <c r="G34" s="183"/>
      <c r="H34" s="177"/>
      <c r="I34" s="177"/>
      <c r="J34" s="177"/>
      <c r="K34" s="125"/>
      <c r="L34" s="125"/>
      <c r="M34" s="125"/>
      <c r="N34" s="126" t="s">
        <v>6</v>
      </c>
      <c r="O34" s="125"/>
      <c r="P34" s="126" t="s">
        <v>61</v>
      </c>
      <c r="Q34" s="126" t="s">
        <v>79</v>
      </c>
      <c r="R34" s="126" t="s">
        <v>63</v>
      </c>
      <c r="S34" s="126" t="s">
        <v>28</v>
      </c>
      <c r="T34" s="100" t="s">
        <v>63</v>
      </c>
      <c r="U34" s="100" t="s">
        <v>28</v>
      </c>
      <c r="V34" s="100" t="s">
        <v>63</v>
      </c>
      <c r="W34" s="100" t="s">
        <v>28</v>
      </c>
      <c r="X34" s="100" t="s">
        <v>63</v>
      </c>
      <c r="Y34" s="100" t="s">
        <v>28</v>
      </c>
      <c r="Z34" s="100" t="s">
        <v>63</v>
      </c>
      <c r="AA34" s="100" t="s">
        <v>28</v>
      </c>
      <c r="AB34" s="100" t="s">
        <v>63</v>
      </c>
      <c r="AC34" s="101" t="s">
        <v>28</v>
      </c>
      <c r="AD34" s="134" t="s">
        <v>130</v>
      </c>
      <c r="AE34" s="134" t="s">
        <v>130</v>
      </c>
      <c r="AF34" s="134" t="s">
        <v>130</v>
      </c>
      <c r="AG34" s="135" t="s">
        <v>131</v>
      </c>
      <c r="AH34" s="134" t="s">
        <v>131</v>
      </c>
      <c r="AI34" s="134" t="s">
        <v>131</v>
      </c>
      <c r="AJ34" s="134" t="s">
        <v>131</v>
      </c>
      <c r="AK34" s="134" t="s">
        <v>131</v>
      </c>
      <c r="AL34" s="134" t="s">
        <v>131</v>
      </c>
      <c r="AM34" s="134" t="s">
        <v>131</v>
      </c>
      <c r="AN34" s="134" t="s">
        <v>131</v>
      </c>
      <c r="AO34" s="134" t="s">
        <v>131</v>
      </c>
      <c r="AP34" s="134" t="s">
        <v>131</v>
      </c>
      <c r="AQ34" s="134" t="s">
        <v>131</v>
      </c>
      <c r="AR34" s="134" t="s">
        <v>131</v>
      </c>
      <c r="AS34" s="134" t="s">
        <v>131</v>
      </c>
      <c r="AT34" s="134" t="s">
        <v>131</v>
      </c>
      <c r="AU34" s="134" t="s">
        <v>131</v>
      </c>
      <c r="AV34" s="134" t="s">
        <v>131</v>
      </c>
      <c r="AW34" s="134" t="s">
        <v>131</v>
      </c>
      <c r="AX34" s="134" t="s">
        <v>131</v>
      </c>
      <c r="AY34" s="134" t="s">
        <v>131</v>
      </c>
      <c r="AZ34" s="134" t="s">
        <v>131</v>
      </c>
      <c r="BA34" s="134" t="s">
        <v>131</v>
      </c>
      <c r="BB34" s="134" t="s">
        <v>131</v>
      </c>
    </row>
    <row r="35" spans="1:54" ht="16.5" thickBot="1" x14ac:dyDescent="0.3">
      <c r="A35" s="75">
        <f>IF(ISBLANK(VLOOKUP(D35,#REF!,3)),0,1)</f>
        <v>1</v>
      </c>
      <c r="B35" s="74">
        <f>IF(ISBLANK(D35),0,IF(ISBLANK(E35),0,IF(ISBLANK(F35),0,1)))</f>
        <v>1</v>
      </c>
      <c r="C35" s="140">
        <v>1</v>
      </c>
      <c r="D35" s="165" t="s">
        <v>4</v>
      </c>
      <c r="E35" s="165" t="s">
        <v>4</v>
      </c>
      <c r="F35" s="165" t="s">
        <v>4</v>
      </c>
      <c r="G35" s="160">
        <v>34.613399999999999</v>
      </c>
      <c r="H35" s="141">
        <v>1000</v>
      </c>
      <c r="I35" s="159">
        <v>1003</v>
      </c>
      <c r="J35" s="127" t="s">
        <v>4</v>
      </c>
      <c r="K35" s="143" t="e">
        <f>IF(ISBLANK(E35),"",(0.000824493-(0.0000040899*E35)+(0.000000076438*E35^2)-(0.00000000082467*E35^3)+(0.0000000000053875*E35^4)))</f>
        <v>#VALUE!</v>
      </c>
      <c r="L35" s="143" t="e">
        <f>IF(ISBLANK(E35),"",(-0.00000572466+(0.00000010227*E35)-(0.0000000016546*E35^2)))</f>
        <v>#VALUE!</v>
      </c>
      <c r="M35" s="143" t="e">
        <f>IF(ISBLANK(E35),"",IF(ISBLANK(G35),(O35+(K35*35)+(L35*35^1.5)+(0.00000048314*35^2)),(O35+(K35*G35)+(L35*G35^1.5)+(0.00000048314*G35^2))))</f>
        <v>#VALUE!</v>
      </c>
      <c r="N35" s="144" t="e">
        <f>IF(ISBLANK(D35),"",IF(ISBLANK(G35),J35*(1+0.00001*(35-20)),J35*(1+0.00001*(G35-20))))</f>
        <v>#VALUE!</v>
      </c>
      <c r="O35" s="143" t="e">
        <f>IF(ISBLANK(E35),"",(0.999842594+(0.00006793952*E35)-(0.00000909529*E35^2)+(0.0000001001685*E35^3)-(0.000000001120083*E35^4)+(0.000000000006536332*E35^5)))</f>
        <v>#VALUE!</v>
      </c>
      <c r="P35" s="127">
        <v>3.512</v>
      </c>
      <c r="Q35" s="127" t="s">
        <v>4</v>
      </c>
      <c r="R35" s="127" t="s">
        <v>4</v>
      </c>
      <c r="S35" s="161">
        <v>152.69999999999999</v>
      </c>
      <c r="T35" s="231">
        <v>3.0000000000000001E-3</v>
      </c>
      <c r="U35" s="231">
        <v>2.9315682269834323E-3</v>
      </c>
      <c r="X35" s="231">
        <v>33.087000000000003</v>
      </c>
      <c r="Y35" s="231">
        <v>32.332265975400276</v>
      </c>
      <c r="Z35" s="231">
        <v>2.2559999999999998</v>
      </c>
      <c r="AA35" s="231">
        <v>2.2045393066915406</v>
      </c>
      <c r="AB35" s="231">
        <v>30.58</v>
      </c>
      <c r="AC35" s="231">
        <v>29.882452127051117</v>
      </c>
      <c r="AD35" s="149"/>
      <c r="AE35" s="149"/>
      <c r="AF35" s="149"/>
      <c r="AG35" s="149"/>
      <c r="AH35" s="149"/>
      <c r="AI35" s="149"/>
      <c r="AJ35" s="149"/>
      <c r="AK35" s="149"/>
      <c r="AL35" s="149"/>
      <c r="AM35" s="149"/>
      <c r="AN35" s="149"/>
      <c r="AO35" s="149"/>
      <c r="AP35" s="149"/>
      <c r="AQ35" s="149"/>
      <c r="AR35" s="149"/>
      <c r="AS35" s="149"/>
      <c r="AT35" s="149"/>
      <c r="AU35" s="149"/>
      <c r="AV35" s="149"/>
      <c r="AW35" s="149"/>
      <c r="AX35" s="149"/>
      <c r="AY35" s="149"/>
      <c r="AZ35" s="149"/>
      <c r="BA35" s="149"/>
      <c r="BB35" s="150"/>
    </row>
    <row r="36" spans="1:54" ht="16.5" thickBot="1" x14ac:dyDescent="0.3">
      <c r="A36" s="75">
        <f>IF(ISBLANK(VLOOKUP(D36,#REF!,3)),0,1)</f>
        <v>1</v>
      </c>
      <c r="B36" s="74">
        <f t="shared" ref="B36:B58" si="0">IF(ISBLANK(D36),0,IF(ISBLANK(E36),0,IF(ISBLANK(F36),0,1)))</f>
        <v>1</v>
      </c>
      <c r="C36" s="52">
        <v>2</v>
      </c>
      <c r="D36" s="165" t="s">
        <v>4</v>
      </c>
      <c r="E36" s="165" t="s">
        <v>4</v>
      </c>
      <c r="F36" s="165" t="s">
        <v>4</v>
      </c>
      <c r="G36" s="160">
        <v>34.609299999999998</v>
      </c>
      <c r="H36" s="141">
        <v>1000</v>
      </c>
      <c r="I36" s="159">
        <v>1003</v>
      </c>
      <c r="J36" s="127" t="s">
        <v>4</v>
      </c>
      <c r="K36" s="57" t="e">
        <f t="shared" ref="K36:K57" si="1">IF(ISBLANK(E36),"",(0.000824493-(0.0000040899*E36)+(0.000000076438*E36^2)-(0.00000000082467*E36^3)+(0.0000000000053875*E36^4)))</f>
        <v>#VALUE!</v>
      </c>
      <c r="L36" s="57" t="e">
        <f t="shared" ref="L36:L58" si="2">IF(ISBLANK(E36),"",(-0.00000572466+(0.00000010227*E36)-(0.0000000016546*E36^2)))</f>
        <v>#VALUE!</v>
      </c>
      <c r="M36" s="57" t="e">
        <f t="shared" ref="M36:M58" si="3">IF(ISBLANK(E36),"",IF(ISBLANK(G36),(O36+(K36*35)+(L36*35^1.5)+(0.00000048314*35^2)),(O36+(K36*G36)+(L36*G36^1.5)+(0.00000048314*G36^2))))</f>
        <v>#VALUE!</v>
      </c>
      <c r="N36" s="58" t="e">
        <f t="shared" ref="N36:N58" si="4">IF(ISBLANK(D36),"",IF(ISBLANK(G36),J36*(1+0.00001*(35-20)),J36*(1+0.00001*(G36-20))))</f>
        <v>#VALUE!</v>
      </c>
      <c r="O36" s="57" t="e">
        <f t="shared" ref="O36:O58" si="5">IF(ISBLANK(E36),"",(0.999842594+(0.00006793952*E36)-(0.00000909529*E36^2)+(0.0000001001685*E36^3)-(0.000000001120083*E36^4)+(0.000000000006536332*E36^5)))</f>
        <v>#VALUE!</v>
      </c>
      <c r="P36" s="127">
        <v>3.5209999999999999</v>
      </c>
      <c r="Q36" s="127" t="s">
        <v>4</v>
      </c>
      <c r="R36" s="127" t="s">
        <v>4</v>
      </c>
      <c r="S36" s="162">
        <v>153.1</v>
      </c>
      <c r="T36" s="231">
        <v>0</v>
      </c>
      <c r="U36" s="231">
        <v>0</v>
      </c>
      <c r="X36" s="231">
        <v>34.26</v>
      </c>
      <c r="Y36" s="231">
        <v>33.478509152150792</v>
      </c>
      <c r="Z36" s="231">
        <v>2.2989999999999999</v>
      </c>
      <c r="AA36" s="231">
        <v>2.2465584512783034</v>
      </c>
      <c r="AB36" s="231">
        <v>31.36</v>
      </c>
      <c r="AC36" s="231">
        <v>30.64465986606681</v>
      </c>
      <c r="AD36" s="76"/>
      <c r="AE36" s="76"/>
      <c r="AF36" s="76"/>
      <c r="AG36" s="76"/>
      <c r="AH36" s="76"/>
      <c r="AI36" s="76"/>
      <c r="AJ36" s="76"/>
      <c r="AK36" s="76"/>
      <c r="AL36" s="76"/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76"/>
      <c r="BA36" s="76"/>
      <c r="BB36" s="77"/>
    </row>
    <row r="37" spans="1:54" ht="16.5" thickBot="1" x14ac:dyDescent="0.3">
      <c r="A37" s="75">
        <f>IF(ISBLANK(VLOOKUP(D37,#REF!,3)),0,1)</f>
        <v>1</v>
      </c>
      <c r="B37" s="74">
        <f t="shared" si="0"/>
        <v>1</v>
      </c>
      <c r="C37" s="52">
        <v>3</v>
      </c>
      <c r="D37" s="165" t="s">
        <v>4</v>
      </c>
      <c r="E37" s="165" t="s">
        <v>4</v>
      </c>
      <c r="F37" s="165" t="s">
        <v>4</v>
      </c>
      <c r="G37" s="160">
        <v>34.612499999999997</v>
      </c>
      <c r="H37" s="141">
        <v>1000</v>
      </c>
      <c r="I37" s="159">
        <v>1003</v>
      </c>
      <c r="J37" s="127" t="s">
        <v>4</v>
      </c>
      <c r="K37" s="57" t="e">
        <f t="shared" si="1"/>
        <v>#VALUE!</v>
      </c>
      <c r="L37" s="57" t="e">
        <f t="shared" si="2"/>
        <v>#VALUE!</v>
      </c>
      <c r="M37" s="57" t="e">
        <f t="shared" si="3"/>
        <v>#VALUE!</v>
      </c>
      <c r="N37" s="58" t="e">
        <f t="shared" si="4"/>
        <v>#VALUE!</v>
      </c>
      <c r="O37" s="57" t="e">
        <f t="shared" si="5"/>
        <v>#VALUE!</v>
      </c>
      <c r="P37" s="127">
        <v>3.5259999999999998</v>
      </c>
      <c r="Q37" s="127" t="s">
        <v>4</v>
      </c>
      <c r="R37" s="127" t="s">
        <v>4</v>
      </c>
      <c r="S37" s="162">
        <v>153.30000000000001</v>
      </c>
      <c r="T37" s="231">
        <v>0</v>
      </c>
      <c r="U37" s="231">
        <v>0</v>
      </c>
      <c r="X37" s="231">
        <v>34.14</v>
      </c>
      <c r="Y37" s="231">
        <v>33.361246423071456</v>
      </c>
      <c r="Z37" s="231">
        <v>2.3119999999999998</v>
      </c>
      <c r="AA37" s="231">
        <v>2.2592619135952314</v>
      </c>
      <c r="AB37" s="231">
        <v>31.08</v>
      </c>
      <c r="AC37" s="231">
        <v>30.371046831548355</v>
      </c>
      <c r="AD37" s="76"/>
      <c r="AE37" s="76"/>
      <c r="AF37" s="76"/>
      <c r="AG37" s="76"/>
      <c r="AH37" s="76"/>
      <c r="AI37" s="76"/>
      <c r="AJ37" s="76"/>
      <c r="AK37" s="76"/>
      <c r="AL37" s="76"/>
      <c r="AM37" s="76"/>
      <c r="AN37" s="76"/>
      <c r="AO37" s="76"/>
      <c r="AP37" s="76"/>
      <c r="AQ37" s="76"/>
      <c r="AR37" s="76"/>
      <c r="AS37" s="76"/>
      <c r="AT37" s="76"/>
      <c r="AU37" s="76"/>
      <c r="AV37" s="76"/>
      <c r="AW37" s="76"/>
      <c r="AX37" s="76"/>
      <c r="AY37" s="76"/>
      <c r="AZ37" s="76"/>
      <c r="BA37" s="76"/>
      <c r="BB37" s="77"/>
    </row>
    <row r="38" spans="1:54" ht="16.5" thickBot="1" x14ac:dyDescent="0.3">
      <c r="A38" s="75">
        <f>IF(ISBLANK(VLOOKUP(D38,#REF!,3)),0,1)</f>
        <v>1</v>
      </c>
      <c r="B38" s="74">
        <f t="shared" si="0"/>
        <v>1</v>
      </c>
      <c r="C38" s="52">
        <v>4</v>
      </c>
      <c r="D38" s="165" t="s">
        <v>4</v>
      </c>
      <c r="E38" s="165" t="s">
        <v>4</v>
      </c>
      <c r="F38" s="165" t="s">
        <v>4</v>
      </c>
      <c r="G38" s="160">
        <v>34.6113</v>
      </c>
      <c r="H38" s="141">
        <v>1000</v>
      </c>
      <c r="I38" s="159">
        <v>1003</v>
      </c>
      <c r="J38" s="127" t="s">
        <v>4</v>
      </c>
      <c r="K38" s="57" t="e">
        <f t="shared" si="1"/>
        <v>#VALUE!</v>
      </c>
      <c r="L38" s="57" t="e">
        <f t="shared" si="2"/>
        <v>#VALUE!</v>
      </c>
      <c r="M38" s="57" t="e">
        <f t="shared" si="3"/>
        <v>#VALUE!</v>
      </c>
      <c r="N38" s="58" t="e">
        <f t="shared" si="4"/>
        <v>#VALUE!</v>
      </c>
      <c r="O38" s="57" t="e">
        <f t="shared" si="5"/>
        <v>#VALUE!</v>
      </c>
      <c r="P38" s="127">
        <v>3.516</v>
      </c>
      <c r="Q38" s="127" t="s">
        <v>4</v>
      </c>
      <c r="R38" s="127" t="s">
        <v>4</v>
      </c>
      <c r="S38" s="162">
        <v>152.9</v>
      </c>
      <c r="T38" s="231">
        <v>0</v>
      </c>
      <c r="U38" s="231">
        <v>0</v>
      </c>
      <c r="X38" s="231">
        <v>34.270000000000003</v>
      </c>
      <c r="Y38" s="231">
        <v>33.488281046240743</v>
      </c>
      <c r="Z38" s="231">
        <v>2.3089999999999997</v>
      </c>
      <c r="AA38" s="231">
        <v>2.2563303453682479</v>
      </c>
      <c r="AB38" s="231">
        <v>31.25</v>
      </c>
      <c r="AC38" s="231">
        <v>30.537169031077418</v>
      </c>
      <c r="AD38" s="76"/>
      <c r="AE38" s="76"/>
      <c r="AF38" s="76"/>
      <c r="AG38" s="76"/>
      <c r="AH38" s="76"/>
      <c r="AI38" s="76"/>
      <c r="AJ38" s="76"/>
      <c r="AK38" s="76"/>
      <c r="AL38" s="76"/>
      <c r="AM38" s="76"/>
      <c r="AN38" s="76"/>
      <c r="AO38" s="76"/>
      <c r="AP38" s="76"/>
      <c r="AQ38" s="76"/>
      <c r="AR38" s="76"/>
      <c r="AS38" s="76"/>
      <c r="AT38" s="76"/>
      <c r="AU38" s="76"/>
      <c r="AV38" s="76"/>
      <c r="AW38" s="76"/>
      <c r="AX38" s="76"/>
      <c r="AY38" s="76"/>
      <c r="AZ38" s="76"/>
      <c r="BA38" s="76"/>
      <c r="BB38" s="77"/>
    </row>
    <row r="39" spans="1:54" ht="16.5" thickBot="1" x14ac:dyDescent="0.3">
      <c r="A39" s="75">
        <f>IF(ISBLANK(VLOOKUP(D39,#REF!,3)),0,1)</f>
        <v>1</v>
      </c>
      <c r="B39" s="74">
        <f t="shared" si="0"/>
        <v>1</v>
      </c>
      <c r="C39" s="52">
        <v>5</v>
      </c>
      <c r="D39" s="165" t="s">
        <v>4</v>
      </c>
      <c r="E39" s="165" t="s">
        <v>4</v>
      </c>
      <c r="F39" s="165" t="s">
        <v>4</v>
      </c>
      <c r="G39" s="160">
        <v>34.6143</v>
      </c>
      <c r="H39" s="141">
        <v>1000</v>
      </c>
      <c r="I39" s="159">
        <v>1003</v>
      </c>
      <c r="J39" s="127" t="s">
        <v>4</v>
      </c>
      <c r="K39" s="57" t="e">
        <f t="shared" si="1"/>
        <v>#VALUE!</v>
      </c>
      <c r="L39" s="57" t="e">
        <f t="shared" si="2"/>
        <v>#VALUE!</v>
      </c>
      <c r="M39" s="57" t="e">
        <f t="shared" si="3"/>
        <v>#VALUE!</v>
      </c>
      <c r="N39" s="58" t="e">
        <f t="shared" si="4"/>
        <v>#VALUE!</v>
      </c>
      <c r="O39" s="57" t="e">
        <f t="shared" si="5"/>
        <v>#VALUE!</v>
      </c>
      <c r="P39" s="127">
        <v>3.5150000000000001</v>
      </c>
      <c r="Q39" s="127" t="s">
        <v>4</v>
      </c>
      <c r="R39" s="127" t="s">
        <v>4</v>
      </c>
      <c r="S39" s="162">
        <v>152.9</v>
      </c>
      <c r="T39" s="231">
        <v>0</v>
      </c>
      <c r="U39" s="231">
        <v>0</v>
      </c>
      <c r="X39" s="231">
        <v>34.119999999999997</v>
      </c>
      <c r="Y39" s="231">
        <v>33.341702634891568</v>
      </c>
      <c r="Z39" s="231">
        <v>2.3149999999999999</v>
      </c>
      <c r="AA39" s="231">
        <v>2.2621934818222149</v>
      </c>
      <c r="AB39" s="231">
        <v>31.3</v>
      </c>
      <c r="AC39" s="231">
        <v>30.586028501527142</v>
      </c>
      <c r="AD39" s="76"/>
      <c r="AE39" s="76"/>
      <c r="AF39" s="76"/>
      <c r="AG39" s="76"/>
      <c r="AH39" s="76"/>
      <c r="AI39" s="76"/>
      <c r="AJ39" s="76"/>
      <c r="AK39" s="76"/>
      <c r="AL39" s="76"/>
      <c r="AM39" s="76"/>
      <c r="AN39" s="76"/>
      <c r="AO39" s="76"/>
      <c r="AP39" s="76"/>
      <c r="AQ39" s="76"/>
      <c r="AR39" s="76"/>
      <c r="AS39" s="76"/>
      <c r="AT39" s="76"/>
      <c r="AU39" s="76"/>
      <c r="AV39" s="76"/>
      <c r="AW39" s="76"/>
      <c r="AX39" s="76"/>
      <c r="AY39" s="76"/>
      <c r="AZ39" s="76"/>
      <c r="BA39" s="76"/>
      <c r="BB39" s="77"/>
    </row>
    <row r="40" spans="1:54" ht="16.5" thickBot="1" x14ac:dyDescent="0.3">
      <c r="A40" s="75">
        <f>IF(ISBLANK(VLOOKUP(D40,#REF!,3)),0,1)</f>
        <v>1</v>
      </c>
      <c r="B40" s="74">
        <f t="shared" si="0"/>
        <v>1</v>
      </c>
      <c r="C40" s="52">
        <v>6</v>
      </c>
      <c r="D40" s="165" t="s">
        <v>4</v>
      </c>
      <c r="E40" s="165" t="s">
        <v>4</v>
      </c>
      <c r="F40" s="165" t="s">
        <v>4</v>
      </c>
      <c r="G40" s="160">
        <v>34.612699999999997</v>
      </c>
      <c r="H40" s="141">
        <v>1000</v>
      </c>
      <c r="I40" s="159">
        <v>1003</v>
      </c>
      <c r="J40" s="127" t="s">
        <v>4</v>
      </c>
      <c r="K40" s="57" t="e">
        <f t="shared" si="1"/>
        <v>#VALUE!</v>
      </c>
      <c r="L40" s="57" t="e">
        <f t="shared" si="2"/>
        <v>#VALUE!</v>
      </c>
      <c r="M40" s="57" t="e">
        <f t="shared" si="3"/>
        <v>#VALUE!</v>
      </c>
      <c r="N40" s="58" t="e">
        <f t="shared" si="4"/>
        <v>#VALUE!</v>
      </c>
      <c r="O40" s="57" t="e">
        <f t="shared" si="5"/>
        <v>#VALUE!</v>
      </c>
      <c r="P40" s="127">
        <v>3.5</v>
      </c>
      <c r="Q40" s="127" t="s">
        <v>4</v>
      </c>
      <c r="R40" s="127" t="s">
        <v>4</v>
      </c>
      <c r="S40" s="162">
        <v>152.19999999999999</v>
      </c>
      <c r="T40" s="231">
        <v>0</v>
      </c>
      <c r="U40" s="231">
        <v>0</v>
      </c>
      <c r="X40" s="231">
        <v>34.130000000000003</v>
      </c>
      <c r="Y40" s="231">
        <v>33.35147452898152</v>
      </c>
      <c r="Z40" s="231">
        <v>2.2999999999999998</v>
      </c>
      <c r="AA40" s="231">
        <v>2.2475356406872979</v>
      </c>
      <c r="AB40" s="231">
        <v>31.35</v>
      </c>
      <c r="AC40" s="231">
        <v>30.63488797197687</v>
      </c>
      <c r="AD40" s="76"/>
      <c r="AE40" s="76"/>
      <c r="AF40" s="76"/>
      <c r="AG40" s="76"/>
      <c r="AH40" s="76"/>
      <c r="AI40" s="76"/>
      <c r="AJ40" s="76"/>
      <c r="AK40" s="76"/>
      <c r="AL40" s="76"/>
      <c r="AM40" s="76"/>
      <c r="AN40" s="76"/>
      <c r="AO40" s="76"/>
      <c r="AP40" s="76"/>
      <c r="AQ40" s="76"/>
      <c r="AR40" s="76"/>
      <c r="AS40" s="76"/>
      <c r="AT40" s="76"/>
      <c r="AU40" s="76"/>
      <c r="AV40" s="76"/>
      <c r="AW40" s="76"/>
      <c r="AX40" s="76"/>
      <c r="AY40" s="76"/>
      <c r="AZ40" s="76"/>
      <c r="BA40" s="76"/>
      <c r="BB40" s="77"/>
    </row>
    <row r="41" spans="1:54" ht="16.5" thickBot="1" x14ac:dyDescent="0.3">
      <c r="A41" s="75">
        <f>IF(ISBLANK(VLOOKUP(D41,#REF!,3)),0,1)</f>
        <v>1</v>
      </c>
      <c r="B41" s="74">
        <f t="shared" si="0"/>
        <v>1</v>
      </c>
      <c r="C41" s="52">
        <v>7</v>
      </c>
      <c r="D41" s="165" t="s">
        <v>4</v>
      </c>
      <c r="E41" s="165" t="s">
        <v>4</v>
      </c>
      <c r="F41" s="165" t="s">
        <v>4</v>
      </c>
      <c r="G41" s="160">
        <v>34.610999999999997</v>
      </c>
      <c r="H41" s="141">
        <v>1000</v>
      </c>
      <c r="I41" s="159">
        <v>1003</v>
      </c>
      <c r="J41" s="127" t="s">
        <v>4</v>
      </c>
      <c r="K41" s="57" t="e">
        <f t="shared" si="1"/>
        <v>#VALUE!</v>
      </c>
      <c r="L41" s="57" t="e">
        <f t="shared" si="2"/>
        <v>#VALUE!</v>
      </c>
      <c r="M41" s="57" t="e">
        <f t="shared" si="3"/>
        <v>#VALUE!</v>
      </c>
      <c r="N41" s="58" t="e">
        <f t="shared" si="4"/>
        <v>#VALUE!</v>
      </c>
      <c r="O41" s="57" t="e">
        <f t="shared" si="5"/>
        <v>#VALUE!</v>
      </c>
      <c r="P41" s="127">
        <v>3.5209999999999999</v>
      </c>
      <c r="Q41" s="127" t="s">
        <v>4</v>
      </c>
      <c r="R41" s="127" t="s">
        <v>4</v>
      </c>
      <c r="S41" s="162">
        <v>153.1</v>
      </c>
      <c r="T41" s="231">
        <v>0</v>
      </c>
      <c r="U41" s="231">
        <v>0</v>
      </c>
      <c r="X41" s="231">
        <v>34.07</v>
      </c>
      <c r="Y41" s="231">
        <v>33.292843164441848</v>
      </c>
      <c r="Z41" s="231">
        <v>2.3199999999999998</v>
      </c>
      <c r="AA41" s="231">
        <v>2.2670794288671874</v>
      </c>
      <c r="AB41" s="231">
        <v>31.16</v>
      </c>
      <c r="AC41" s="231">
        <v>30.449221984267915</v>
      </c>
      <c r="AD41" s="76"/>
      <c r="AE41" s="76"/>
      <c r="AF41" s="76"/>
      <c r="AG41" s="76"/>
      <c r="AH41" s="76"/>
      <c r="AI41" s="76"/>
      <c r="AJ41" s="76"/>
      <c r="AK41" s="76"/>
      <c r="AL41" s="76"/>
      <c r="AM41" s="76"/>
      <c r="AN41" s="76"/>
      <c r="AO41" s="76"/>
      <c r="AP41" s="76"/>
      <c r="AQ41" s="76"/>
      <c r="AR41" s="76"/>
      <c r="AS41" s="76"/>
      <c r="AT41" s="76"/>
      <c r="AU41" s="76"/>
      <c r="AV41" s="76"/>
      <c r="AW41" s="76"/>
      <c r="AX41" s="76"/>
      <c r="AY41" s="76"/>
      <c r="AZ41" s="76"/>
      <c r="BA41" s="76"/>
      <c r="BB41" s="77"/>
    </row>
    <row r="42" spans="1:54" ht="16.5" thickBot="1" x14ac:dyDescent="0.3">
      <c r="A42" s="75">
        <f>IF(ISBLANK(VLOOKUP(D42,#REF!,3)),0,1)</f>
        <v>1</v>
      </c>
      <c r="B42" s="74">
        <f t="shared" si="0"/>
        <v>1</v>
      </c>
      <c r="C42" s="52">
        <v>8</v>
      </c>
      <c r="D42" s="165" t="s">
        <v>4</v>
      </c>
      <c r="E42" s="165" t="s">
        <v>4</v>
      </c>
      <c r="F42" s="165" t="s">
        <v>4</v>
      </c>
      <c r="G42" s="160" t="s">
        <v>4</v>
      </c>
      <c r="H42" s="141">
        <v>1000</v>
      </c>
      <c r="I42" s="159">
        <v>1003</v>
      </c>
      <c r="J42" s="127" t="s">
        <v>4</v>
      </c>
      <c r="K42" s="57" t="e">
        <f t="shared" si="1"/>
        <v>#VALUE!</v>
      </c>
      <c r="L42" s="57" t="e">
        <f t="shared" si="2"/>
        <v>#VALUE!</v>
      </c>
      <c r="M42" s="57" t="e">
        <f t="shared" si="3"/>
        <v>#VALUE!</v>
      </c>
      <c r="N42" s="58" t="e">
        <f t="shared" si="4"/>
        <v>#VALUE!</v>
      </c>
      <c r="O42" s="57" t="e">
        <f t="shared" si="5"/>
        <v>#VALUE!</v>
      </c>
      <c r="P42" s="127">
        <v>3.5209999999999999</v>
      </c>
      <c r="Q42" s="127" t="s">
        <v>4</v>
      </c>
      <c r="R42" s="127" t="s">
        <v>4</v>
      </c>
      <c r="S42" s="60">
        <v>153.1</v>
      </c>
      <c r="T42" s="231">
        <v>0</v>
      </c>
      <c r="U42" s="231">
        <v>0</v>
      </c>
      <c r="X42" s="231">
        <v>33.799999999999997</v>
      </c>
      <c r="Y42" s="231">
        <v>33.02900202401333</v>
      </c>
      <c r="Z42" s="231">
        <v>2.2869999999999999</v>
      </c>
      <c r="AA42" s="231">
        <v>2.23483217837037</v>
      </c>
      <c r="AB42" s="231">
        <v>30.88</v>
      </c>
      <c r="AC42" s="231">
        <v>30.17560894974946</v>
      </c>
      <c r="AD42" s="76"/>
      <c r="AE42" s="76"/>
      <c r="AF42" s="76"/>
      <c r="AG42" s="76"/>
      <c r="AH42" s="76"/>
      <c r="AI42" s="76"/>
      <c r="AJ42" s="76"/>
      <c r="AK42" s="76"/>
      <c r="AL42" s="76"/>
      <c r="AM42" s="76"/>
      <c r="AN42" s="76"/>
      <c r="AO42" s="76"/>
      <c r="AP42" s="76"/>
      <c r="AQ42" s="76"/>
      <c r="AR42" s="76"/>
      <c r="AS42" s="76"/>
      <c r="AT42" s="76"/>
      <c r="AU42" s="76"/>
      <c r="AV42" s="76"/>
      <c r="AW42" s="76"/>
      <c r="AX42" s="76"/>
      <c r="AY42" s="76"/>
      <c r="AZ42" s="76"/>
      <c r="BA42" s="76"/>
      <c r="BB42" s="77"/>
    </row>
    <row r="43" spans="1:54" ht="16.5" thickBot="1" x14ac:dyDescent="0.3">
      <c r="A43" s="75">
        <f>IF(ISBLANK(VLOOKUP(D43,#REF!,3)),0,1)</f>
        <v>1</v>
      </c>
      <c r="B43" s="74">
        <f t="shared" si="0"/>
        <v>1</v>
      </c>
      <c r="C43" s="52">
        <v>9</v>
      </c>
      <c r="D43" s="165" t="s">
        <v>4</v>
      </c>
      <c r="E43" s="165" t="s">
        <v>4</v>
      </c>
      <c r="F43" s="165" t="s">
        <v>4</v>
      </c>
      <c r="G43" s="160">
        <v>34.612099999999998</v>
      </c>
      <c r="H43" s="141">
        <v>1000</v>
      </c>
      <c r="I43" s="159">
        <v>1003</v>
      </c>
      <c r="J43" s="127" t="s">
        <v>4</v>
      </c>
      <c r="K43" s="57" t="e">
        <f t="shared" si="1"/>
        <v>#VALUE!</v>
      </c>
      <c r="L43" s="57" t="e">
        <f t="shared" si="2"/>
        <v>#VALUE!</v>
      </c>
      <c r="M43" s="57" t="e">
        <f t="shared" si="3"/>
        <v>#VALUE!</v>
      </c>
      <c r="N43" s="58" t="e">
        <f t="shared" si="4"/>
        <v>#VALUE!</v>
      </c>
      <c r="O43" s="57" t="e">
        <f t="shared" si="5"/>
        <v>#VALUE!</v>
      </c>
      <c r="P43" s="127">
        <v>3.5169999999999999</v>
      </c>
      <c r="Q43" s="127" t="s">
        <v>4</v>
      </c>
      <c r="R43" s="127" t="s">
        <v>4</v>
      </c>
      <c r="S43" s="60">
        <v>153</v>
      </c>
      <c r="T43" s="231">
        <v>0</v>
      </c>
      <c r="U43" s="231">
        <v>0</v>
      </c>
      <c r="X43" s="231">
        <v>34.15</v>
      </c>
      <c r="Y43" s="231">
        <v>33.371018317161401</v>
      </c>
      <c r="Z43" s="231">
        <v>2.2679999999999998</v>
      </c>
      <c r="AA43" s="231">
        <v>2.2162655795994746</v>
      </c>
      <c r="AB43" s="231">
        <v>31.29</v>
      </c>
      <c r="AC43" s="231">
        <v>30.576256607437198</v>
      </c>
      <c r="AD43" s="76"/>
      <c r="AE43" s="76"/>
      <c r="AF43" s="76"/>
      <c r="AG43" s="76"/>
      <c r="AH43" s="76"/>
      <c r="AI43" s="76"/>
      <c r="AJ43" s="76"/>
      <c r="AK43" s="76"/>
      <c r="AL43" s="76"/>
      <c r="AM43" s="76"/>
      <c r="AN43" s="76"/>
      <c r="AO43" s="76"/>
      <c r="AP43" s="76"/>
      <c r="AQ43" s="76"/>
      <c r="AR43" s="76"/>
      <c r="AS43" s="76"/>
      <c r="AT43" s="76"/>
      <c r="AU43" s="76"/>
      <c r="AV43" s="76"/>
      <c r="AW43" s="76"/>
      <c r="AX43" s="76"/>
      <c r="AY43" s="76"/>
      <c r="AZ43" s="76"/>
      <c r="BA43" s="76"/>
      <c r="BB43" s="77"/>
    </row>
    <row r="44" spans="1:54" ht="15.75" x14ac:dyDescent="0.25">
      <c r="A44" s="75">
        <f>IF(ISBLANK(VLOOKUP(D44,#REF!,3)),0,1)</f>
        <v>1</v>
      </c>
      <c r="B44" s="74">
        <f t="shared" si="0"/>
        <v>1</v>
      </c>
      <c r="C44" s="52">
        <v>10</v>
      </c>
      <c r="D44" s="165" t="s">
        <v>4</v>
      </c>
      <c r="E44" s="165" t="s">
        <v>4</v>
      </c>
      <c r="F44" s="165" t="s">
        <v>4</v>
      </c>
      <c r="G44" s="160">
        <v>34.610900000000001</v>
      </c>
      <c r="H44" s="141">
        <v>1000</v>
      </c>
      <c r="I44" s="159">
        <v>1001</v>
      </c>
      <c r="J44" s="127" t="s">
        <v>4</v>
      </c>
      <c r="K44" s="57" t="e">
        <f t="shared" si="1"/>
        <v>#VALUE!</v>
      </c>
      <c r="L44" s="57" t="e">
        <f t="shared" si="2"/>
        <v>#VALUE!</v>
      </c>
      <c r="M44" s="57" t="e">
        <f t="shared" si="3"/>
        <v>#VALUE!</v>
      </c>
      <c r="N44" s="58" t="e">
        <f t="shared" si="4"/>
        <v>#VALUE!</v>
      </c>
      <c r="O44" s="57" t="e">
        <f t="shared" si="5"/>
        <v>#VALUE!</v>
      </c>
      <c r="P44" s="127">
        <v>3.5179999999999998</v>
      </c>
      <c r="Q44" s="127" t="s">
        <v>4</v>
      </c>
      <c r="R44" s="127" t="s">
        <v>4</v>
      </c>
      <c r="S44" s="60">
        <v>153</v>
      </c>
      <c r="T44" s="231">
        <v>0</v>
      </c>
      <c r="U44" s="231">
        <v>0</v>
      </c>
      <c r="X44" s="231">
        <v>34.08</v>
      </c>
      <c r="Y44" s="231">
        <v>33.302615058531785</v>
      </c>
      <c r="Z44" s="231">
        <v>2.29</v>
      </c>
      <c r="AA44" s="231">
        <v>2.2377637465973534</v>
      </c>
      <c r="AB44" s="231">
        <v>31.35</v>
      </c>
      <c r="AC44" s="231">
        <v>30.63488797197687</v>
      </c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  <c r="AP44" s="76"/>
      <c r="AQ44" s="76"/>
      <c r="AR44" s="76"/>
      <c r="AS44" s="76"/>
      <c r="AT44" s="76"/>
      <c r="AU44" s="76"/>
      <c r="AV44" s="76"/>
      <c r="AW44" s="76"/>
      <c r="AX44" s="76"/>
      <c r="AY44" s="76"/>
      <c r="AZ44" s="76"/>
      <c r="BA44" s="76"/>
      <c r="BB44" s="77"/>
    </row>
    <row r="45" spans="1:54" ht="15.75" x14ac:dyDescent="0.25">
      <c r="A45" s="75">
        <f>IF(ISBLANK(VLOOKUP(D45,#REF!,3)),0,1)</f>
        <v>1</v>
      </c>
      <c r="B45" s="74">
        <f t="shared" si="0"/>
        <v>1</v>
      </c>
      <c r="C45" s="52">
        <v>11</v>
      </c>
      <c r="D45" s="165" t="s">
        <v>4</v>
      </c>
      <c r="E45" s="165" t="s">
        <v>4</v>
      </c>
      <c r="F45" s="165" t="s">
        <v>4</v>
      </c>
      <c r="G45" s="160">
        <v>34.505499999999998</v>
      </c>
      <c r="H45" s="53">
        <v>750</v>
      </c>
      <c r="I45" s="159">
        <v>750</v>
      </c>
      <c r="J45" s="127" t="s">
        <v>4</v>
      </c>
      <c r="K45" s="57" t="e">
        <f t="shared" si="1"/>
        <v>#VALUE!</v>
      </c>
      <c r="L45" s="57" t="e">
        <f t="shared" si="2"/>
        <v>#VALUE!</v>
      </c>
      <c r="M45" s="57" t="e">
        <f t="shared" si="3"/>
        <v>#VALUE!</v>
      </c>
      <c r="N45" s="58" t="e">
        <f t="shared" si="4"/>
        <v>#VALUE!</v>
      </c>
      <c r="O45" s="57" t="e">
        <f t="shared" si="5"/>
        <v>#VALUE!</v>
      </c>
      <c r="P45" s="127">
        <v>3.36</v>
      </c>
      <c r="Q45" s="127" t="s">
        <v>4</v>
      </c>
      <c r="R45" s="127" t="s">
        <v>4</v>
      </c>
      <c r="S45" s="60">
        <v>146.19999999999999</v>
      </c>
      <c r="T45" s="231">
        <v>0</v>
      </c>
      <c r="U45" s="231">
        <v>0</v>
      </c>
      <c r="X45" s="231">
        <v>35.56</v>
      </c>
      <c r="Y45" s="231">
        <v>34.748855383843619</v>
      </c>
      <c r="Z45" s="231">
        <v>2.3140000000000001</v>
      </c>
      <c r="AA45" s="231">
        <v>2.2612162924132209</v>
      </c>
      <c r="AB45" s="231">
        <v>28.89</v>
      </c>
      <c r="AC45" s="231">
        <v>28.231002025850454</v>
      </c>
      <c r="AD45" s="76"/>
      <c r="AE45" s="76"/>
      <c r="AF45" s="76"/>
      <c r="AG45" s="76"/>
      <c r="AH45" s="76"/>
      <c r="AI45" s="76"/>
      <c r="AJ45" s="76"/>
      <c r="AK45" s="76"/>
      <c r="AL45" s="76"/>
      <c r="AM45" s="76"/>
      <c r="AN45" s="76"/>
      <c r="AO45" s="76"/>
      <c r="AP45" s="76"/>
      <c r="AQ45" s="76"/>
      <c r="AR45" s="76"/>
      <c r="AS45" s="76"/>
      <c r="AT45" s="76"/>
      <c r="AU45" s="76"/>
      <c r="AV45" s="76"/>
      <c r="AW45" s="76"/>
      <c r="AX45" s="76"/>
      <c r="AY45" s="76"/>
      <c r="AZ45" s="76"/>
      <c r="BA45" s="76"/>
      <c r="BB45" s="77"/>
    </row>
    <row r="46" spans="1:54" ht="15.75" x14ac:dyDescent="0.25">
      <c r="A46" s="75">
        <f>IF(ISBLANK(VLOOKUP(D46,#REF!,3)),0,1)</f>
        <v>1</v>
      </c>
      <c r="B46" s="74">
        <f t="shared" si="0"/>
        <v>0</v>
      </c>
      <c r="C46" s="52">
        <v>12</v>
      </c>
      <c r="D46" s="107"/>
      <c r="E46" s="108"/>
      <c r="F46" s="109"/>
      <c r="G46" s="160">
        <v>34.654400000000003</v>
      </c>
      <c r="H46" s="107">
        <v>500</v>
      </c>
      <c r="I46" s="159">
        <v>500</v>
      </c>
      <c r="J46" s="127" t="s">
        <v>4</v>
      </c>
      <c r="K46" s="110" t="str">
        <f t="shared" si="1"/>
        <v/>
      </c>
      <c r="L46" s="110" t="str">
        <f t="shared" si="2"/>
        <v/>
      </c>
      <c r="M46" s="110" t="str">
        <f t="shared" si="3"/>
        <v/>
      </c>
      <c r="N46" s="111" t="str">
        <f t="shared" si="4"/>
        <v/>
      </c>
      <c r="O46" s="110" t="str">
        <f t="shared" si="5"/>
        <v/>
      </c>
      <c r="P46" s="127">
        <v>2.4380000000000002</v>
      </c>
      <c r="Q46" s="127" t="s">
        <v>4</v>
      </c>
      <c r="R46" s="127" t="s">
        <v>4</v>
      </c>
      <c r="S46" s="60">
        <v>106.1</v>
      </c>
      <c r="T46" s="231">
        <v>1E-3</v>
      </c>
      <c r="U46" s="231">
        <v>9.7718940899447744E-4</v>
      </c>
      <c r="X46" s="231">
        <v>34.829000000000001</v>
      </c>
      <c r="Y46" s="231">
        <v>34.034529925868654</v>
      </c>
      <c r="Z46" s="231">
        <v>2.2629999999999999</v>
      </c>
      <c r="AA46" s="231">
        <v>2.2113796325545021</v>
      </c>
      <c r="AB46" s="231">
        <v>19.97</v>
      </c>
      <c r="AC46" s="231">
        <v>19.514472497619714</v>
      </c>
      <c r="AD46" s="76"/>
      <c r="AE46" s="76"/>
      <c r="AF46" s="76"/>
      <c r="AG46" s="76"/>
      <c r="AH46" s="76"/>
      <c r="AI46" s="76"/>
      <c r="AJ46" s="76"/>
      <c r="AK46" s="76"/>
      <c r="AL46" s="76"/>
      <c r="AM46" s="76"/>
      <c r="AN46" s="76"/>
      <c r="AO46" s="76"/>
      <c r="AP46" s="76"/>
      <c r="AQ46" s="76"/>
      <c r="AR46" s="76"/>
      <c r="AS46" s="76"/>
      <c r="AT46" s="76"/>
      <c r="AU46" s="76"/>
      <c r="AV46" s="76"/>
      <c r="AW46" s="76"/>
      <c r="AX46" s="76"/>
      <c r="AY46" s="76"/>
      <c r="AZ46" s="76"/>
      <c r="BA46" s="76"/>
      <c r="BB46" s="77"/>
    </row>
    <row r="47" spans="1:54" ht="15.75" x14ac:dyDescent="0.25">
      <c r="A47" s="75">
        <f>IF(ISBLANK(VLOOKUP(D47,#REF!,3)),0,1)</f>
        <v>1</v>
      </c>
      <c r="B47" s="74">
        <f t="shared" si="0"/>
        <v>0</v>
      </c>
      <c r="C47" s="52">
        <v>13</v>
      </c>
      <c r="D47" s="53"/>
      <c r="E47" s="54"/>
      <c r="F47" s="55"/>
      <c r="G47" s="160">
        <v>34.9696</v>
      </c>
      <c r="H47" s="53">
        <v>300</v>
      </c>
      <c r="I47" s="159">
        <v>300</v>
      </c>
      <c r="J47" s="127" t="s">
        <v>4</v>
      </c>
      <c r="K47" s="57" t="str">
        <f t="shared" si="1"/>
        <v/>
      </c>
      <c r="L47" s="57" t="str">
        <f t="shared" si="2"/>
        <v/>
      </c>
      <c r="M47" s="57" t="str">
        <f t="shared" si="3"/>
        <v/>
      </c>
      <c r="N47" s="58" t="str">
        <f t="shared" si="4"/>
        <v/>
      </c>
      <c r="O47" s="57" t="str">
        <f t="shared" si="5"/>
        <v/>
      </c>
      <c r="P47" s="127">
        <v>1.6439999999999999</v>
      </c>
      <c r="Q47" s="127" t="s">
        <v>4</v>
      </c>
      <c r="R47" s="127" t="s">
        <v>4</v>
      </c>
      <c r="S47" s="60">
        <v>71.5</v>
      </c>
      <c r="T47" s="231">
        <v>1.0999999999999999E-2</v>
      </c>
      <c r="U47" s="231">
        <v>1.0749083498939251E-2</v>
      </c>
      <c r="X47" s="231">
        <v>32.568999999999996</v>
      </c>
      <c r="Y47" s="231">
        <v>31.82608186154113</v>
      </c>
      <c r="Z47" s="231">
        <v>1.9459999999999997</v>
      </c>
      <c r="AA47" s="231">
        <v>1.9016105899032527</v>
      </c>
      <c r="AB47" s="231">
        <v>13.53</v>
      </c>
      <c r="AC47" s="231">
        <v>13.221372703695279</v>
      </c>
      <c r="AD47" s="76"/>
      <c r="AE47" s="76"/>
      <c r="AF47" s="76"/>
      <c r="AG47" s="76"/>
      <c r="AH47" s="76"/>
      <c r="AI47" s="76"/>
      <c r="AJ47" s="76"/>
      <c r="AK47" s="76"/>
      <c r="AL47" s="76"/>
      <c r="AM47" s="76"/>
      <c r="AN47" s="76"/>
      <c r="AO47" s="76"/>
      <c r="AP47" s="76"/>
      <c r="AQ47" s="76"/>
      <c r="AR47" s="76"/>
      <c r="AS47" s="76"/>
      <c r="AT47" s="76"/>
      <c r="AU47" s="76"/>
      <c r="AV47" s="76"/>
      <c r="AW47" s="76"/>
      <c r="AX47" s="76"/>
      <c r="AY47" s="76"/>
      <c r="AZ47" s="76"/>
      <c r="BA47" s="76"/>
      <c r="BB47" s="77"/>
    </row>
    <row r="48" spans="1:54" ht="15.75" x14ac:dyDescent="0.25">
      <c r="A48" s="75">
        <f>IF(ISBLANK(VLOOKUP(D48,#REF!,3)),0,1)</f>
        <v>1</v>
      </c>
      <c r="B48" s="74">
        <f t="shared" si="0"/>
        <v>0</v>
      </c>
      <c r="C48" s="52">
        <v>14</v>
      </c>
      <c r="D48" s="53"/>
      <c r="E48" s="54"/>
      <c r="F48" s="55"/>
      <c r="G48" s="160">
        <v>35.502000000000002</v>
      </c>
      <c r="H48" s="53">
        <v>160</v>
      </c>
      <c r="I48" s="159">
        <v>159</v>
      </c>
      <c r="J48" s="127" t="s">
        <v>4</v>
      </c>
      <c r="K48" s="57" t="str">
        <f t="shared" si="1"/>
        <v/>
      </c>
      <c r="L48" s="57" t="str">
        <f t="shared" si="2"/>
        <v/>
      </c>
      <c r="M48" s="57" t="str">
        <f t="shared" si="3"/>
        <v/>
      </c>
      <c r="N48" s="58" t="str">
        <f t="shared" si="4"/>
        <v/>
      </c>
      <c r="O48" s="57" t="str">
        <f t="shared" si="5"/>
        <v/>
      </c>
      <c r="P48" s="127">
        <v>3.0190000000000001</v>
      </c>
      <c r="Q48" s="127" t="s">
        <v>4</v>
      </c>
      <c r="R48" s="127" t="s">
        <v>4</v>
      </c>
      <c r="S48" s="60">
        <v>131.4</v>
      </c>
      <c r="T48" s="231">
        <v>1.7000000000000001E-2</v>
      </c>
      <c r="U48" s="231">
        <v>1.6612219952906116E-2</v>
      </c>
      <c r="X48" s="231">
        <v>17.722999999999999</v>
      </c>
      <c r="Y48" s="231">
        <v>17.318727895609122</v>
      </c>
      <c r="Z48" s="231">
        <v>1.17</v>
      </c>
      <c r="AA48" s="231">
        <v>1.1433116085235384</v>
      </c>
      <c r="AB48" s="231">
        <v>6.39</v>
      </c>
      <c r="AC48" s="231">
        <v>6.2442403234747106</v>
      </c>
      <c r="AD48" s="76"/>
      <c r="AE48" s="76"/>
      <c r="AF48" s="76"/>
      <c r="AG48" s="76"/>
      <c r="AH48" s="76"/>
      <c r="AI48" s="76"/>
      <c r="AJ48" s="76"/>
      <c r="AK48" s="76"/>
      <c r="AL48" s="76"/>
      <c r="AM48" s="76"/>
      <c r="AN48" s="76"/>
      <c r="AO48" s="76"/>
      <c r="AP48" s="76"/>
      <c r="AQ48" s="76"/>
      <c r="AR48" s="76"/>
      <c r="AS48" s="76"/>
      <c r="AT48" s="76"/>
      <c r="AU48" s="76"/>
      <c r="AV48" s="76"/>
      <c r="AW48" s="76"/>
      <c r="AX48" s="76"/>
      <c r="AY48" s="76"/>
      <c r="AZ48" s="76"/>
      <c r="BA48" s="76"/>
      <c r="BB48" s="77"/>
    </row>
    <row r="49" spans="1:54" ht="15.75" x14ac:dyDescent="0.25">
      <c r="A49" s="75">
        <f>IF(ISBLANK(VLOOKUP(D49,#REF!,3)),0,1)</f>
        <v>1</v>
      </c>
      <c r="B49" s="74">
        <f t="shared" si="0"/>
        <v>0</v>
      </c>
      <c r="C49" s="52">
        <v>15</v>
      </c>
      <c r="D49" s="53"/>
      <c r="E49" s="54"/>
      <c r="F49" s="55"/>
      <c r="G49" s="160">
        <v>35.538699999999999</v>
      </c>
      <c r="H49" s="53">
        <v>130</v>
      </c>
      <c r="I49" s="159">
        <v>130</v>
      </c>
      <c r="J49" s="127" t="s">
        <v>4</v>
      </c>
      <c r="K49" s="57" t="str">
        <f t="shared" si="1"/>
        <v/>
      </c>
      <c r="L49" s="57" t="str">
        <f t="shared" si="2"/>
        <v/>
      </c>
      <c r="M49" s="57" t="str">
        <f t="shared" si="3"/>
        <v/>
      </c>
      <c r="N49" s="58" t="str">
        <f t="shared" si="4"/>
        <v/>
      </c>
      <c r="O49" s="57" t="str">
        <f t="shared" si="5"/>
        <v/>
      </c>
      <c r="P49" s="127">
        <v>3.2189999999999999</v>
      </c>
      <c r="Q49" s="127" t="s">
        <v>4</v>
      </c>
      <c r="R49" s="127" t="s">
        <v>4</v>
      </c>
      <c r="S49" s="60">
        <v>140.19999999999999</v>
      </c>
      <c r="T49" s="231">
        <v>2.3E-2</v>
      </c>
      <c r="U49" s="231">
        <v>2.2475356406872978E-2</v>
      </c>
      <c r="X49" s="231">
        <v>16.367000000000001</v>
      </c>
      <c r="Y49" s="231">
        <v>15.993659057012612</v>
      </c>
      <c r="Z49" s="231">
        <v>1.105</v>
      </c>
      <c r="AA49" s="231">
        <v>1.0797942969388976</v>
      </c>
      <c r="AB49" s="231">
        <v>5.99</v>
      </c>
      <c r="AC49" s="231">
        <v>5.8533645598769199</v>
      </c>
      <c r="AD49" s="76"/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76"/>
      <c r="AR49" s="76"/>
      <c r="AS49" s="76"/>
      <c r="AT49" s="76"/>
      <c r="AU49" s="76"/>
      <c r="AV49" s="76"/>
      <c r="AW49" s="76"/>
      <c r="AX49" s="76"/>
      <c r="AY49" s="76"/>
      <c r="AZ49" s="76"/>
      <c r="BA49" s="76"/>
      <c r="BB49" s="77"/>
    </row>
    <row r="50" spans="1:54" ht="15.75" x14ac:dyDescent="0.25">
      <c r="A50" s="75">
        <f>IF(ISBLANK(VLOOKUP(D50,#REF!,3)),0,1)</f>
        <v>1</v>
      </c>
      <c r="B50" s="74">
        <f t="shared" si="0"/>
        <v>0</v>
      </c>
      <c r="C50" s="52">
        <v>16</v>
      </c>
      <c r="D50" s="53"/>
      <c r="E50" s="54"/>
      <c r="F50" s="55"/>
      <c r="G50" s="160">
        <v>35.61</v>
      </c>
      <c r="H50" s="53">
        <v>100</v>
      </c>
      <c r="I50" s="159">
        <v>100</v>
      </c>
      <c r="J50" s="127" t="s">
        <v>4</v>
      </c>
      <c r="K50" s="57" t="str">
        <f t="shared" si="1"/>
        <v/>
      </c>
      <c r="L50" s="57" t="str">
        <f t="shared" si="2"/>
        <v/>
      </c>
      <c r="M50" s="57" t="str">
        <f t="shared" si="3"/>
        <v/>
      </c>
      <c r="N50" s="58" t="str">
        <f t="shared" si="4"/>
        <v/>
      </c>
      <c r="O50" s="57" t="str">
        <f t="shared" si="5"/>
        <v/>
      </c>
      <c r="P50" s="127">
        <v>3.2509999999999999</v>
      </c>
      <c r="Q50" s="127" t="s">
        <v>4</v>
      </c>
      <c r="R50" s="127" t="s">
        <v>4</v>
      </c>
      <c r="S50" s="60">
        <v>141.5</v>
      </c>
      <c r="T50" s="231">
        <v>4.9000000000000002E-2</v>
      </c>
      <c r="U50" s="231">
        <v>4.7882281040729398E-2</v>
      </c>
      <c r="X50" s="231">
        <v>15.531000000000001</v>
      </c>
      <c r="Y50" s="231">
        <v>15.176728711093229</v>
      </c>
      <c r="Z50" s="231">
        <v>1.028</v>
      </c>
      <c r="AA50" s="231">
        <v>1.0045507124463229</v>
      </c>
      <c r="AB50" s="231">
        <v>5.6</v>
      </c>
      <c r="AC50" s="231">
        <v>5.4722606903690734</v>
      </c>
      <c r="AD50" s="76"/>
      <c r="AE50" s="76"/>
      <c r="AF50" s="76"/>
      <c r="AG50" s="76"/>
      <c r="AH50" s="76"/>
      <c r="AI50" s="76"/>
      <c r="AJ50" s="76"/>
      <c r="AK50" s="76"/>
      <c r="AL50" s="76"/>
      <c r="AM50" s="76"/>
      <c r="AN50" s="76"/>
      <c r="AO50" s="76"/>
      <c r="AP50" s="76"/>
      <c r="AQ50" s="76"/>
      <c r="AR50" s="76"/>
      <c r="AS50" s="76"/>
      <c r="AT50" s="76"/>
      <c r="AU50" s="76"/>
      <c r="AV50" s="76"/>
      <c r="AW50" s="76"/>
      <c r="AX50" s="76"/>
      <c r="AY50" s="76"/>
      <c r="AZ50" s="76"/>
      <c r="BA50" s="76"/>
      <c r="BB50" s="77"/>
    </row>
    <row r="51" spans="1:54" ht="15.75" x14ac:dyDescent="0.25">
      <c r="A51" s="75">
        <f>IF(ISBLANK(VLOOKUP(D51,#REF!,3)),0,1)</f>
        <v>1</v>
      </c>
      <c r="B51" s="74">
        <f t="shared" si="0"/>
        <v>0</v>
      </c>
      <c r="C51" s="52">
        <v>17</v>
      </c>
      <c r="D51" s="53"/>
      <c r="E51" s="54"/>
      <c r="F51" s="55"/>
      <c r="G51" s="160">
        <v>35.810499999999998</v>
      </c>
      <c r="H51" s="53">
        <v>80</v>
      </c>
      <c r="I51" s="159">
        <v>80</v>
      </c>
      <c r="J51" s="127" t="s">
        <v>4</v>
      </c>
      <c r="K51" s="57" t="str">
        <f t="shared" si="1"/>
        <v/>
      </c>
      <c r="L51" s="57" t="str">
        <f t="shared" si="2"/>
        <v/>
      </c>
      <c r="M51" s="57" t="str">
        <f t="shared" si="3"/>
        <v/>
      </c>
      <c r="N51" s="58" t="str">
        <f t="shared" si="4"/>
        <v/>
      </c>
      <c r="O51" s="57" t="str">
        <f t="shared" si="5"/>
        <v/>
      </c>
      <c r="P51" s="127">
        <v>3.552</v>
      </c>
      <c r="Q51" s="127" t="s">
        <v>4</v>
      </c>
      <c r="R51" s="127" t="s">
        <v>4</v>
      </c>
      <c r="S51" s="60">
        <v>154.69999999999999</v>
      </c>
      <c r="T51" s="231">
        <v>0.113</v>
      </c>
      <c r="U51" s="231">
        <v>0.11042240321637595</v>
      </c>
      <c r="X51" s="231">
        <v>12.067</v>
      </c>
      <c r="Y51" s="231">
        <v>11.79174459833636</v>
      </c>
      <c r="Z51" s="231">
        <v>0.84200000000000008</v>
      </c>
      <c r="AA51" s="231">
        <v>0.82279348237335004</v>
      </c>
      <c r="AB51" s="231">
        <v>4.29</v>
      </c>
      <c r="AC51" s="231">
        <v>4.192142564586308</v>
      </c>
      <c r="AD51" s="76"/>
      <c r="AE51" s="76"/>
      <c r="AF51" s="76"/>
      <c r="AG51" s="76"/>
      <c r="AH51" s="76"/>
      <c r="AI51" s="76"/>
      <c r="AJ51" s="76"/>
      <c r="AK51" s="76"/>
      <c r="AL51" s="76"/>
      <c r="AM51" s="76"/>
      <c r="AN51" s="76"/>
      <c r="AO51" s="76"/>
      <c r="AP51" s="76"/>
      <c r="AQ51" s="76"/>
      <c r="AR51" s="76"/>
      <c r="AS51" s="76"/>
      <c r="AT51" s="76"/>
      <c r="AU51" s="76"/>
      <c r="AV51" s="76"/>
      <c r="AW51" s="76"/>
      <c r="AX51" s="76"/>
      <c r="AY51" s="76"/>
      <c r="AZ51" s="76"/>
      <c r="BA51" s="76"/>
      <c r="BB51" s="77"/>
    </row>
    <row r="52" spans="1:54" ht="15.75" x14ac:dyDescent="0.25">
      <c r="A52" s="75">
        <f>IF(ISBLANK(VLOOKUP(D52,#REF!,3)),0,1)</f>
        <v>1</v>
      </c>
      <c r="B52" s="74">
        <f t="shared" si="0"/>
        <v>0</v>
      </c>
      <c r="C52" s="52">
        <v>18</v>
      </c>
      <c r="D52" s="53"/>
      <c r="E52" s="54"/>
      <c r="F52" s="55"/>
      <c r="G52" s="160">
        <v>35.936500000000002</v>
      </c>
      <c r="H52" s="53">
        <v>60</v>
      </c>
      <c r="I52" s="159">
        <v>60</v>
      </c>
      <c r="J52" s="127" t="s">
        <v>4</v>
      </c>
      <c r="K52" s="57" t="str">
        <f t="shared" si="1"/>
        <v/>
      </c>
      <c r="L52" s="57" t="str">
        <f t="shared" si="2"/>
        <v/>
      </c>
      <c r="M52" s="57" t="str">
        <f t="shared" si="3"/>
        <v/>
      </c>
      <c r="N52" s="58" t="str">
        <f t="shared" si="4"/>
        <v/>
      </c>
      <c r="O52" s="57" t="str">
        <f t="shared" si="5"/>
        <v/>
      </c>
      <c r="P52" s="127">
        <v>3.3279999999999998</v>
      </c>
      <c r="Q52" s="127" t="s">
        <v>4</v>
      </c>
      <c r="R52" s="127" t="s">
        <v>4</v>
      </c>
      <c r="S52" s="60">
        <v>144.9</v>
      </c>
      <c r="T52" s="231">
        <v>0.23699999999999999</v>
      </c>
      <c r="U52" s="231">
        <v>0.23159388993169114</v>
      </c>
      <c r="X52" s="231">
        <v>11.452999999999999</v>
      </c>
      <c r="Y52" s="231">
        <v>11.19175030121375</v>
      </c>
      <c r="Z52" s="231">
        <v>0.79400000000000004</v>
      </c>
      <c r="AA52" s="231">
        <v>0.77588839074161509</v>
      </c>
      <c r="AB52" s="231">
        <v>3.95</v>
      </c>
      <c r="AC52" s="231">
        <v>3.8598981655281861</v>
      </c>
      <c r="AD52" s="76"/>
      <c r="AE52" s="76"/>
      <c r="AF52" s="76"/>
      <c r="AG52" s="76"/>
      <c r="AH52" s="76"/>
      <c r="AI52" s="76"/>
      <c r="AJ52" s="76"/>
      <c r="AK52" s="76"/>
      <c r="AL52" s="76"/>
      <c r="AM52" s="76"/>
      <c r="AN52" s="76"/>
      <c r="AO52" s="76"/>
      <c r="AP52" s="76"/>
      <c r="AQ52" s="76"/>
      <c r="AR52" s="76"/>
      <c r="AS52" s="76"/>
      <c r="AT52" s="76"/>
      <c r="AU52" s="76"/>
      <c r="AV52" s="76"/>
      <c r="AW52" s="76"/>
      <c r="AX52" s="76"/>
      <c r="AY52" s="76"/>
      <c r="AZ52" s="76"/>
      <c r="BA52" s="76"/>
      <c r="BB52" s="77"/>
    </row>
    <row r="53" spans="1:54" ht="15.75" x14ac:dyDescent="0.25">
      <c r="A53" s="75">
        <f>IF(ISBLANK(VLOOKUP(D53,#REF!,3)),0,1)</f>
        <v>1</v>
      </c>
      <c r="B53" s="74">
        <f t="shared" si="0"/>
        <v>0</v>
      </c>
      <c r="C53" s="52">
        <v>19</v>
      </c>
      <c r="D53" s="53"/>
      <c r="E53" s="54"/>
      <c r="F53" s="55"/>
      <c r="G53" s="160">
        <v>35.979700000000001</v>
      </c>
      <c r="H53" s="53">
        <v>40</v>
      </c>
      <c r="I53" s="159">
        <v>40</v>
      </c>
      <c r="J53" s="127" t="s">
        <v>4</v>
      </c>
      <c r="K53" s="57" t="str">
        <f t="shared" si="1"/>
        <v/>
      </c>
      <c r="L53" s="57" t="str">
        <f t="shared" si="2"/>
        <v/>
      </c>
      <c r="M53" s="57" t="str">
        <f t="shared" si="3"/>
        <v/>
      </c>
      <c r="N53" s="58" t="str">
        <f t="shared" si="4"/>
        <v/>
      </c>
      <c r="O53" s="57" t="str">
        <f t="shared" si="5"/>
        <v/>
      </c>
      <c r="P53" s="127">
        <v>3.7160000000000002</v>
      </c>
      <c r="Q53" s="127" t="s">
        <v>4</v>
      </c>
      <c r="R53" s="127" t="s">
        <v>4</v>
      </c>
      <c r="S53" s="60">
        <v>161.9</v>
      </c>
      <c r="T53" s="231">
        <v>0.26600000000000001</v>
      </c>
      <c r="U53" s="231">
        <v>0.259932382792531</v>
      </c>
      <c r="X53" s="231">
        <v>4.7039999999999997</v>
      </c>
      <c r="Y53" s="231">
        <v>4.5966989799100215</v>
      </c>
      <c r="Z53" s="231">
        <v>0.44500000000000001</v>
      </c>
      <c r="AA53" s="231">
        <v>0.43484928700254244</v>
      </c>
      <c r="AB53" s="231">
        <v>2.68</v>
      </c>
      <c r="AC53" s="231">
        <v>2.6188676161051996</v>
      </c>
      <c r="AD53" s="76"/>
      <c r="AE53" s="76"/>
      <c r="AF53" s="76"/>
      <c r="AG53" s="76"/>
      <c r="AH53" s="76"/>
      <c r="AI53" s="76"/>
      <c r="AJ53" s="76"/>
      <c r="AK53" s="76"/>
      <c r="AL53" s="76"/>
      <c r="AM53" s="76"/>
      <c r="AN53" s="76"/>
      <c r="AO53" s="76"/>
      <c r="AP53" s="76"/>
      <c r="AQ53" s="76"/>
      <c r="AR53" s="76"/>
      <c r="AS53" s="76"/>
      <c r="AT53" s="76"/>
      <c r="AU53" s="76"/>
      <c r="AV53" s="76"/>
      <c r="AW53" s="76"/>
      <c r="AX53" s="76"/>
      <c r="AY53" s="76"/>
      <c r="AZ53" s="76"/>
      <c r="BA53" s="76"/>
      <c r="BB53" s="77"/>
    </row>
    <row r="54" spans="1:54" ht="15.75" x14ac:dyDescent="0.25">
      <c r="A54" s="75">
        <f>IF(ISBLANK(VLOOKUP(D54,#REF!,3)),0,1)</f>
        <v>1</v>
      </c>
      <c r="B54" s="74">
        <f t="shared" si="0"/>
        <v>0</v>
      </c>
      <c r="C54" s="52">
        <v>20</v>
      </c>
      <c r="D54" s="53"/>
      <c r="E54" s="54"/>
      <c r="F54" s="55"/>
      <c r="G54" s="160">
        <v>35.414700000000003</v>
      </c>
      <c r="H54" s="53">
        <v>20</v>
      </c>
      <c r="I54" s="159">
        <v>20</v>
      </c>
      <c r="J54" s="127" t="s">
        <v>4</v>
      </c>
      <c r="K54" s="57" t="str">
        <f t="shared" si="1"/>
        <v/>
      </c>
      <c r="L54" s="57" t="str">
        <f t="shared" si="2"/>
        <v/>
      </c>
      <c r="M54" s="57" t="str">
        <f t="shared" si="3"/>
        <v/>
      </c>
      <c r="N54" s="58" t="str">
        <f t="shared" si="4"/>
        <v/>
      </c>
      <c r="O54" s="57" t="str">
        <f t="shared" si="5"/>
        <v/>
      </c>
      <c r="P54" s="127">
        <v>4.5380000000000003</v>
      </c>
      <c r="Q54" s="127" t="s">
        <v>4</v>
      </c>
      <c r="R54" s="127" t="s">
        <v>4</v>
      </c>
      <c r="S54" s="60">
        <v>198.1</v>
      </c>
      <c r="T54" s="231">
        <v>1.7999999999999999E-2</v>
      </c>
      <c r="U54" s="231">
        <v>1.7589409361900593E-2</v>
      </c>
      <c r="X54" s="231">
        <v>2.0000000000000018E-3</v>
      </c>
      <c r="Y54" s="231">
        <v>1.9543788179889566E-3</v>
      </c>
      <c r="Z54" s="231">
        <v>7.8E-2</v>
      </c>
      <c r="AA54" s="231">
        <v>7.6220773901569241E-2</v>
      </c>
      <c r="AB54" s="231">
        <v>1.26</v>
      </c>
      <c r="AC54" s="231">
        <v>1.2312586553330416</v>
      </c>
      <c r="AD54" s="76"/>
      <c r="AE54" s="76"/>
      <c r="AF54" s="76"/>
      <c r="AG54" s="76"/>
      <c r="AH54" s="76"/>
      <c r="AI54" s="76"/>
      <c r="AJ54" s="76"/>
      <c r="AK54" s="76"/>
      <c r="AL54" s="76"/>
      <c r="AM54" s="76"/>
      <c r="AN54" s="76"/>
      <c r="AO54" s="76"/>
      <c r="AP54" s="76"/>
      <c r="AQ54" s="76"/>
      <c r="AR54" s="76"/>
      <c r="AS54" s="76"/>
      <c r="AT54" s="76"/>
      <c r="AU54" s="76"/>
      <c r="AV54" s="76"/>
      <c r="AW54" s="76"/>
      <c r="AX54" s="76"/>
      <c r="AY54" s="76"/>
      <c r="AZ54" s="76"/>
      <c r="BA54" s="76"/>
      <c r="BB54" s="77"/>
    </row>
    <row r="55" spans="1:54" ht="15.75" x14ac:dyDescent="0.25">
      <c r="A55" s="75">
        <f>IF(ISBLANK(VLOOKUP(D55,#REF!,3)),0,1)</f>
        <v>1</v>
      </c>
      <c r="B55" s="74">
        <f t="shared" si="0"/>
        <v>0</v>
      </c>
      <c r="C55" s="52">
        <v>21</v>
      </c>
      <c r="D55" s="53"/>
      <c r="E55" s="54"/>
      <c r="F55" s="55"/>
      <c r="G55" s="160">
        <v>35.1845</v>
      </c>
      <c r="H55" s="53">
        <v>10</v>
      </c>
      <c r="I55" s="159">
        <v>10</v>
      </c>
      <c r="J55" s="127" t="s">
        <v>4</v>
      </c>
      <c r="K55" s="57" t="str">
        <f t="shared" si="1"/>
        <v/>
      </c>
      <c r="L55" s="57" t="str">
        <f t="shared" si="2"/>
        <v/>
      </c>
      <c r="M55" s="57" t="str">
        <f t="shared" si="3"/>
        <v/>
      </c>
      <c r="N55" s="58" t="str">
        <f t="shared" si="4"/>
        <v/>
      </c>
      <c r="O55" s="57" t="str">
        <f t="shared" si="5"/>
        <v/>
      </c>
      <c r="P55" s="127">
        <v>4.5650000000000004</v>
      </c>
      <c r="Q55" s="127" t="s">
        <v>4</v>
      </c>
      <c r="R55" s="127" t="s">
        <v>4</v>
      </c>
      <c r="S55" s="60">
        <v>199.3</v>
      </c>
      <c r="T55" s="231">
        <v>5.0000000000000001E-3</v>
      </c>
      <c r="U55" s="231">
        <v>4.8859470449723868E-3</v>
      </c>
      <c r="X55" s="231">
        <v>5.0000000000000001E-3</v>
      </c>
      <c r="Y55" s="231">
        <v>4.8859470449723868E-3</v>
      </c>
      <c r="Z55" s="231">
        <v>6.2999999999999987E-2</v>
      </c>
      <c r="AA55" s="231">
        <v>6.1562932766652062E-2</v>
      </c>
      <c r="AB55" s="231">
        <v>1.1100000000000001</v>
      </c>
      <c r="AC55" s="231">
        <v>1.0846802439838701</v>
      </c>
      <c r="AD55" s="76"/>
      <c r="AE55" s="76"/>
      <c r="AF55" s="76"/>
      <c r="AG55" s="76"/>
      <c r="AH55" s="76"/>
      <c r="AI55" s="76"/>
      <c r="AJ55" s="76"/>
      <c r="AK55" s="76"/>
      <c r="AL55" s="76"/>
      <c r="AM55" s="76"/>
      <c r="AN55" s="76"/>
      <c r="AO55" s="76"/>
      <c r="AP55" s="76"/>
      <c r="AQ55" s="76"/>
      <c r="AR55" s="76"/>
      <c r="AS55" s="76"/>
      <c r="AT55" s="76"/>
      <c r="AU55" s="76"/>
      <c r="AV55" s="76"/>
      <c r="AW55" s="76"/>
      <c r="AX55" s="76"/>
      <c r="AY55" s="76"/>
      <c r="AZ55" s="76"/>
      <c r="BA55" s="76"/>
      <c r="BB55" s="77"/>
    </row>
    <row r="56" spans="1:54" ht="15.75" x14ac:dyDescent="0.25">
      <c r="A56" s="75">
        <f>IF(ISBLANK(VLOOKUP(D56,#REF!,3)),0,1)</f>
        <v>1</v>
      </c>
      <c r="B56" s="74">
        <f t="shared" si="0"/>
        <v>0</v>
      </c>
      <c r="C56" s="52">
        <v>22</v>
      </c>
      <c r="D56" s="53"/>
      <c r="E56" s="54"/>
      <c r="F56" s="55"/>
      <c r="G56" s="160">
        <v>35.179000000000002</v>
      </c>
      <c r="H56" s="53">
        <v>0</v>
      </c>
      <c r="I56" s="159">
        <v>0</v>
      </c>
      <c r="J56" s="127" t="s">
        <v>4</v>
      </c>
      <c r="K56" s="57" t="str">
        <f t="shared" si="1"/>
        <v/>
      </c>
      <c r="L56" s="57" t="str">
        <f t="shared" si="2"/>
        <v/>
      </c>
      <c r="M56" s="57" t="str">
        <f t="shared" si="3"/>
        <v/>
      </c>
      <c r="N56" s="58" t="str">
        <f t="shared" si="4"/>
        <v/>
      </c>
      <c r="O56" s="57" t="str">
        <f t="shared" si="5"/>
        <v/>
      </c>
      <c r="P56" s="127">
        <v>4.5720000000000001</v>
      </c>
      <c r="Q56" s="127" t="s">
        <v>4</v>
      </c>
      <c r="R56" s="127" t="s">
        <v>4</v>
      </c>
      <c r="S56" s="60">
        <v>199.6</v>
      </c>
      <c r="T56" s="231">
        <v>4.0000000000000001E-3</v>
      </c>
      <c r="U56" s="231">
        <v>3.9087576359779098E-3</v>
      </c>
      <c r="X56" s="231">
        <v>6.0000000000000001E-3</v>
      </c>
      <c r="Y56" s="231">
        <v>5.8631364539668647E-3</v>
      </c>
      <c r="Z56" s="231">
        <v>0.08</v>
      </c>
      <c r="AA56" s="231">
        <v>7.8175152719558189E-2</v>
      </c>
      <c r="AB56" s="231">
        <v>1.03</v>
      </c>
      <c r="AC56" s="231">
        <v>1.0065050912643116</v>
      </c>
      <c r="AD56" s="76"/>
      <c r="AE56" s="76"/>
      <c r="AF56" s="76"/>
      <c r="AG56" s="76"/>
      <c r="AH56" s="76"/>
      <c r="AI56" s="76"/>
      <c r="AJ56" s="76"/>
      <c r="AK56" s="76"/>
      <c r="AL56" s="76"/>
      <c r="AM56" s="76"/>
      <c r="AN56" s="76"/>
      <c r="AO56" s="76"/>
      <c r="AP56" s="76"/>
      <c r="AQ56" s="76"/>
      <c r="AR56" s="76"/>
      <c r="AS56" s="76"/>
      <c r="AT56" s="76"/>
      <c r="AU56" s="76"/>
      <c r="AV56" s="76"/>
      <c r="AW56" s="76"/>
      <c r="AX56" s="76"/>
      <c r="AY56" s="76"/>
      <c r="AZ56" s="76"/>
      <c r="BA56" s="76"/>
      <c r="BB56" s="77"/>
    </row>
    <row r="57" spans="1:54" ht="15.75" x14ac:dyDescent="0.25">
      <c r="A57" s="75">
        <f>IF(ISBLANK(VLOOKUP(D57,#REF!,3)),0,1)</f>
        <v>1</v>
      </c>
      <c r="B57" s="74">
        <f t="shared" si="0"/>
        <v>0</v>
      </c>
      <c r="C57" s="52">
        <v>23</v>
      </c>
      <c r="D57" s="53"/>
      <c r="E57" s="54"/>
      <c r="F57" s="55"/>
      <c r="G57" s="56"/>
      <c r="H57" s="53"/>
      <c r="I57" s="53"/>
      <c r="J57" s="127" t="s">
        <v>4</v>
      </c>
      <c r="K57" s="57" t="str">
        <f t="shared" si="1"/>
        <v/>
      </c>
      <c r="L57" s="57" t="str">
        <f t="shared" si="2"/>
        <v/>
      </c>
      <c r="M57" s="57" t="str">
        <f t="shared" si="3"/>
        <v/>
      </c>
      <c r="N57" s="58" t="str">
        <f t="shared" si="4"/>
        <v/>
      </c>
      <c r="O57" s="57" t="str">
        <f t="shared" si="5"/>
        <v/>
      </c>
      <c r="P57" s="127" t="s">
        <v>4</v>
      </c>
      <c r="Q57" s="127" t="s">
        <v>4</v>
      </c>
      <c r="R57" s="127" t="s">
        <v>4</v>
      </c>
      <c r="S57" s="60" t="s">
        <v>4</v>
      </c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  <c r="AG57" s="76"/>
      <c r="AH57" s="76"/>
      <c r="AI57" s="76"/>
      <c r="AJ57" s="76"/>
      <c r="AK57" s="76"/>
      <c r="AL57" s="76"/>
      <c r="AM57" s="76"/>
      <c r="AN57" s="76"/>
      <c r="AO57" s="76"/>
      <c r="AP57" s="76"/>
      <c r="AQ57" s="76"/>
      <c r="AR57" s="76"/>
      <c r="AS57" s="76"/>
      <c r="AT57" s="76"/>
      <c r="AU57" s="76"/>
      <c r="AV57" s="76"/>
      <c r="AW57" s="76"/>
      <c r="AX57" s="76"/>
      <c r="AY57" s="76"/>
      <c r="AZ57" s="76"/>
      <c r="BA57" s="76"/>
      <c r="BB57" s="77"/>
    </row>
    <row r="58" spans="1:54" ht="16.5" thickBot="1" x14ac:dyDescent="0.3">
      <c r="A58" s="75">
        <f>IF(ISBLANK(VLOOKUP(D58,#REF!,3)),0,1)</f>
        <v>1</v>
      </c>
      <c r="B58" s="74">
        <f t="shared" si="0"/>
        <v>0</v>
      </c>
      <c r="C58" s="61">
        <v>24</v>
      </c>
      <c r="D58" s="62"/>
      <c r="E58" s="63"/>
      <c r="F58" s="64"/>
      <c r="G58" s="151"/>
      <c r="H58" s="62"/>
      <c r="I58" s="62"/>
      <c r="J58" s="127" t="s">
        <v>4</v>
      </c>
      <c r="K58" s="65" t="str">
        <f>IF(ISBLANK(E58),"",(0.000824493-(0.0000040899*E58)+(0.000000076438*E58^2)-(0.00000000082467*E58^3)+(0.0000000000053875*E58^4)))</f>
        <v/>
      </c>
      <c r="L58" s="65" t="str">
        <f t="shared" si="2"/>
        <v/>
      </c>
      <c r="M58" s="65" t="str">
        <f t="shared" si="3"/>
        <v/>
      </c>
      <c r="N58" s="66" t="str">
        <f t="shared" si="4"/>
        <v/>
      </c>
      <c r="O58" s="65" t="str">
        <f t="shared" si="5"/>
        <v/>
      </c>
      <c r="P58" s="127" t="s">
        <v>4</v>
      </c>
      <c r="Q58" s="127" t="s">
        <v>4</v>
      </c>
      <c r="R58" s="127" t="s">
        <v>4</v>
      </c>
      <c r="S58" s="127" t="s">
        <v>4</v>
      </c>
      <c r="T58" s="78"/>
      <c r="U58" s="78"/>
      <c r="V58" s="78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/>
      <c r="AH58" s="78"/>
      <c r="AI58" s="78"/>
      <c r="AJ58" s="78"/>
      <c r="AK58" s="78"/>
      <c r="AL58" s="78"/>
      <c r="AM58" s="78"/>
      <c r="AN58" s="78"/>
      <c r="AO58" s="78"/>
      <c r="AP58" s="78"/>
      <c r="AQ58" s="78"/>
      <c r="AR58" s="78"/>
      <c r="AS58" s="78"/>
      <c r="AT58" s="78"/>
      <c r="AU58" s="78"/>
      <c r="AV58" s="78"/>
      <c r="AW58" s="78"/>
      <c r="AX58" s="78"/>
      <c r="AY58" s="78"/>
      <c r="AZ58" s="78"/>
      <c r="BA58" s="78"/>
      <c r="BB58" s="79"/>
    </row>
  </sheetData>
  <dataConsolidate/>
  <mergeCells count="70">
    <mergeCell ref="AX31:AX32"/>
    <mergeCell ref="AY31:AY32"/>
    <mergeCell ref="AZ31:AZ32"/>
    <mergeCell ref="BA31:BA32"/>
    <mergeCell ref="BB31:BB32"/>
    <mergeCell ref="AS31:AS32"/>
    <mergeCell ref="AT31:AT32"/>
    <mergeCell ref="AU31:AU32"/>
    <mergeCell ref="AV31:AV32"/>
    <mergeCell ref="AW31:AW32"/>
    <mergeCell ref="AN31:AN32"/>
    <mergeCell ref="AO31:AO32"/>
    <mergeCell ref="AP31:AP32"/>
    <mergeCell ref="AQ31:AQ32"/>
    <mergeCell ref="AR31:AR32"/>
    <mergeCell ref="AI31:AI32"/>
    <mergeCell ref="AJ31:AJ32"/>
    <mergeCell ref="AK31:AK32"/>
    <mergeCell ref="AL31:AL32"/>
    <mergeCell ref="AM31:AM32"/>
    <mergeCell ref="AD31:AD32"/>
    <mergeCell ref="AE31:AE32"/>
    <mergeCell ref="AF31:AF32"/>
    <mergeCell ref="AG31:AG32"/>
    <mergeCell ref="AH31:AH32"/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Z31:AA32"/>
    <mergeCell ref="AB31:AC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H33:H34"/>
    <mergeCell ref="I33:I34"/>
    <mergeCell ref="J33:J34"/>
    <mergeCell ref="C33:C34"/>
    <mergeCell ref="D33:D34"/>
    <mergeCell ref="E33:E34"/>
    <mergeCell ref="F33:F34"/>
    <mergeCell ref="G33:G34"/>
  </mergeCells>
  <dataValidations count="4">
    <dataValidation type="list" showInputMessage="1" showErrorMessage="1" promptTitle="Choix Cardinal" sqref="P9">
      <formula1>$M$8:$M$10</formula1>
    </dataValidation>
    <dataValidation type="list" showInputMessage="1" showErrorMessage="1" promptTitle="Choix Cardinal" sqref="P10">
      <formula1>$N$8:$N$10</formula1>
    </dataValidation>
    <dataValidation allowBlank="1" showErrorMessage="1" sqref="J30"/>
    <dataValidation type="list" allowBlank="1" showErrorMessage="1" sqref="I29">
      <formula1>$O$28:$O$30</formula1>
    </dataValidation>
  </dataValidations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8"/>
  <sheetViews>
    <sheetView zoomScaleNormal="100" workbookViewId="0">
      <selection activeCell="C2" sqref="C2:U12"/>
    </sheetView>
  </sheetViews>
  <sheetFormatPr baseColWidth="10" defaultColWidth="11.42578125" defaultRowHeight="15" x14ac:dyDescent="0.25"/>
  <cols>
    <col min="1" max="2" width="0.85546875" style="80" customWidth="1"/>
    <col min="3" max="3" width="3.7109375" style="80" customWidth="1"/>
    <col min="4" max="9" width="10.28515625" style="80" customWidth="1"/>
    <col min="10" max="10" width="10.7109375" style="80" customWidth="1"/>
    <col min="11" max="15" width="10.7109375" style="80" hidden="1" customWidth="1"/>
    <col min="16" max="16" width="10.7109375" style="80" customWidth="1"/>
    <col min="17" max="29" width="10.28515625" style="80" customWidth="1"/>
    <col min="30" max="30" width="13.5703125" style="80" bestFit="1" customWidth="1"/>
    <col min="31" max="31" width="16.5703125" style="80" bestFit="1" customWidth="1"/>
    <col min="32" max="32" width="9.140625" style="80" bestFit="1" customWidth="1"/>
    <col min="33" max="33" width="26.140625" style="80" bestFit="1" customWidth="1"/>
    <col min="34" max="34" width="12.7109375" style="80" bestFit="1" customWidth="1"/>
    <col min="35" max="35" width="11.140625" style="80" bestFit="1" customWidth="1"/>
    <col min="36" max="36" width="14.28515625" style="80" bestFit="1" customWidth="1"/>
    <col min="37" max="37" width="12" style="80" bestFit="1" customWidth="1"/>
    <col min="38" max="38" width="26.5703125" style="80" bestFit="1" customWidth="1"/>
    <col min="39" max="39" width="14.42578125" style="80" bestFit="1" customWidth="1"/>
    <col min="40" max="40" width="11" style="80" bestFit="1" customWidth="1"/>
    <col min="41" max="41" width="11.42578125" style="80"/>
    <col min="42" max="42" width="10.7109375" style="80" bestFit="1" customWidth="1"/>
    <col min="43" max="43" width="6.28515625" style="80" bestFit="1" customWidth="1"/>
    <col min="44" max="44" width="19.42578125" style="80" bestFit="1" customWidth="1"/>
    <col min="45" max="45" width="12.85546875" style="80" bestFit="1" customWidth="1"/>
    <col min="46" max="46" width="17.5703125" style="80" bestFit="1" customWidth="1"/>
    <col min="47" max="47" width="14.42578125" style="80" bestFit="1" customWidth="1"/>
    <col min="48" max="48" width="13.5703125" style="80" bestFit="1" customWidth="1"/>
    <col min="49" max="49" width="13.7109375" style="80" bestFit="1" customWidth="1"/>
    <col min="50" max="50" width="19.7109375" style="80" bestFit="1" customWidth="1"/>
    <col min="51" max="51" width="13.140625" style="80" bestFit="1" customWidth="1"/>
    <col min="52" max="52" width="17.42578125" style="80" bestFit="1" customWidth="1"/>
    <col min="53" max="53" width="13.28515625" style="80" bestFit="1" customWidth="1"/>
    <col min="54" max="54" width="12.42578125" style="80" bestFit="1" customWidth="1"/>
    <col min="55" max="16384" width="11.42578125" style="80"/>
  </cols>
  <sheetData>
    <row r="1" spans="3:23" ht="3" customHeight="1" thickBot="1" x14ac:dyDescent="0.3"/>
    <row r="2" spans="3:23" ht="21" x14ac:dyDescent="0.35">
      <c r="C2" s="214" t="s">
        <v>19</v>
      </c>
      <c r="D2" s="215"/>
      <c r="E2" s="215"/>
      <c r="F2" s="216" t="s">
        <v>147</v>
      </c>
      <c r="G2" s="216"/>
      <c r="H2" s="216"/>
      <c r="I2" s="216"/>
      <c r="J2" s="216"/>
      <c r="K2" s="216"/>
      <c r="L2" s="216"/>
      <c r="M2" s="216"/>
      <c r="N2" s="216"/>
      <c r="O2" s="216"/>
      <c r="P2" s="216"/>
      <c r="Q2" s="216"/>
      <c r="R2" s="216"/>
      <c r="S2" s="216"/>
      <c r="T2" s="216"/>
      <c r="U2" s="1"/>
    </row>
    <row r="3" spans="3:23" ht="14.45" customHeight="1" x14ac:dyDescent="0.25">
      <c r="C3" s="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2"/>
    </row>
    <row r="4" spans="3:23" ht="21.75" thickBot="1" x14ac:dyDescent="0.4">
      <c r="C4" s="217" t="s">
        <v>75</v>
      </c>
      <c r="D4" s="218"/>
      <c r="E4" s="218"/>
      <c r="F4" s="218"/>
      <c r="G4" s="218"/>
      <c r="H4" s="218"/>
      <c r="I4" s="218"/>
      <c r="J4" s="218"/>
      <c r="K4" s="218"/>
      <c r="L4" s="218"/>
      <c r="M4" s="218"/>
      <c r="N4" s="218"/>
      <c r="O4" s="218"/>
      <c r="P4" s="218"/>
      <c r="Q4" s="218"/>
      <c r="R4" s="218"/>
      <c r="S4" s="218"/>
      <c r="T4" s="218"/>
      <c r="U4" s="219"/>
    </row>
    <row r="5" spans="3:23" ht="15.75" customHeight="1" thickBot="1" x14ac:dyDescent="0.4">
      <c r="C5" s="7"/>
      <c r="D5" s="7"/>
      <c r="E5" s="7"/>
      <c r="F5" s="7"/>
      <c r="G5" s="7"/>
      <c r="J5" s="7"/>
      <c r="K5" s="7"/>
      <c r="L5" s="7"/>
      <c r="M5" s="7"/>
      <c r="N5" s="7"/>
      <c r="O5" s="7"/>
      <c r="P5" s="7"/>
      <c r="Q5" s="7"/>
      <c r="R5" s="7"/>
    </row>
    <row r="6" spans="3:23" ht="16.5" customHeight="1" thickBot="1" x14ac:dyDescent="0.3">
      <c r="C6" s="220" t="s">
        <v>38</v>
      </c>
      <c r="D6" s="221"/>
      <c r="E6" s="221"/>
      <c r="F6" s="222">
        <v>2</v>
      </c>
      <c r="G6" s="222"/>
      <c r="H6" s="221" t="s">
        <v>37</v>
      </c>
      <c r="I6" s="221"/>
      <c r="J6" s="221"/>
      <c r="K6" s="51"/>
      <c r="L6" s="51"/>
      <c r="M6" s="51"/>
      <c r="N6" s="50"/>
      <c r="O6" s="51"/>
      <c r="P6" s="223">
        <v>1</v>
      </c>
      <c r="Q6" s="223"/>
      <c r="R6" s="224" t="s">
        <v>78</v>
      </c>
      <c r="S6" s="224"/>
      <c r="T6" s="225">
        <v>37404</v>
      </c>
      <c r="U6" s="226"/>
    </row>
    <row r="7" spans="3:23" ht="16.5" customHeight="1" thickBot="1" x14ac:dyDescent="0.4">
      <c r="C7" s="34"/>
      <c r="D7" s="34"/>
      <c r="E7" s="33"/>
      <c r="F7" s="35"/>
      <c r="G7" s="33"/>
      <c r="H7" s="33"/>
      <c r="I7" s="33"/>
      <c r="J7" s="33"/>
      <c r="K7" s="33"/>
      <c r="L7" s="33"/>
      <c r="M7" s="33"/>
      <c r="N7" s="33"/>
      <c r="O7" s="37"/>
      <c r="P7" s="33"/>
      <c r="Q7" s="36"/>
    </row>
    <row r="8" spans="3:23" ht="15" customHeight="1" x14ac:dyDescent="0.25">
      <c r="C8" s="46"/>
      <c r="D8" s="33"/>
      <c r="G8" s="206" t="s">
        <v>57</v>
      </c>
      <c r="H8" s="207"/>
      <c r="I8" s="172" t="s">
        <v>50</v>
      </c>
      <c r="J8" s="172" t="s">
        <v>46</v>
      </c>
      <c r="K8" s="44"/>
      <c r="L8" s="44"/>
      <c r="M8" s="44"/>
      <c r="N8" s="44"/>
      <c r="O8" s="47"/>
      <c r="P8" s="45" t="s">
        <v>52</v>
      </c>
      <c r="Q8" s="208" t="s">
        <v>47</v>
      </c>
      <c r="R8" s="209"/>
    </row>
    <row r="9" spans="3:23" ht="14.25" customHeight="1" x14ac:dyDescent="0.25">
      <c r="C9" s="46"/>
      <c r="D9" s="33"/>
      <c r="G9" s="210" t="s">
        <v>48</v>
      </c>
      <c r="H9" s="211"/>
      <c r="I9" s="38">
        <v>0</v>
      </c>
      <c r="J9" s="39">
        <v>1.69</v>
      </c>
      <c r="K9" s="42" t="s">
        <v>51</v>
      </c>
      <c r="L9" s="43" t="str">
        <f>IF(P9=M9,"+","-")</f>
        <v>+</v>
      </c>
      <c r="M9" s="42" t="s">
        <v>3</v>
      </c>
      <c r="N9" s="42" t="s">
        <v>54</v>
      </c>
      <c r="O9" s="16" t="str">
        <f>IF(ISBLANK(I9),"",IF(ISBLANK(J9),"",IF(P9=M10,L9&amp;N11,N11)))</f>
        <v>0°1,69</v>
      </c>
      <c r="P9" s="39" t="s">
        <v>3</v>
      </c>
      <c r="Q9" s="212">
        <f>IF(ISBLANK(I9),"",IF(ISBLANK(J9),"",IF(J9&gt;60,"ERREUR !!",O11*(I9+(J9/60)))))</f>
        <v>2.8166666666666666E-2</v>
      </c>
      <c r="R9" s="213"/>
    </row>
    <row r="10" spans="3:23" ht="15" customHeight="1" x14ac:dyDescent="0.25">
      <c r="C10" s="46"/>
      <c r="D10" s="33"/>
      <c r="G10" s="210" t="s">
        <v>49</v>
      </c>
      <c r="H10" s="211"/>
      <c r="I10" s="38">
        <v>0</v>
      </c>
      <c r="J10" s="39">
        <v>0.47</v>
      </c>
      <c r="K10" s="42" t="s">
        <v>51</v>
      </c>
      <c r="L10" s="43" t="str">
        <f>IF(P10=N9,"+","-")</f>
        <v>+</v>
      </c>
      <c r="M10" s="42" t="s">
        <v>53</v>
      </c>
      <c r="N10" s="42" t="s">
        <v>55</v>
      </c>
      <c r="O10" s="11" t="str">
        <f>IF(ISBLANK(I10),"",IF(ISBLANK(J10),"",IF(P10=N10,L10&amp;N12,N12)))</f>
        <v>0°0,47</v>
      </c>
      <c r="P10" s="39" t="s">
        <v>54</v>
      </c>
      <c r="Q10" s="212">
        <f>IF(ISBLANK(I10),"",IF(ISBLANK(J10),"",IF(J10&gt;60,"ERREUR !!",O12*(I10+(J10/60)))))</f>
        <v>7.8333333333333328E-3</v>
      </c>
      <c r="R10" s="213"/>
      <c r="S10" s="31"/>
      <c r="T10" s="31"/>
    </row>
    <row r="11" spans="3:23" x14ac:dyDescent="0.25">
      <c r="G11" s="194" t="s">
        <v>72</v>
      </c>
      <c r="H11" s="195"/>
      <c r="I11" s="83" t="s">
        <v>33</v>
      </c>
      <c r="J11" s="85">
        <v>37404</v>
      </c>
      <c r="K11" s="85"/>
      <c r="L11" s="85"/>
      <c r="M11" s="85"/>
      <c r="N11" s="86" t="str">
        <f>I9&amp;"°"&amp;J9</f>
        <v>0°1,69</v>
      </c>
      <c r="O11" s="87">
        <f>IF(P9=M10,-1,1)</f>
        <v>1</v>
      </c>
      <c r="P11" s="198" t="str">
        <f>TEXT(J11,"aaaa-mm-jj")&amp;"T"&amp;TEXT(J12,"hh:mm:ss")&amp;"z"</f>
        <v>2006-05-29T12:30:00z</v>
      </c>
      <c r="Q11" s="198"/>
      <c r="R11" s="199"/>
      <c r="T11" s="30"/>
      <c r="U11" s="30"/>
      <c r="V11" s="32"/>
      <c r="W11" s="32"/>
    </row>
    <row r="12" spans="3:23" ht="15.75" thickBot="1" x14ac:dyDescent="0.3">
      <c r="G12" s="196"/>
      <c r="H12" s="197"/>
      <c r="I12" s="84" t="s">
        <v>73</v>
      </c>
      <c r="J12" s="114">
        <v>0.52083333333333337</v>
      </c>
      <c r="K12" s="88"/>
      <c r="L12" s="88"/>
      <c r="M12" s="88"/>
      <c r="N12" s="89" t="str">
        <f>I10&amp;"°"&amp;J10</f>
        <v>0°0,47</v>
      </c>
      <c r="O12" s="87">
        <f>IF(P10=N10,-1,1)</f>
        <v>1</v>
      </c>
      <c r="P12" s="200"/>
      <c r="Q12" s="200"/>
      <c r="R12" s="201"/>
      <c r="T12" s="30"/>
      <c r="U12" s="30"/>
      <c r="V12" s="32"/>
      <c r="W12" s="32"/>
    </row>
    <row r="13" spans="3:23" ht="15.75" thickBot="1" x14ac:dyDescent="0.3">
      <c r="C13" s="5" t="s">
        <v>1</v>
      </c>
      <c r="D13" s="5"/>
      <c r="E13" s="6"/>
      <c r="K13" s="81"/>
      <c r="L13" s="81"/>
      <c r="M13" s="81"/>
      <c r="N13" s="81"/>
      <c r="O13" s="81"/>
      <c r="P13" s="81"/>
      <c r="Q13" s="82"/>
    </row>
    <row r="14" spans="3:23" ht="15" customHeight="1" x14ac:dyDescent="0.25">
      <c r="C14" s="97" t="s">
        <v>7</v>
      </c>
      <c r="D14" s="90"/>
      <c r="E14" s="90"/>
      <c r="F14" s="90"/>
      <c r="G14" s="90"/>
      <c r="H14" s="91"/>
      <c r="I14" s="91"/>
      <c r="J14" s="91"/>
      <c r="K14" s="90"/>
      <c r="L14" s="90"/>
      <c r="M14" s="90"/>
      <c r="N14" s="91"/>
      <c r="O14" s="12"/>
      <c r="P14" s="91"/>
      <c r="Q14" s="12" t="s">
        <v>17</v>
      </c>
      <c r="R14" s="166">
        <v>23</v>
      </c>
      <c r="S14" s="92" t="s">
        <v>2</v>
      </c>
    </row>
    <row r="15" spans="3:23" ht="14.25" customHeight="1" x14ac:dyDescent="0.25">
      <c r="C15" s="98" t="s">
        <v>32</v>
      </c>
      <c r="D15" s="93"/>
      <c r="E15" s="93"/>
      <c r="F15" s="93"/>
      <c r="G15" s="93"/>
      <c r="H15" s="23"/>
      <c r="I15" s="23"/>
      <c r="J15" s="23"/>
      <c r="K15" s="93"/>
      <c r="L15" s="93"/>
      <c r="M15" s="93"/>
      <c r="N15" s="23"/>
      <c r="O15" s="13"/>
      <c r="P15" s="23"/>
      <c r="Q15" s="13" t="s">
        <v>34</v>
      </c>
      <c r="R15" s="166">
        <v>22.8</v>
      </c>
      <c r="S15" s="94" t="s">
        <v>2</v>
      </c>
    </row>
    <row r="16" spans="3:23" x14ac:dyDescent="0.25">
      <c r="C16" s="98" t="s">
        <v>11</v>
      </c>
      <c r="D16" s="93"/>
      <c r="E16" s="93"/>
      <c r="F16" s="93"/>
      <c r="G16" s="93"/>
      <c r="H16" s="23"/>
      <c r="I16" s="23"/>
      <c r="J16" s="23"/>
      <c r="K16" s="93"/>
      <c r="L16" s="93"/>
      <c r="M16" s="93"/>
      <c r="N16" s="23"/>
      <c r="O16" s="14"/>
      <c r="P16" s="23"/>
      <c r="Q16" s="14" t="s">
        <v>35</v>
      </c>
      <c r="R16" s="20" t="s">
        <v>4</v>
      </c>
      <c r="S16" s="94" t="s">
        <v>6</v>
      </c>
    </row>
    <row r="17" spans="3:54" ht="15.75" thickBot="1" x14ac:dyDescent="0.3">
      <c r="C17" s="99" t="s">
        <v>12</v>
      </c>
      <c r="D17" s="95"/>
      <c r="E17" s="95"/>
      <c r="F17" s="95"/>
      <c r="G17" s="95"/>
      <c r="H17" s="24"/>
      <c r="I17" s="24"/>
      <c r="J17" s="24"/>
      <c r="K17" s="95"/>
      <c r="L17" s="95"/>
      <c r="M17" s="95"/>
      <c r="N17" s="24"/>
      <c r="O17" s="15"/>
      <c r="P17" s="24"/>
      <c r="Q17" s="15" t="s">
        <v>36</v>
      </c>
      <c r="R17" s="21" t="s">
        <v>4</v>
      </c>
      <c r="S17" s="96" t="s">
        <v>6</v>
      </c>
    </row>
    <row r="18" spans="3:54" ht="14.45" hidden="1" x14ac:dyDescent="0.3">
      <c r="C18" s="8" t="s">
        <v>8</v>
      </c>
      <c r="D18" s="9"/>
      <c r="E18" s="9"/>
      <c r="F18" s="9"/>
      <c r="G18" s="9"/>
      <c r="H18" s="9"/>
      <c r="I18" s="9"/>
      <c r="J18" s="9"/>
      <c r="K18" s="10"/>
      <c r="L18" s="10"/>
      <c r="M18" s="10"/>
      <c r="N18" s="10"/>
      <c r="O18" s="25" t="s">
        <v>0</v>
      </c>
      <c r="P18" s="19">
        <f>(0.999842594+(0.00006793952*$R$14)-(0.00000909529*$R$14^2)+(0.0000001001685*$R$14^3)-(0.000000001120083*$R$14^4)+(0.000000000006536332*$R$14^5))</f>
        <v>0.99754116961741091</v>
      </c>
      <c r="Q18" s="10"/>
      <c r="R18" s="2"/>
    </row>
    <row r="19" spans="3:54" ht="14.45" hidden="1" x14ac:dyDescent="0.3">
      <c r="C19" s="8" t="s">
        <v>9</v>
      </c>
      <c r="D19" s="9"/>
      <c r="E19" s="9"/>
      <c r="F19" s="9"/>
      <c r="G19" s="9"/>
      <c r="H19" s="9"/>
      <c r="I19" s="9"/>
      <c r="J19" s="9"/>
      <c r="K19" s="10"/>
      <c r="L19" s="10"/>
      <c r="M19" s="10"/>
      <c r="N19" s="10"/>
      <c r="O19" s="25" t="s">
        <v>43</v>
      </c>
      <c r="P19" s="19" t="e">
        <f>$P$24*($P$18/#REF!)</f>
        <v>#REF!</v>
      </c>
      <c r="Q19" s="10" t="s">
        <v>3</v>
      </c>
      <c r="R19" s="2"/>
    </row>
    <row r="20" spans="3:54" ht="14.45" hidden="1" x14ac:dyDescent="0.3">
      <c r="C20" s="8" t="s">
        <v>18</v>
      </c>
      <c r="D20" s="9"/>
      <c r="E20" s="9"/>
      <c r="F20" s="9"/>
      <c r="G20" s="9"/>
      <c r="H20" s="9"/>
      <c r="I20" s="9"/>
      <c r="J20" s="9"/>
      <c r="K20" s="10"/>
      <c r="L20" s="10"/>
      <c r="M20" s="10"/>
      <c r="N20" s="10"/>
      <c r="O20" s="25" t="s">
        <v>44</v>
      </c>
      <c r="P20" s="19" t="e">
        <f>5+#REF!</f>
        <v>#REF!</v>
      </c>
      <c r="Q20" s="10" t="s">
        <v>6</v>
      </c>
      <c r="R20" s="2"/>
    </row>
    <row r="21" spans="3:54" ht="14.45" hidden="1" x14ac:dyDescent="0.3">
      <c r="C21" s="8" t="s">
        <v>10</v>
      </c>
      <c r="D21" s="9"/>
      <c r="E21" s="9"/>
      <c r="F21" s="9"/>
      <c r="G21" s="9"/>
      <c r="H21" s="9"/>
      <c r="I21" s="9"/>
      <c r="J21" s="9"/>
      <c r="K21" s="10"/>
      <c r="L21" s="10"/>
      <c r="M21" s="10"/>
      <c r="N21" s="10"/>
      <c r="O21" s="25" t="s">
        <v>45</v>
      </c>
      <c r="P21" s="19" t="e">
        <f>P20*(1+0.00001*(R14-20))</f>
        <v>#REF!</v>
      </c>
      <c r="Q21" s="10" t="s">
        <v>6</v>
      </c>
      <c r="R21" s="2"/>
    </row>
    <row r="22" spans="3:54" ht="14.45" hidden="1" x14ac:dyDescent="0.3">
      <c r="C22" s="8" t="s">
        <v>13</v>
      </c>
      <c r="D22" s="9"/>
      <c r="E22" s="9"/>
      <c r="F22" s="9"/>
      <c r="G22" s="9"/>
      <c r="H22" s="9"/>
      <c r="I22" s="9"/>
      <c r="J22" s="9"/>
      <c r="K22" s="10"/>
      <c r="L22" s="10"/>
      <c r="M22" s="10"/>
      <c r="N22" s="10"/>
      <c r="O22" s="25" t="s">
        <v>39</v>
      </c>
      <c r="P22" s="22" t="e">
        <f>$R$16*(1+0.00001*(20-$R$14))</f>
        <v>#VALUE!</v>
      </c>
      <c r="Q22" s="10" t="s">
        <v>6</v>
      </c>
      <c r="R22" s="2"/>
    </row>
    <row r="23" spans="3:54" ht="14.45" hidden="1" x14ac:dyDescent="0.3">
      <c r="C23" s="8" t="s">
        <v>14</v>
      </c>
      <c r="D23" s="9"/>
      <c r="E23" s="9"/>
      <c r="F23" s="9"/>
      <c r="G23" s="9"/>
      <c r="H23" s="9"/>
      <c r="I23" s="9"/>
      <c r="J23" s="9"/>
      <c r="K23" s="10"/>
      <c r="L23" s="10"/>
      <c r="M23" s="10"/>
      <c r="N23" s="10"/>
      <c r="O23" s="25" t="s">
        <v>40</v>
      </c>
      <c r="P23" s="22" t="e">
        <f>$R$17*(1+0.00001*(20-$R$14))</f>
        <v>#VALUE!</v>
      </c>
      <c r="Q23" s="10" t="s">
        <v>6</v>
      </c>
      <c r="R23" s="2"/>
    </row>
    <row r="24" spans="3:54" ht="14.45" hidden="1" x14ac:dyDescent="0.3">
      <c r="C24" s="8" t="s">
        <v>15</v>
      </c>
      <c r="D24" s="9"/>
      <c r="E24" s="9"/>
      <c r="F24" s="9"/>
      <c r="G24" s="9"/>
      <c r="H24" s="9"/>
      <c r="I24" s="9"/>
      <c r="J24" s="9"/>
      <c r="K24" s="10"/>
      <c r="L24" s="10"/>
      <c r="M24" s="10"/>
      <c r="N24" s="10"/>
      <c r="O24" s="25" t="s">
        <v>41</v>
      </c>
      <c r="P24" s="23" t="e">
        <f>MAX(#REF!)</f>
        <v>#REF!</v>
      </c>
      <c r="Q24" s="10" t="s">
        <v>3</v>
      </c>
      <c r="R24" s="2"/>
    </row>
    <row r="25" spans="3:54" ht="14.45" hidden="1" x14ac:dyDescent="0.3">
      <c r="C25" s="8" t="s">
        <v>16</v>
      </c>
      <c r="D25" s="9"/>
      <c r="E25" s="9"/>
      <c r="F25" s="9"/>
      <c r="G25" s="9"/>
      <c r="H25" s="9"/>
      <c r="I25" s="9"/>
      <c r="J25" s="9"/>
      <c r="K25" s="10"/>
      <c r="L25" s="10"/>
      <c r="M25" s="10"/>
      <c r="N25" s="10"/>
      <c r="O25" s="25" t="s">
        <v>42</v>
      </c>
      <c r="P25" s="23" t="e">
        <f>IF(ISBLANK(R14),"",IF(ISBLANK(P21),"",IF(ISBLANK(R17),"",(($P$24*$P$18)/($P$22-$P$23)))))</f>
        <v>#REF!</v>
      </c>
      <c r="Q25" s="10" t="s">
        <v>3</v>
      </c>
      <c r="R25" s="2"/>
    </row>
    <row r="26" spans="3:54" ht="14.45" hidden="1" x14ac:dyDescent="0.3">
      <c r="C26" s="40" t="s">
        <v>31</v>
      </c>
      <c r="D26" s="41"/>
      <c r="E26" s="41"/>
      <c r="F26" s="41"/>
      <c r="G26" s="41"/>
      <c r="H26" s="41"/>
      <c r="I26" s="41"/>
      <c r="J26" s="41"/>
      <c r="K26" s="10"/>
      <c r="L26" s="10"/>
      <c r="M26" s="10"/>
      <c r="N26" s="10"/>
      <c r="O26" s="25" t="s">
        <v>30</v>
      </c>
      <c r="P26" s="23" t="e">
        <f>2+(#REF!+#REF!)</f>
        <v>#REF!</v>
      </c>
      <c r="Q26" s="10" t="s">
        <v>6</v>
      </c>
      <c r="R26" s="2"/>
    </row>
    <row r="27" spans="3:54" hidden="1" thickBot="1" x14ac:dyDescent="0.35">
      <c r="C27" s="26"/>
      <c r="D27" s="27"/>
      <c r="E27" s="27"/>
      <c r="F27" s="27"/>
      <c r="G27" s="27"/>
      <c r="H27" s="27"/>
      <c r="I27" s="27"/>
      <c r="J27" s="27"/>
      <c r="K27" s="28"/>
      <c r="L27" s="28"/>
      <c r="M27" s="28"/>
      <c r="N27" s="28"/>
      <c r="O27" s="29" t="s">
        <v>29</v>
      </c>
      <c r="P27" s="24">
        <v>1.6999999999999999E-3</v>
      </c>
      <c r="Q27" s="28"/>
      <c r="R27" s="4"/>
    </row>
    <row r="29" spans="3:54" ht="15.75" x14ac:dyDescent="0.25">
      <c r="E29" s="202" t="s">
        <v>60</v>
      </c>
      <c r="F29" s="202"/>
      <c r="G29" s="202"/>
      <c r="H29" s="202"/>
      <c r="I29" s="69" t="s">
        <v>66</v>
      </c>
      <c r="K29" s="70"/>
      <c r="L29" s="70"/>
      <c r="M29" s="70"/>
      <c r="N29" s="71"/>
      <c r="O29" s="70" t="s">
        <v>66</v>
      </c>
    </row>
    <row r="30" spans="3:54" ht="16.149999999999999" thickBot="1" x14ac:dyDescent="0.35">
      <c r="E30" s="105"/>
      <c r="F30" s="105"/>
      <c r="G30" s="105"/>
      <c r="H30" s="105"/>
      <c r="I30" s="105"/>
      <c r="J30" s="73"/>
      <c r="K30" s="72"/>
      <c r="L30" s="72"/>
      <c r="M30" s="72"/>
      <c r="N30" s="71"/>
      <c r="O30" s="71" t="s">
        <v>65</v>
      </c>
      <c r="P30" s="71"/>
    </row>
    <row r="31" spans="3:54" ht="15.75" customHeight="1" x14ac:dyDescent="0.25">
      <c r="C31" s="203" t="s">
        <v>5</v>
      </c>
      <c r="D31" s="190" t="s">
        <v>24</v>
      </c>
      <c r="E31" s="190" t="s">
        <v>58</v>
      </c>
      <c r="F31" s="190" t="s">
        <v>56</v>
      </c>
      <c r="G31" s="190" t="s">
        <v>20</v>
      </c>
      <c r="H31" s="190" t="s">
        <v>76</v>
      </c>
      <c r="I31" s="188" t="s">
        <v>77</v>
      </c>
      <c r="J31" s="188" t="s">
        <v>64</v>
      </c>
      <c r="K31" s="190" t="s">
        <v>21</v>
      </c>
      <c r="L31" s="190" t="s">
        <v>22</v>
      </c>
      <c r="M31" s="190" t="s">
        <v>26</v>
      </c>
      <c r="N31" s="190" t="s">
        <v>25</v>
      </c>
      <c r="O31" s="190" t="s">
        <v>23</v>
      </c>
      <c r="P31" s="192" t="s">
        <v>74</v>
      </c>
      <c r="Q31" s="192"/>
      <c r="R31" s="192"/>
      <c r="S31" s="192"/>
      <c r="T31" s="184" t="s">
        <v>69</v>
      </c>
      <c r="U31" s="184"/>
      <c r="V31" s="184" t="s">
        <v>70</v>
      </c>
      <c r="W31" s="184"/>
      <c r="X31" s="184" t="s">
        <v>71</v>
      </c>
      <c r="Y31" s="184"/>
      <c r="Z31" s="184" t="s">
        <v>67</v>
      </c>
      <c r="AA31" s="184"/>
      <c r="AB31" s="184" t="s">
        <v>68</v>
      </c>
      <c r="AC31" s="186"/>
      <c r="AD31" s="227" t="s">
        <v>80</v>
      </c>
      <c r="AE31" s="227" t="s">
        <v>81</v>
      </c>
      <c r="AF31" s="227" t="s">
        <v>82</v>
      </c>
      <c r="AG31" s="228" t="s">
        <v>83</v>
      </c>
      <c r="AH31" s="227" t="s">
        <v>84</v>
      </c>
      <c r="AI31" s="227" t="s">
        <v>85</v>
      </c>
      <c r="AJ31" s="227" t="s">
        <v>86</v>
      </c>
      <c r="AK31" s="227" t="s">
        <v>87</v>
      </c>
      <c r="AL31" s="228" t="s">
        <v>88</v>
      </c>
      <c r="AM31" s="227" t="s">
        <v>89</v>
      </c>
      <c r="AN31" s="227" t="s">
        <v>90</v>
      </c>
      <c r="AO31" s="227" t="s">
        <v>91</v>
      </c>
      <c r="AP31" s="227" t="s">
        <v>92</v>
      </c>
      <c r="AQ31" s="227" t="s">
        <v>93</v>
      </c>
      <c r="AR31" s="228" t="s">
        <v>94</v>
      </c>
      <c r="AS31" s="228" t="s">
        <v>95</v>
      </c>
      <c r="AT31" s="228" t="s">
        <v>96</v>
      </c>
      <c r="AU31" s="227" t="s">
        <v>97</v>
      </c>
      <c r="AV31" s="227" t="s">
        <v>98</v>
      </c>
      <c r="AW31" s="229" t="s">
        <v>99</v>
      </c>
      <c r="AX31" s="227" t="s">
        <v>100</v>
      </c>
      <c r="AY31" s="227" t="s">
        <v>101</v>
      </c>
      <c r="AZ31" s="228" t="s">
        <v>102</v>
      </c>
      <c r="BA31" s="227" t="s">
        <v>103</v>
      </c>
      <c r="BB31" s="230" t="s">
        <v>104</v>
      </c>
    </row>
    <row r="32" spans="3:54" ht="15.75" customHeight="1" x14ac:dyDescent="0.25">
      <c r="C32" s="204"/>
      <c r="D32" s="191"/>
      <c r="E32" s="191"/>
      <c r="F32" s="191"/>
      <c r="G32" s="191"/>
      <c r="H32" s="191"/>
      <c r="I32" s="205"/>
      <c r="J32" s="189"/>
      <c r="K32" s="191"/>
      <c r="L32" s="191"/>
      <c r="M32" s="191"/>
      <c r="N32" s="191"/>
      <c r="O32" s="191"/>
      <c r="P32" s="193"/>
      <c r="Q32" s="193"/>
      <c r="R32" s="193"/>
      <c r="S32" s="193"/>
      <c r="T32" s="185"/>
      <c r="U32" s="185"/>
      <c r="V32" s="185"/>
      <c r="W32" s="185"/>
      <c r="X32" s="185"/>
      <c r="Y32" s="185"/>
      <c r="Z32" s="185"/>
      <c r="AA32" s="185"/>
      <c r="AB32" s="185"/>
      <c r="AC32" s="187"/>
      <c r="AD32" s="227"/>
      <c r="AE32" s="227"/>
      <c r="AF32" s="227"/>
      <c r="AG32" s="228"/>
      <c r="AH32" s="227"/>
      <c r="AI32" s="227"/>
      <c r="AJ32" s="227"/>
      <c r="AK32" s="227"/>
      <c r="AL32" s="228"/>
      <c r="AM32" s="227"/>
      <c r="AN32" s="227"/>
      <c r="AO32" s="227"/>
      <c r="AP32" s="227"/>
      <c r="AQ32" s="227"/>
      <c r="AR32" s="228"/>
      <c r="AS32" s="228"/>
      <c r="AT32" s="228"/>
      <c r="AU32" s="227"/>
      <c r="AV32" s="227"/>
      <c r="AW32" s="229"/>
      <c r="AX32" s="227"/>
      <c r="AY32" s="227"/>
      <c r="AZ32" s="228"/>
      <c r="BA32" s="227"/>
      <c r="BB32" s="230"/>
    </row>
    <row r="33" spans="1:54" ht="15.75" customHeight="1" x14ac:dyDescent="0.25">
      <c r="C33" s="178" t="s">
        <v>59</v>
      </c>
      <c r="D33" s="180" t="s">
        <v>4</v>
      </c>
      <c r="E33" s="180" t="s">
        <v>2</v>
      </c>
      <c r="F33" s="176" t="s">
        <v>62</v>
      </c>
      <c r="G33" s="182"/>
      <c r="H33" s="176" t="s">
        <v>27</v>
      </c>
      <c r="I33" s="176" t="s">
        <v>27</v>
      </c>
      <c r="J33" s="176" t="s">
        <v>62</v>
      </c>
      <c r="K33" s="136"/>
      <c r="L33" s="136"/>
      <c r="M33" s="136"/>
      <c r="N33" s="136"/>
      <c r="O33" s="136"/>
      <c r="P33" s="137" t="s">
        <v>132</v>
      </c>
      <c r="Q33" s="137"/>
      <c r="R33" s="137" t="s">
        <v>133</v>
      </c>
      <c r="S33" s="137" t="s">
        <v>134</v>
      </c>
      <c r="T33" s="138" t="s">
        <v>135</v>
      </c>
      <c r="U33" s="138" t="s">
        <v>136</v>
      </c>
      <c r="V33" s="138" t="s">
        <v>137</v>
      </c>
      <c r="W33" s="138" t="s">
        <v>138</v>
      </c>
      <c r="X33" s="138" t="s">
        <v>139</v>
      </c>
      <c r="Y33" s="138" t="s">
        <v>140</v>
      </c>
      <c r="Z33" s="138" t="s">
        <v>141</v>
      </c>
      <c r="AA33" s="138" t="s">
        <v>142</v>
      </c>
      <c r="AB33" s="138" t="s">
        <v>143</v>
      </c>
      <c r="AC33" s="139" t="s">
        <v>144</v>
      </c>
      <c r="AD33" s="129" t="s">
        <v>105</v>
      </c>
      <c r="AE33" s="129" t="s">
        <v>106</v>
      </c>
      <c r="AF33" s="129" t="s">
        <v>107</v>
      </c>
      <c r="AG33" s="130" t="s">
        <v>108</v>
      </c>
      <c r="AH33" s="129" t="s">
        <v>109</v>
      </c>
      <c r="AI33" s="131" t="s">
        <v>110</v>
      </c>
      <c r="AJ33" s="129" t="s">
        <v>111</v>
      </c>
      <c r="AK33" s="131" t="s">
        <v>112</v>
      </c>
      <c r="AL33" s="129" t="s">
        <v>113</v>
      </c>
      <c r="AM33" s="129" t="s">
        <v>114</v>
      </c>
      <c r="AN33" s="129" t="s">
        <v>115</v>
      </c>
      <c r="AO33" s="129" t="s">
        <v>116</v>
      </c>
      <c r="AP33" s="129" t="s">
        <v>117</v>
      </c>
      <c r="AQ33" s="131" t="s">
        <v>118</v>
      </c>
      <c r="AR33" s="129" t="s">
        <v>119</v>
      </c>
      <c r="AS33" s="129" t="s">
        <v>120</v>
      </c>
      <c r="AT33" s="132" t="s">
        <v>121</v>
      </c>
      <c r="AU33" s="131" t="s">
        <v>122</v>
      </c>
      <c r="AV33" s="131" t="s">
        <v>123</v>
      </c>
      <c r="AW33" s="131" t="s">
        <v>124</v>
      </c>
      <c r="AX33" s="129" t="s">
        <v>125</v>
      </c>
      <c r="AY33" s="129" t="s">
        <v>126</v>
      </c>
      <c r="AZ33" s="130" t="s">
        <v>127</v>
      </c>
      <c r="BA33" s="129" t="s">
        <v>128</v>
      </c>
      <c r="BB33" s="133" t="s">
        <v>129</v>
      </c>
    </row>
    <row r="34" spans="1:54" ht="14.25" customHeight="1" thickBot="1" x14ac:dyDescent="0.3">
      <c r="C34" s="179"/>
      <c r="D34" s="181"/>
      <c r="E34" s="181"/>
      <c r="F34" s="177"/>
      <c r="G34" s="183"/>
      <c r="H34" s="177"/>
      <c r="I34" s="177"/>
      <c r="J34" s="177"/>
      <c r="K34" s="125"/>
      <c r="L34" s="125"/>
      <c r="M34" s="125"/>
      <c r="N34" s="126" t="s">
        <v>6</v>
      </c>
      <c r="O34" s="125"/>
      <c r="P34" s="126" t="s">
        <v>61</v>
      </c>
      <c r="Q34" s="126" t="s">
        <v>79</v>
      </c>
      <c r="R34" s="126" t="s">
        <v>63</v>
      </c>
      <c r="S34" s="126" t="s">
        <v>28</v>
      </c>
      <c r="T34" s="100" t="s">
        <v>63</v>
      </c>
      <c r="U34" s="100" t="s">
        <v>28</v>
      </c>
      <c r="V34" s="100" t="s">
        <v>63</v>
      </c>
      <c r="W34" s="100" t="s">
        <v>28</v>
      </c>
      <c r="X34" s="100" t="s">
        <v>63</v>
      </c>
      <c r="Y34" s="100" t="s">
        <v>28</v>
      </c>
      <c r="Z34" s="100" t="s">
        <v>63</v>
      </c>
      <c r="AA34" s="100" t="s">
        <v>28</v>
      </c>
      <c r="AB34" s="100" t="s">
        <v>63</v>
      </c>
      <c r="AC34" s="101" t="s">
        <v>28</v>
      </c>
      <c r="AD34" s="134" t="s">
        <v>130</v>
      </c>
      <c r="AE34" s="134" t="s">
        <v>130</v>
      </c>
      <c r="AF34" s="134" t="s">
        <v>130</v>
      </c>
      <c r="AG34" s="135" t="s">
        <v>131</v>
      </c>
      <c r="AH34" s="134" t="s">
        <v>131</v>
      </c>
      <c r="AI34" s="134" t="s">
        <v>131</v>
      </c>
      <c r="AJ34" s="134" t="s">
        <v>131</v>
      </c>
      <c r="AK34" s="134" t="s">
        <v>131</v>
      </c>
      <c r="AL34" s="134" t="s">
        <v>131</v>
      </c>
      <c r="AM34" s="134" t="s">
        <v>131</v>
      </c>
      <c r="AN34" s="134" t="s">
        <v>131</v>
      </c>
      <c r="AO34" s="134" t="s">
        <v>131</v>
      </c>
      <c r="AP34" s="134" t="s">
        <v>131</v>
      </c>
      <c r="AQ34" s="134" t="s">
        <v>131</v>
      </c>
      <c r="AR34" s="134" t="s">
        <v>131</v>
      </c>
      <c r="AS34" s="134" t="s">
        <v>131</v>
      </c>
      <c r="AT34" s="134" t="s">
        <v>131</v>
      </c>
      <c r="AU34" s="134" t="s">
        <v>131</v>
      </c>
      <c r="AV34" s="134" t="s">
        <v>131</v>
      </c>
      <c r="AW34" s="134" t="s">
        <v>131</v>
      </c>
      <c r="AX34" s="134" t="s">
        <v>131</v>
      </c>
      <c r="AY34" s="134" t="s">
        <v>131</v>
      </c>
      <c r="AZ34" s="134" t="s">
        <v>131</v>
      </c>
      <c r="BA34" s="134" t="s">
        <v>131</v>
      </c>
      <c r="BB34" s="134" t="s">
        <v>131</v>
      </c>
    </row>
    <row r="35" spans="1:54" ht="15.75" x14ac:dyDescent="0.25">
      <c r="A35" s="75">
        <f>IF(ISBLANK(VLOOKUP(D35,#REF!,3)),0,1)</f>
        <v>1</v>
      </c>
      <c r="B35" s="74">
        <f>IF(ISBLANK(D35),0,IF(ISBLANK(E35),0,IF(ISBLANK(F35),0,1)))</f>
        <v>1</v>
      </c>
      <c r="C35" s="140">
        <v>1</v>
      </c>
      <c r="D35" s="165" t="s">
        <v>4</v>
      </c>
      <c r="E35" s="165" t="s">
        <v>4</v>
      </c>
      <c r="F35" s="141" t="s">
        <v>4</v>
      </c>
      <c r="G35" s="164" t="s">
        <v>4</v>
      </c>
      <c r="H35" s="141">
        <v>100</v>
      </c>
      <c r="I35" s="159">
        <v>104</v>
      </c>
      <c r="J35" s="142" t="s">
        <v>4</v>
      </c>
      <c r="K35" s="142" t="s">
        <v>4</v>
      </c>
      <c r="L35" s="142" t="s">
        <v>4</v>
      </c>
      <c r="M35" s="142" t="s">
        <v>4</v>
      </c>
      <c r="N35" s="142" t="s">
        <v>4</v>
      </c>
      <c r="O35" s="142" t="s">
        <v>4</v>
      </c>
      <c r="P35" s="142" t="s">
        <v>4</v>
      </c>
      <c r="Q35" s="142" t="s">
        <v>4</v>
      </c>
      <c r="R35" s="142" t="s">
        <v>4</v>
      </c>
      <c r="S35" s="142" t="s">
        <v>4</v>
      </c>
      <c r="T35" s="231">
        <v>7.8E-2</v>
      </c>
      <c r="U35" s="231">
        <v>7.6220773901569241E-2</v>
      </c>
      <c r="X35" s="231">
        <v>12.832000000000001</v>
      </c>
      <c r="Y35" s="231">
        <v>12.539294496217135</v>
      </c>
      <c r="Z35" s="231">
        <v>0.92699999999999994</v>
      </c>
      <c r="AA35" s="231">
        <v>0.9058545821378805</v>
      </c>
      <c r="AB35" s="231">
        <v>4.82</v>
      </c>
      <c r="AC35" s="231">
        <v>4.7100529513533811</v>
      </c>
      <c r="AD35" s="149"/>
      <c r="AE35" s="149"/>
      <c r="AF35" s="149"/>
      <c r="AG35" s="149"/>
      <c r="AH35" s="149"/>
      <c r="AI35" s="149"/>
      <c r="AJ35" s="149"/>
      <c r="AK35" s="149"/>
      <c r="AL35" s="149"/>
      <c r="AM35" s="149"/>
      <c r="AN35" s="149"/>
      <c r="AO35" s="149"/>
      <c r="AP35" s="149"/>
      <c r="AQ35" s="149"/>
      <c r="AR35" s="149"/>
      <c r="AS35" s="149"/>
      <c r="AT35" s="149"/>
      <c r="AU35" s="149"/>
      <c r="AV35" s="149"/>
      <c r="AW35" s="149"/>
      <c r="AX35" s="149"/>
      <c r="AY35" s="149"/>
      <c r="AZ35" s="149"/>
      <c r="BA35" s="149"/>
      <c r="BB35" s="150"/>
    </row>
    <row r="36" spans="1:54" ht="15.75" x14ac:dyDescent="0.25">
      <c r="A36" s="75">
        <f>IF(ISBLANK(VLOOKUP(D36,#REF!,3)),0,1)</f>
        <v>1</v>
      </c>
      <c r="B36" s="74">
        <f t="shared" ref="B36:B58" si="0">IF(ISBLANK(D36),0,IF(ISBLANK(E36),0,IF(ISBLANK(F36),0,1)))</f>
        <v>1</v>
      </c>
      <c r="C36" s="52">
        <v>2</v>
      </c>
      <c r="D36" s="165" t="s">
        <v>4</v>
      </c>
      <c r="E36" s="165" t="s">
        <v>4</v>
      </c>
      <c r="F36" s="53" t="s">
        <v>4</v>
      </c>
      <c r="G36" s="164" t="s">
        <v>4</v>
      </c>
      <c r="H36" s="53">
        <v>50</v>
      </c>
      <c r="I36" s="159">
        <v>50</v>
      </c>
      <c r="J36" s="127" t="s">
        <v>4</v>
      </c>
      <c r="K36" s="127" t="s">
        <v>4</v>
      </c>
      <c r="L36" s="127" t="s">
        <v>4</v>
      </c>
      <c r="M36" s="127" t="s">
        <v>4</v>
      </c>
      <c r="N36" s="127" t="s">
        <v>4</v>
      </c>
      <c r="O36" s="127" t="s">
        <v>4</v>
      </c>
      <c r="P36" s="127" t="s">
        <v>4</v>
      </c>
      <c r="Q36" s="127" t="s">
        <v>4</v>
      </c>
      <c r="R36" s="127" t="s">
        <v>4</v>
      </c>
      <c r="S36" s="127" t="s">
        <v>4</v>
      </c>
      <c r="T36" s="231">
        <v>8.2000000000000003E-2</v>
      </c>
      <c r="U36" s="231">
        <v>8.012953153754715E-2</v>
      </c>
      <c r="X36" s="231">
        <v>1.3679999999999999</v>
      </c>
      <c r="Y36" s="231">
        <v>1.336795111504445</v>
      </c>
      <c r="Z36" s="231">
        <v>0.30499999999999999</v>
      </c>
      <c r="AA36" s="231">
        <v>0.29804276974331562</v>
      </c>
      <c r="AB36" s="231">
        <v>2.4</v>
      </c>
      <c r="AC36" s="231">
        <v>2.3452545815867456</v>
      </c>
      <c r="AD36" s="76"/>
      <c r="AE36" s="76"/>
      <c r="AF36" s="76"/>
      <c r="AG36" s="76"/>
      <c r="AH36" s="76"/>
      <c r="AI36" s="76"/>
      <c r="AJ36" s="76"/>
      <c r="AK36" s="76"/>
      <c r="AL36" s="76"/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76"/>
      <c r="BA36" s="76"/>
      <c r="BB36" s="77"/>
    </row>
    <row r="37" spans="1:54" ht="15.75" x14ac:dyDescent="0.25">
      <c r="A37" s="75">
        <f>IF(ISBLANK(VLOOKUP(D37,#REF!,3)),0,1)</f>
        <v>1</v>
      </c>
      <c r="B37" s="74">
        <f t="shared" si="0"/>
        <v>1</v>
      </c>
      <c r="C37" s="52">
        <v>3</v>
      </c>
      <c r="D37" s="165" t="s">
        <v>4</v>
      </c>
      <c r="E37" s="165" t="s">
        <v>4</v>
      </c>
      <c r="F37" s="53" t="s">
        <v>4</v>
      </c>
      <c r="G37" s="164" t="s">
        <v>4</v>
      </c>
      <c r="H37" s="53">
        <v>50</v>
      </c>
      <c r="I37" s="159">
        <v>50</v>
      </c>
      <c r="J37" s="127" t="s">
        <v>4</v>
      </c>
      <c r="K37" s="127" t="s">
        <v>4</v>
      </c>
      <c r="L37" s="127" t="s">
        <v>4</v>
      </c>
      <c r="M37" s="127" t="s">
        <v>4</v>
      </c>
      <c r="N37" s="127" t="s">
        <v>4</v>
      </c>
      <c r="O37" s="127" t="s">
        <v>4</v>
      </c>
      <c r="P37" s="127" t="s">
        <v>4</v>
      </c>
      <c r="Q37" s="127" t="s">
        <v>4</v>
      </c>
      <c r="R37" s="127" t="s">
        <v>4</v>
      </c>
      <c r="S37" s="127" t="s">
        <v>4</v>
      </c>
      <c r="T37" s="231">
        <v>6.6000000000000003E-2</v>
      </c>
      <c r="U37" s="231">
        <v>6.4494500993635517E-2</v>
      </c>
      <c r="X37" s="231">
        <v>0.94399999999999995</v>
      </c>
      <c r="Y37" s="231">
        <v>0.92246680209078658</v>
      </c>
      <c r="Z37" s="231">
        <v>0.25800000000000001</v>
      </c>
      <c r="AA37" s="231">
        <v>0.25211486752057516</v>
      </c>
      <c r="AB37" s="231">
        <v>2.2599999999999998</v>
      </c>
      <c r="AC37" s="231">
        <v>2.2084480643275186</v>
      </c>
      <c r="AD37" s="76"/>
      <c r="AE37" s="76"/>
      <c r="AF37" s="76"/>
      <c r="AG37" s="76"/>
      <c r="AH37" s="76"/>
      <c r="AI37" s="76"/>
      <c r="AJ37" s="76"/>
      <c r="AK37" s="76"/>
      <c r="AL37" s="76"/>
      <c r="AM37" s="76"/>
      <c r="AN37" s="76"/>
      <c r="AO37" s="76"/>
      <c r="AP37" s="76"/>
      <c r="AQ37" s="76"/>
      <c r="AR37" s="76"/>
      <c r="AS37" s="76"/>
      <c r="AT37" s="76"/>
      <c r="AU37" s="76"/>
      <c r="AV37" s="76"/>
      <c r="AW37" s="76"/>
      <c r="AX37" s="76"/>
      <c r="AY37" s="76"/>
      <c r="AZ37" s="76"/>
      <c r="BA37" s="76"/>
      <c r="BB37" s="77"/>
    </row>
    <row r="38" spans="1:54" ht="15.75" x14ac:dyDescent="0.25">
      <c r="A38" s="75">
        <f>IF(ISBLANK(VLOOKUP(D38,#REF!,3)),0,1)</f>
        <v>1</v>
      </c>
      <c r="B38" s="74">
        <f t="shared" si="0"/>
        <v>1</v>
      </c>
      <c r="C38" s="52">
        <v>4</v>
      </c>
      <c r="D38" s="165" t="s">
        <v>4</v>
      </c>
      <c r="E38" s="165" t="s">
        <v>4</v>
      </c>
      <c r="F38" s="53" t="s">
        <v>4</v>
      </c>
      <c r="G38" s="164" t="s">
        <v>4</v>
      </c>
      <c r="H38" s="53">
        <v>30</v>
      </c>
      <c r="I38" s="159">
        <v>30</v>
      </c>
      <c r="J38" s="127" t="s">
        <v>4</v>
      </c>
      <c r="K38" s="127" t="s">
        <v>4</v>
      </c>
      <c r="L38" s="127" t="s">
        <v>4</v>
      </c>
      <c r="M38" s="127" t="s">
        <v>4</v>
      </c>
      <c r="N38" s="127" t="s">
        <v>4</v>
      </c>
      <c r="O38" s="127" t="s">
        <v>4</v>
      </c>
      <c r="P38" s="127" t="s">
        <v>4</v>
      </c>
      <c r="Q38" s="127" t="s">
        <v>4</v>
      </c>
      <c r="R38" s="127" t="s">
        <v>4</v>
      </c>
      <c r="S38" s="127" t="s">
        <v>4</v>
      </c>
      <c r="T38" s="231">
        <v>6.0000000000000001E-3</v>
      </c>
      <c r="U38" s="231">
        <v>5.8631364539668647E-3</v>
      </c>
      <c r="X38" s="231">
        <v>3.4000000000000002E-2</v>
      </c>
      <c r="Y38" s="231">
        <v>3.3224439905812232E-2</v>
      </c>
      <c r="Z38" s="231">
        <v>8.2000000000000003E-2</v>
      </c>
      <c r="AA38" s="231">
        <v>8.012953153754715E-2</v>
      </c>
      <c r="AB38" s="231">
        <v>1.5</v>
      </c>
      <c r="AC38" s="231">
        <v>1.465784113491716</v>
      </c>
      <c r="AD38" s="76"/>
      <c r="AE38" s="76"/>
      <c r="AF38" s="76"/>
      <c r="AG38" s="76"/>
      <c r="AH38" s="76"/>
      <c r="AI38" s="76"/>
      <c r="AJ38" s="76"/>
      <c r="AK38" s="76"/>
      <c r="AL38" s="76"/>
      <c r="AM38" s="76"/>
      <c r="AN38" s="76"/>
      <c r="AO38" s="76"/>
      <c r="AP38" s="76"/>
      <c r="AQ38" s="76"/>
      <c r="AR38" s="76"/>
      <c r="AS38" s="76"/>
      <c r="AT38" s="76"/>
      <c r="AU38" s="76"/>
      <c r="AV38" s="76"/>
      <c r="AW38" s="76"/>
      <c r="AX38" s="76"/>
      <c r="AY38" s="76"/>
      <c r="AZ38" s="76"/>
      <c r="BA38" s="76"/>
      <c r="BB38" s="77"/>
    </row>
    <row r="39" spans="1:54" ht="15.75" x14ac:dyDescent="0.25">
      <c r="A39" s="75">
        <f>IF(ISBLANK(VLOOKUP(D39,#REF!,3)),0,1)</f>
        <v>1</v>
      </c>
      <c r="B39" s="74">
        <f t="shared" si="0"/>
        <v>1</v>
      </c>
      <c r="C39" s="52">
        <v>5</v>
      </c>
      <c r="D39" s="165" t="s">
        <v>4</v>
      </c>
      <c r="E39" s="165" t="s">
        <v>4</v>
      </c>
      <c r="F39" s="53" t="s">
        <v>4</v>
      </c>
      <c r="G39" s="164" t="s">
        <v>4</v>
      </c>
      <c r="H39" s="53">
        <v>30</v>
      </c>
      <c r="I39" s="159">
        <v>30</v>
      </c>
      <c r="J39" s="127" t="s">
        <v>4</v>
      </c>
      <c r="K39" s="127" t="s">
        <v>4</v>
      </c>
      <c r="L39" s="127" t="s">
        <v>4</v>
      </c>
      <c r="M39" s="127" t="s">
        <v>4</v>
      </c>
      <c r="N39" s="127" t="s">
        <v>4</v>
      </c>
      <c r="O39" s="127" t="s">
        <v>4</v>
      </c>
      <c r="P39" s="127" t="s">
        <v>4</v>
      </c>
      <c r="Q39" s="127" t="s">
        <v>4</v>
      </c>
      <c r="R39" s="127" t="s">
        <v>4</v>
      </c>
      <c r="S39" s="127" t="s">
        <v>4</v>
      </c>
      <c r="T39" s="231">
        <v>8.9999999999999993E-3</v>
      </c>
      <c r="U39" s="231">
        <v>8.7947046809502966E-3</v>
      </c>
      <c r="X39" s="231">
        <v>2.0999999999999998E-2</v>
      </c>
      <c r="Y39" s="231">
        <v>2.0520977588884024E-2</v>
      </c>
      <c r="Z39" s="231">
        <v>7.0999999999999994E-2</v>
      </c>
      <c r="AA39" s="231">
        <v>6.9380448038607892E-2</v>
      </c>
      <c r="AB39" s="231">
        <v>1.49</v>
      </c>
      <c r="AC39" s="231">
        <v>1.4560122194017713</v>
      </c>
      <c r="AD39" s="76"/>
      <c r="AE39" s="76"/>
      <c r="AF39" s="76"/>
      <c r="AG39" s="76"/>
      <c r="AH39" s="76"/>
      <c r="AI39" s="76"/>
      <c r="AJ39" s="76"/>
      <c r="AK39" s="76"/>
      <c r="AL39" s="76"/>
      <c r="AM39" s="76"/>
      <c r="AN39" s="76"/>
      <c r="AO39" s="76"/>
      <c r="AP39" s="76"/>
      <c r="AQ39" s="76"/>
      <c r="AR39" s="76"/>
      <c r="AS39" s="76"/>
      <c r="AT39" s="76"/>
      <c r="AU39" s="76"/>
      <c r="AV39" s="76"/>
      <c r="AW39" s="76"/>
      <c r="AX39" s="76"/>
      <c r="AY39" s="76"/>
      <c r="AZ39" s="76"/>
      <c r="BA39" s="76"/>
      <c r="BB39" s="77"/>
    </row>
    <row r="40" spans="1:54" ht="15.75" x14ac:dyDescent="0.25">
      <c r="A40" s="75">
        <f>IF(ISBLANK(VLOOKUP(D40,#REF!,3)),0,1)</f>
        <v>1</v>
      </c>
      <c r="B40" s="74">
        <f t="shared" si="0"/>
        <v>1</v>
      </c>
      <c r="C40" s="52">
        <v>6</v>
      </c>
      <c r="D40" s="165" t="s">
        <v>4</v>
      </c>
      <c r="E40" s="165" t="s">
        <v>4</v>
      </c>
      <c r="F40" s="53" t="s">
        <v>4</v>
      </c>
      <c r="G40" s="164" t="s">
        <v>4</v>
      </c>
      <c r="H40" s="53">
        <v>0</v>
      </c>
      <c r="I40" s="159">
        <v>0</v>
      </c>
      <c r="J40" s="127" t="s">
        <v>4</v>
      </c>
      <c r="K40" s="127" t="s">
        <v>4</v>
      </c>
      <c r="L40" s="127" t="s">
        <v>4</v>
      </c>
      <c r="M40" s="127" t="s">
        <v>4</v>
      </c>
      <c r="N40" s="127" t="s">
        <v>4</v>
      </c>
      <c r="O40" s="127" t="s">
        <v>4</v>
      </c>
      <c r="P40" s="127" t="s">
        <v>4</v>
      </c>
      <c r="Q40" s="127" t="s">
        <v>4</v>
      </c>
      <c r="R40" s="127" t="s">
        <v>4</v>
      </c>
      <c r="S40" s="127" t="s">
        <v>4</v>
      </c>
      <c r="T40" s="231">
        <v>1.0999999999999999E-2</v>
      </c>
      <c r="U40" s="231">
        <v>1.0749083498939251E-2</v>
      </c>
      <c r="X40" s="231">
        <v>9.0000000000000011E-3</v>
      </c>
      <c r="Y40" s="231">
        <v>8.7947046809502983E-3</v>
      </c>
      <c r="Z40" s="231">
        <v>0.06</v>
      </c>
      <c r="AA40" s="231">
        <v>5.8631364539668641E-2</v>
      </c>
      <c r="AB40" s="231">
        <v>1.41</v>
      </c>
      <c r="AC40" s="231">
        <v>1.3778370666822131</v>
      </c>
      <c r="AD40" s="76"/>
      <c r="AE40" s="76"/>
      <c r="AF40" s="76"/>
      <c r="AG40" s="76"/>
      <c r="AH40" s="76"/>
      <c r="AI40" s="76"/>
      <c r="AJ40" s="76"/>
      <c r="AK40" s="76"/>
      <c r="AL40" s="76"/>
      <c r="AM40" s="76"/>
      <c r="AN40" s="76"/>
      <c r="AO40" s="76"/>
      <c r="AP40" s="76"/>
      <c r="AQ40" s="76"/>
      <c r="AR40" s="76"/>
      <c r="AS40" s="76"/>
      <c r="AT40" s="76"/>
      <c r="AU40" s="76"/>
      <c r="AV40" s="76"/>
      <c r="AW40" s="76"/>
      <c r="AX40" s="76"/>
      <c r="AY40" s="76"/>
      <c r="AZ40" s="76"/>
      <c r="BA40" s="76"/>
      <c r="BB40" s="77"/>
    </row>
    <row r="41" spans="1:54" ht="15.75" x14ac:dyDescent="0.25">
      <c r="A41" s="75">
        <f>IF(ISBLANK(VLOOKUP(D41,#REF!,3)),0,1)</f>
        <v>1</v>
      </c>
      <c r="B41" s="74">
        <f t="shared" si="0"/>
        <v>1</v>
      </c>
      <c r="C41" s="52">
        <v>7</v>
      </c>
      <c r="D41" s="165" t="s">
        <v>4</v>
      </c>
      <c r="E41" s="165" t="s">
        <v>4</v>
      </c>
      <c r="F41" s="53" t="s">
        <v>4</v>
      </c>
      <c r="G41" s="164" t="s">
        <v>4</v>
      </c>
      <c r="H41" s="53">
        <v>0</v>
      </c>
      <c r="I41" s="159">
        <v>0</v>
      </c>
      <c r="J41" s="127" t="s">
        <v>4</v>
      </c>
      <c r="K41" s="127" t="s">
        <v>4</v>
      </c>
      <c r="L41" s="127" t="s">
        <v>4</v>
      </c>
      <c r="M41" s="127" t="s">
        <v>4</v>
      </c>
      <c r="N41" s="127" t="s">
        <v>4</v>
      </c>
      <c r="O41" s="127" t="s">
        <v>4</v>
      </c>
      <c r="P41" s="127" t="s">
        <v>4</v>
      </c>
      <c r="Q41" s="127" t="s">
        <v>4</v>
      </c>
      <c r="R41" s="127" t="s">
        <v>4</v>
      </c>
      <c r="S41" s="127" t="s">
        <v>4</v>
      </c>
      <c r="T41" s="231">
        <v>1.7000000000000001E-2</v>
      </c>
      <c r="U41" s="231">
        <v>1.6612219952906116E-2</v>
      </c>
      <c r="X41" s="231">
        <v>2.9999999999999992E-3</v>
      </c>
      <c r="Y41" s="231">
        <v>2.9315682269834315E-3</v>
      </c>
      <c r="Z41" s="231">
        <v>6.2999999999999987E-2</v>
      </c>
      <c r="AA41" s="231">
        <v>6.1562932766652062E-2</v>
      </c>
      <c r="AB41" s="231">
        <v>1.38</v>
      </c>
      <c r="AC41" s="231">
        <v>1.3485213844123787</v>
      </c>
      <c r="AD41" s="76"/>
      <c r="AE41" s="76"/>
      <c r="AF41" s="76"/>
      <c r="AG41" s="76"/>
      <c r="AH41" s="76"/>
      <c r="AI41" s="76"/>
      <c r="AJ41" s="76"/>
      <c r="AK41" s="76"/>
      <c r="AL41" s="76"/>
      <c r="AM41" s="76"/>
      <c r="AN41" s="76"/>
      <c r="AO41" s="76"/>
      <c r="AP41" s="76"/>
      <c r="AQ41" s="76"/>
      <c r="AR41" s="76"/>
      <c r="AS41" s="76"/>
      <c r="AT41" s="76"/>
      <c r="AU41" s="76"/>
      <c r="AV41" s="76"/>
      <c r="AW41" s="76"/>
      <c r="AX41" s="76"/>
      <c r="AY41" s="76"/>
      <c r="AZ41" s="76"/>
      <c r="BA41" s="76"/>
      <c r="BB41" s="77"/>
    </row>
    <row r="42" spans="1:54" ht="15.75" x14ac:dyDescent="0.25">
      <c r="A42" s="75">
        <f>IF(ISBLANK(VLOOKUP(D42,#REF!,3)),0,1)</f>
        <v>1</v>
      </c>
      <c r="B42" s="74">
        <f t="shared" si="0"/>
        <v>1</v>
      </c>
      <c r="C42" s="52">
        <v>8</v>
      </c>
      <c r="D42" s="165" t="s">
        <v>4</v>
      </c>
      <c r="E42" s="165" t="s">
        <v>4</v>
      </c>
      <c r="F42" s="53" t="s">
        <v>4</v>
      </c>
      <c r="G42" s="164" t="s">
        <v>4</v>
      </c>
      <c r="H42" s="53" t="s">
        <v>4</v>
      </c>
      <c r="I42" s="159" t="s">
        <v>4</v>
      </c>
      <c r="J42" s="127" t="s">
        <v>4</v>
      </c>
      <c r="K42" s="127" t="s">
        <v>4</v>
      </c>
      <c r="L42" s="127" t="s">
        <v>4</v>
      </c>
      <c r="M42" s="127" t="s">
        <v>4</v>
      </c>
      <c r="N42" s="127" t="s">
        <v>4</v>
      </c>
      <c r="O42" s="127" t="s">
        <v>4</v>
      </c>
      <c r="P42" s="127" t="s">
        <v>4</v>
      </c>
      <c r="Q42" s="127" t="s">
        <v>4</v>
      </c>
      <c r="R42" s="127" t="s">
        <v>4</v>
      </c>
      <c r="S42" s="127" t="s">
        <v>4</v>
      </c>
      <c r="T42" s="127" t="s">
        <v>4</v>
      </c>
      <c r="U42" s="127" t="s">
        <v>4</v>
      </c>
      <c r="V42" s="127" t="s">
        <v>4</v>
      </c>
      <c r="W42" s="127" t="s">
        <v>4</v>
      </c>
      <c r="X42" s="127" t="s">
        <v>4</v>
      </c>
      <c r="Y42" s="127" t="s">
        <v>4</v>
      </c>
      <c r="Z42" s="127" t="s">
        <v>4</v>
      </c>
      <c r="AA42" s="127" t="s">
        <v>4</v>
      </c>
      <c r="AB42" s="127" t="s">
        <v>4</v>
      </c>
      <c r="AC42" s="127" t="s">
        <v>4</v>
      </c>
      <c r="AD42" s="76"/>
      <c r="AE42" s="76"/>
      <c r="AF42" s="76"/>
      <c r="AG42" s="76"/>
      <c r="AH42" s="76"/>
      <c r="AI42" s="76"/>
      <c r="AJ42" s="76"/>
      <c r="AK42" s="76"/>
      <c r="AL42" s="76"/>
      <c r="AM42" s="76"/>
      <c r="AN42" s="76"/>
      <c r="AO42" s="76"/>
      <c r="AP42" s="76"/>
      <c r="AQ42" s="76"/>
      <c r="AR42" s="76"/>
      <c r="AS42" s="76"/>
      <c r="AT42" s="76"/>
      <c r="AU42" s="76"/>
      <c r="AV42" s="76"/>
      <c r="AW42" s="76"/>
      <c r="AX42" s="76"/>
      <c r="AY42" s="76"/>
      <c r="AZ42" s="76"/>
      <c r="BA42" s="76"/>
      <c r="BB42" s="77"/>
    </row>
    <row r="43" spans="1:54" ht="15.75" x14ac:dyDescent="0.25">
      <c r="A43" s="75">
        <f>IF(ISBLANK(VLOOKUP(D43,#REF!,3)),0,1)</f>
        <v>1</v>
      </c>
      <c r="B43" s="74">
        <f t="shared" si="0"/>
        <v>1</v>
      </c>
      <c r="C43" s="52">
        <v>9</v>
      </c>
      <c r="D43" s="165" t="s">
        <v>4</v>
      </c>
      <c r="E43" s="165" t="s">
        <v>4</v>
      </c>
      <c r="F43" s="53" t="s">
        <v>4</v>
      </c>
      <c r="G43" s="164" t="s">
        <v>4</v>
      </c>
      <c r="H43" s="53" t="s">
        <v>4</v>
      </c>
      <c r="I43" s="159" t="s">
        <v>4</v>
      </c>
      <c r="J43" s="127" t="s">
        <v>4</v>
      </c>
      <c r="K43" s="127" t="s">
        <v>4</v>
      </c>
      <c r="L43" s="127" t="s">
        <v>4</v>
      </c>
      <c r="M43" s="127" t="s">
        <v>4</v>
      </c>
      <c r="N43" s="127" t="s">
        <v>4</v>
      </c>
      <c r="O43" s="127" t="s">
        <v>4</v>
      </c>
      <c r="P43" s="127" t="s">
        <v>4</v>
      </c>
      <c r="Q43" s="127" t="s">
        <v>4</v>
      </c>
      <c r="R43" s="127" t="s">
        <v>4</v>
      </c>
      <c r="S43" s="127" t="s">
        <v>4</v>
      </c>
      <c r="T43" s="127" t="s">
        <v>4</v>
      </c>
      <c r="U43" s="127" t="s">
        <v>4</v>
      </c>
      <c r="V43" s="127" t="s">
        <v>4</v>
      </c>
      <c r="W43" s="127" t="s">
        <v>4</v>
      </c>
      <c r="X43" s="127" t="s">
        <v>4</v>
      </c>
      <c r="Y43" s="127" t="s">
        <v>4</v>
      </c>
      <c r="Z43" s="127" t="s">
        <v>4</v>
      </c>
      <c r="AA43" s="127" t="s">
        <v>4</v>
      </c>
      <c r="AB43" s="127" t="s">
        <v>4</v>
      </c>
      <c r="AC43" s="127" t="s">
        <v>4</v>
      </c>
      <c r="AD43" s="76"/>
      <c r="AE43" s="76"/>
      <c r="AF43" s="76"/>
      <c r="AG43" s="76"/>
      <c r="AH43" s="76"/>
      <c r="AI43" s="76"/>
      <c r="AJ43" s="76"/>
      <c r="AK43" s="76"/>
      <c r="AL43" s="76"/>
      <c r="AM43" s="76"/>
      <c r="AN43" s="76"/>
      <c r="AO43" s="76"/>
      <c r="AP43" s="76"/>
      <c r="AQ43" s="76"/>
      <c r="AR43" s="76"/>
      <c r="AS43" s="76"/>
      <c r="AT43" s="76"/>
      <c r="AU43" s="76"/>
      <c r="AV43" s="76"/>
      <c r="AW43" s="76"/>
      <c r="AX43" s="76"/>
      <c r="AY43" s="76"/>
      <c r="AZ43" s="76"/>
      <c r="BA43" s="76"/>
      <c r="BB43" s="77"/>
    </row>
    <row r="44" spans="1:54" ht="15.75" x14ac:dyDescent="0.25">
      <c r="A44" s="75">
        <f>IF(ISBLANK(VLOOKUP(D44,#REF!,3)),0,1)</f>
        <v>1</v>
      </c>
      <c r="B44" s="74">
        <f t="shared" si="0"/>
        <v>1</v>
      </c>
      <c r="C44" s="52">
        <v>10</v>
      </c>
      <c r="D44" s="165" t="s">
        <v>4</v>
      </c>
      <c r="E44" s="165" t="s">
        <v>4</v>
      </c>
      <c r="F44" s="53" t="s">
        <v>4</v>
      </c>
      <c r="G44" s="164" t="s">
        <v>4</v>
      </c>
      <c r="H44" s="53" t="s">
        <v>4</v>
      </c>
      <c r="I44" s="159" t="s">
        <v>4</v>
      </c>
      <c r="J44" s="127" t="s">
        <v>4</v>
      </c>
      <c r="K44" s="127" t="s">
        <v>4</v>
      </c>
      <c r="L44" s="127" t="s">
        <v>4</v>
      </c>
      <c r="M44" s="127" t="s">
        <v>4</v>
      </c>
      <c r="N44" s="127" t="s">
        <v>4</v>
      </c>
      <c r="O44" s="127" t="s">
        <v>4</v>
      </c>
      <c r="P44" s="127" t="s">
        <v>4</v>
      </c>
      <c r="Q44" s="127" t="s">
        <v>4</v>
      </c>
      <c r="R44" s="127" t="s">
        <v>4</v>
      </c>
      <c r="S44" s="127" t="s">
        <v>4</v>
      </c>
      <c r="T44" s="127" t="s">
        <v>4</v>
      </c>
      <c r="U44" s="127" t="s">
        <v>4</v>
      </c>
      <c r="V44" s="127" t="s">
        <v>4</v>
      </c>
      <c r="W44" s="127" t="s">
        <v>4</v>
      </c>
      <c r="X44" s="127" t="s">
        <v>4</v>
      </c>
      <c r="Y44" s="127" t="s">
        <v>4</v>
      </c>
      <c r="Z44" s="127" t="s">
        <v>4</v>
      </c>
      <c r="AA44" s="127" t="s">
        <v>4</v>
      </c>
      <c r="AB44" s="127" t="s">
        <v>4</v>
      </c>
      <c r="AC44" s="127" t="s">
        <v>4</v>
      </c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  <c r="AP44" s="76"/>
      <c r="AQ44" s="76"/>
      <c r="AR44" s="76"/>
      <c r="AS44" s="76"/>
      <c r="AT44" s="76"/>
      <c r="AU44" s="76"/>
      <c r="AV44" s="76"/>
      <c r="AW44" s="76"/>
      <c r="AX44" s="76"/>
      <c r="AY44" s="76"/>
      <c r="AZ44" s="76"/>
      <c r="BA44" s="76"/>
      <c r="BB44" s="77"/>
    </row>
    <row r="45" spans="1:54" ht="15.75" x14ac:dyDescent="0.25">
      <c r="A45" s="75">
        <f>IF(ISBLANK(VLOOKUP(D45,#REF!,3)),0,1)</f>
        <v>1</v>
      </c>
      <c r="B45" s="74">
        <f t="shared" si="0"/>
        <v>1</v>
      </c>
      <c r="C45" s="52">
        <v>11</v>
      </c>
      <c r="D45" s="165" t="s">
        <v>4</v>
      </c>
      <c r="E45" s="165" t="s">
        <v>4</v>
      </c>
      <c r="F45" s="53" t="s">
        <v>4</v>
      </c>
      <c r="G45" s="164" t="s">
        <v>4</v>
      </c>
      <c r="H45" s="53" t="s">
        <v>4</v>
      </c>
      <c r="I45" s="159" t="s">
        <v>4</v>
      </c>
      <c r="J45" s="127" t="s">
        <v>4</v>
      </c>
      <c r="K45" s="127" t="s">
        <v>4</v>
      </c>
      <c r="L45" s="127" t="s">
        <v>4</v>
      </c>
      <c r="M45" s="127" t="s">
        <v>4</v>
      </c>
      <c r="N45" s="127" t="s">
        <v>4</v>
      </c>
      <c r="O45" s="127" t="s">
        <v>4</v>
      </c>
      <c r="P45" s="127" t="s">
        <v>4</v>
      </c>
      <c r="Q45" s="127" t="s">
        <v>4</v>
      </c>
      <c r="R45" s="127" t="s">
        <v>4</v>
      </c>
      <c r="S45" s="127" t="s">
        <v>4</v>
      </c>
      <c r="T45" s="127" t="s">
        <v>4</v>
      </c>
      <c r="U45" s="127" t="s">
        <v>4</v>
      </c>
      <c r="V45" s="127" t="s">
        <v>4</v>
      </c>
      <c r="W45" s="127" t="s">
        <v>4</v>
      </c>
      <c r="X45" s="127" t="s">
        <v>4</v>
      </c>
      <c r="Y45" s="127" t="s">
        <v>4</v>
      </c>
      <c r="Z45" s="127" t="s">
        <v>4</v>
      </c>
      <c r="AA45" s="127" t="s">
        <v>4</v>
      </c>
      <c r="AB45" s="127" t="s">
        <v>4</v>
      </c>
      <c r="AC45" s="127" t="s">
        <v>4</v>
      </c>
      <c r="AD45" s="76"/>
      <c r="AE45" s="76"/>
      <c r="AF45" s="76"/>
      <c r="AG45" s="76"/>
      <c r="AH45" s="76"/>
      <c r="AI45" s="76"/>
      <c r="AJ45" s="76"/>
      <c r="AK45" s="76"/>
      <c r="AL45" s="76"/>
      <c r="AM45" s="76"/>
      <c r="AN45" s="76"/>
      <c r="AO45" s="76"/>
      <c r="AP45" s="76"/>
      <c r="AQ45" s="76"/>
      <c r="AR45" s="76"/>
      <c r="AS45" s="76"/>
      <c r="AT45" s="76"/>
      <c r="AU45" s="76"/>
      <c r="AV45" s="76"/>
      <c r="AW45" s="76"/>
      <c r="AX45" s="76"/>
      <c r="AY45" s="76"/>
      <c r="AZ45" s="76"/>
      <c r="BA45" s="76"/>
      <c r="BB45" s="77"/>
    </row>
    <row r="46" spans="1:54" ht="15.6" x14ac:dyDescent="0.3">
      <c r="A46" s="75">
        <f>IF(ISBLANK(VLOOKUP(D46,#REF!,3)),0,1)</f>
        <v>1</v>
      </c>
      <c r="B46" s="74">
        <f t="shared" si="0"/>
        <v>0</v>
      </c>
      <c r="C46" s="52">
        <v>12</v>
      </c>
      <c r="D46" s="53"/>
      <c r="E46" s="54"/>
      <c r="F46" s="55"/>
      <c r="G46" s="112"/>
      <c r="H46" s="53"/>
      <c r="I46" s="53"/>
      <c r="J46" s="127" t="s">
        <v>4</v>
      </c>
      <c r="K46" s="57" t="str">
        <f t="shared" ref="K36:K57" si="1">IF(ISBLANK(E46),"",(0.000824493-(0.0000040899*E46)+(0.000000076438*E46^2)-(0.00000000082467*E46^3)+(0.0000000000053875*E46^4)))</f>
        <v/>
      </c>
      <c r="L46" s="57" t="str">
        <f t="shared" ref="L36:L58" si="2">IF(ISBLANK(E46),"",(-0.00000572466+(0.00000010227*E46)-(0.0000000016546*E46^2)))</f>
        <v/>
      </c>
      <c r="M46" s="57" t="str">
        <f t="shared" ref="M36:M58" si="3">IF(ISBLANK(E46),"",IF(ISBLANK(G46),(O46+(K46*35)+(L46*35^1.5)+(0.00000048314*35^2)),(O46+(K46*G46)+(L46*G46^1.5)+(0.00000048314*G46^2))))</f>
        <v/>
      </c>
      <c r="N46" s="58" t="str">
        <f t="shared" ref="N36:N58" si="4">IF(ISBLANK(D46),"",IF(ISBLANK(G46),J46*(1+0.00001*(35-20)),J46*(1+0.00001*(G46-20))))</f>
        <v/>
      </c>
      <c r="O46" s="57" t="str">
        <f t="shared" ref="O36:O58" si="5">IF(ISBLANK(E46),"",(0.999842594+(0.00006793952*E46)-(0.00000909529*E46^2)+(0.0000001001685*E46^3)-(0.000000001120083*E46^4)+(0.000000000006536332*E46^5)))</f>
        <v/>
      </c>
      <c r="P46" s="127" t="s">
        <v>4</v>
      </c>
      <c r="Q46" s="127" t="s">
        <v>4</v>
      </c>
      <c r="R46" s="127" t="s">
        <v>4</v>
      </c>
      <c r="S46" s="127" t="s">
        <v>4</v>
      </c>
      <c r="T46" s="76"/>
      <c r="U46" s="76"/>
      <c r="V46" s="76"/>
      <c r="W46" s="76"/>
      <c r="X46" s="76"/>
      <c r="Y46" s="76"/>
      <c r="Z46" s="76"/>
      <c r="AA46" s="76"/>
      <c r="AB46" s="76"/>
      <c r="AC46" s="76"/>
      <c r="AD46" s="76"/>
      <c r="AE46" s="76"/>
      <c r="AF46" s="76"/>
      <c r="AG46" s="76"/>
      <c r="AH46" s="76"/>
      <c r="AI46" s="76"/>
      <c r="AJ46" s="76"/>
      <c r="AK46" s="76"/>
      <c r="AL46" s="76"/>
      <c r="AM46" s="76"/>
      <c r="AN46" s="76"/>
      <c r="AO46" s="76"/>
      <c r="AP46" s="76"/>
      <c r="AQ46" s="76"/>
      <c r="AR46" s="76"/>
      <c r="AS46" s="76"/>
      <c r="AT46" s="76"/>
      <c r="AU46" s="76"/>
      <c r="AV46" s="76"/>
      <c r="AW46" s="76"/>
      <c r="AX46" s="76"/>
      <c r="AY46" s="76"/>
      <c r="AZ46" s="76"/>
      <c r="BA46" s="76"/>
      <c r="BB46" s="77"/>
    </row>
    <row r="47" spans="1:54" ht="15.6" x14ac:dyDescent="0.3">
      <c r="A47" s="75">
        <f>IF(ISBLANK(VLOOKUP(D47,#REF!,3)),0,1)</f>
        <v>1</v>
      </c>
      <c r="B47" s="74">
        <f t="shared" si="0"/>
        <v>0</v>
      </c>
      <c r="C47" s="52">
        <v>13</v>
      </c>
      <c r="D47" s="53"/>
      <c r="E47" s="54"/>
      <c r="F47" s="55"/>
      <c r="G47" s="112"/>
      <c r="H47" s="53"/>
      <c r="I47" s="53"/>
      <c r="J47" s="127" t="s">
        <v>4</v>
      </c>
      <c r="K47" s="57" t="str">
        <f t="shared" si="1"/>
        <v/>
      </c>
      <c r="L47" s="57" t="str">
        <f t="shared" si="2"/>
        <v/>
      </c>
      <c r="M47" s="57" t="str">
        <f t="shared" si="3"/>
        <v/>
      </c>
      <c r="N47" s="58" t="str">
        <f t="shared" si="4"/>
        <v/>
      </c>
      <c r="O47" s="57" t="str">
        <f t="shared" si="5"/>
        <v/>
      </c>
      <c r="P47" s="127" t="s">
        <v>4</v>
      </c>
      <c r="Q47" s="127" t="s">
        <v>4</v>
      </c>
      <c r="R47" s="127" t="s">
        <v>4</v>
      </c>
      <c r="S47" s="127" t="s">
        <v>4</v>
      </c>
      <c r="T47" s="76"/>
      <c r="U47" s="76"/>
      <c r="V47" s="76"/>
      <c r="W47" s="76"/>
      <c r="X47" s="76"/>
      <c r="Y47" s="76"/>
      <c r="Z47" s="76"/>
      <c r="AA47" s="76"/>
      <c r="AB47" s="76"/>
      <c r="AC47" s="76"/>
      <c r="AD47" s="76"/>
      <c r="AE47" s="76"/>
      <c r="AF47" s="76"/>
      <c r="AG47" s="76"/>
      <c r="AH47" s="76"/>
      <c r="AI47" s="76"/>
      <c r="AJ47" s="76"/>
      <c r="AK47" s="76"/>
      <c r="AL47" s="76"/>
      <c r="AM47" s="76"/>
      <c r="AN47" s="76"/>
      <c r="AO47" s="76"/>
      <c r="AP47" s="76"/>
      <c r="AQ47" s="76"/>
      <c r="AR47" s="76"/>
      <c r="AS47" s="76"/>
      <c r="AT47" s="76"/>
      <c r="AU47" s="76"/>
      <c r="AV47" s="76"/>
      <c r="AW47" s="76"/>
      <c r="AX47" s="76"/>
      <c r="AY47" s="76"/>
      <c r="AZ47" s="76"/>
      <c r="BA47" s="76"/>
      <c r="BB47" s="77"/>
    </row>
    <row r="48" spans="1:54" ht="15.6" x14ac:dyDescent="0.3">
      <c r="A48" s="75">
        <f>IF(ISBLANK(VLOOKUP(D48,#REF!,3)),0,1)</f>
        <v>1</v>
      </c>
      <c r="B48" s="74">
        <f t="shared" si="0"/>
        <v>0</v>
      </c>
      <c r="C48" s="52">
        <v>14</v>
      </c>
      <c r="D48" s="53"/>
      <c r="E48" s="54"/>
      <c r="F48" s="55"/>
      <c r="G48" s="112"/>
      <c r="H48" s="53"/>
      <c r="I48" s="53"/>
      <c r="J48" s="127" t="s">
        <v>4</v>
      </c>
      <c r="K48" s="57" t="str">
        <f t="shared" si="1"/>
        <v/>
      </c>
      <c r="L48" s="57" t="str">
        <f t="shared" si="2"/>
        <v/>
      </c>
      <c r="M48" s="57" t="str">
        <f t="shared" si="3"/>
        <v/>
      </c>
      <c r="N48" s="58" t="str">
        <f t="shared" si="4"/>
        <v/>
      </c>
      <c r="O48" s="57" t="str">
        <f t="shared" si="5"/>
        <v/>
      </c>
      <c r="P48" s="127" t="s">
        <v>4</v>
      </c>
      <c r="Q48" s="127" t="s">
        <v>4</v>
      </c>
      <c r="R48" s="127" t="s">
        <v>4</v>
      </c>
      <c r="S48" s="127" t="s">
        <v>4</v>
      </c>
      <c r="T48" s="76"/>
      <c r="U48" s="76"/>
      <c r="V48" s="76"/>
      <c r="W48" s="76"/>
      <c r="X48" s="76"/>
      <c r="Y48" s="76"/>
      <c r="Z48" s="76"/>
      <c r="AA48" s="76"/>
      <c r="AB48" s="76"/>
      <c r="AC48" s="76"/>
      <c r="AD48" s="76"/>
      <c r="AE48" s="76"/>
      <c r="AF48" s="76"/>
      <c r="AG48" s="76"/>
      <c r="AH48" s="76"/>
      <c r="AI48" s="76"/>
      <c r="AJ48" s="76"/>
      <c r="AK48" s="76"/>
      <c r="AL48" s="76"/>
      <c r="AM48" s="76"/>
      <c r="AN48" s="76"/>
      <c r="AO48" s="76"/>
      <c r="AP48" s="76"/>
      <c r="AQ48" s="76"/>
      <c r="AR48" s="76"/>
      <c r="AS48" s="76"/>
      <c r="AT48" s="76"/>
      <c r="AU48" s="76"/>
      <c r="AV48" s="76"/>
      <c r="AW48" s="76"/>
      <c r="AX48" s="76"/>
      <c r="AY48" s="76"/>
      <c r="AZ48" s="76"/>
      <c r="BA48" s="76"/>
      <c r="BB48" s="77"/>
    </row>
    <row r="49" spans="1:54" ht="15.6" x14ac:dyDescent="0.3">
      <c r="A49" s="75">
        <f>IF(ISBLANK(VLOOKUP(D49,#REF!,3)),0,1)</f>
        <v>1</v>
      </c>
      <c r="B49" s="74">
        <f t="shared" si="0"/>
        <v>0</v>
      </c>
      <c r="C49" s="52">
        <v>15</v>
      </c>
      <c r="D49" s="53"/>
      <c r="E49" s="54"/>
      <c r="F49" s="55"/>
      <c r="G49" s="112"/>
      <c r="H49" s="53"/>
      <c r="I49" s="53"/>
      <c r="J49" s="127" t="s">
        <v>4</v>
      </c>
      <c r="K49" s="57" t="str">
        <f t="shared" si="1"/>
        <v/>
      </c>
      <c r="L49" s="57" t="str">
        <f t="shared" si="2"/>
        <v/>
      </c>
      <c r="M49" s="57" t="str">
        <f t="shared" si="3"/>
        <v/>
      </c>
      <c r="N49" s="58" t="str">
        <f t="shared" si="4"/>
        <v/>
      </c>
      <c r="O49" s="57" t="str">
        <f t="shared" si="5"/>
        <v/>
      </c>
      <c r="P49" s="127" t="s">
        <v>4</v>
      </c>
      <c r="Q49" s="127" t="s">
        <v>4</v>
      </c>
      <c r="R49" s="127" t="s">
        <v>4</v>
      </c>
      <c r="S49" s="127" t="s">
        <v>4</v>
      </c>
      <c r="T49" s="16"/>
      <c r="U49" s="16"/>
      <c r="V49" s="124"/>
      <c r="W49" s="124"/>
      <c r="X49" s="124"/>
      <c r="Y49" s="124"/>
      <c r="Z49" s="16"/>
      <c r="AA49" s="16"/>
      <c r="AB49" s="124"/>
      <c r="AC49" s="124"/>
      <c r="AD49" s="76"/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76"/>
      <c r="AR49" s="76"/>
      <c r="AS49" s="76"/>
      <c r="AT49" s="76"/>
      <c r="AU49" s="76"/>
      <c r="AV49" s="76"/>
      <c r="AW49" s="76"/>
      <c r="AX49" s="76"/>
      <c r="AY49" s="76"/>
      <c r="AZ49" s="76"/>
      <c r="BA49" s="76"/>
      <c r="BB49" s="77"/>
    </row>
    <row r="50" spans="1:54" ht="15.6" x14ac:dyDescent="0.3">
      <c r="A50" s="75">
        <f>IF(ISBLANK(VLOOKUP(D50,#REF!,3)),0,1)</f>
        <v>1</v>
      </c>
      <c r="B50" s="74">
        <f t="shared" si="0"/>
        <v>0</v>
      </c>
      <c r="C50" s="52">
        <v>16</v>
      </c>
      <c r="D50" s="53"/>
      <c r="E50" s="54"/>
      <c r="F50" s="55"/>
      <c r="G50" s="112"/>
      <c r="H50" s="53"/>
      <c r="I50" s="53"/>
      <c r="J50" s="127" t="s">
        <v>4</v>
      </c>
      <c r="K50" s="57" t="str">
        <f t="shared" si="1"/>
        <v/>
      </c>
      <c r="L50" s="57" t="str">
        <f t="shared" si="2"/>
        <v/>
      </c>
      <c r="M50" s="57" t="str">
        <f t="shared" si="3"/>
        <v/>
      </c>
      <c r="N50" s="58" t="str">
        <f t="shared" si="4"/>
        <v/>
      </c>
      <c r="O50" s="57" t="str">
        <f t="shared" si="5"/>
        <v/>
      </c>
      <c r="P50" s="127" t="s">
        <v>4</v>
      </c>
      <c r="Q50" s="127" t="s">
        <v>4</v>
      </c>
      <c r="R50" s="127" t="s">
        <v>4</v>
      </c>
      <c r="S50" s="127" t="s">
        <v>4</v>
      </c>
      <c r="T50" s="76"/>
      <c r="U50" s="76"/>
      <c r="V50" s="76"/>
      <c r="W50" s="76"/>
      <c r="X50" s="76"/>
      <c r="Y50" s="76"/>
      <c r="Z50" s="76"/>
      <c r="AA50" s="76"/>
      <c r="AB50" s="76"/>
      <c r="AC50" s="76"/>
      <c r="AD50" s="76"/>
      <c r="AE50" s="76"/>
      <c r="AF50" s="76"/>
      <c r="AG50" s="76"/>
      <c r="AH50" s="76"/>
      <c r="AI50" s="76"/>
      <c r="AJ50" s="76"/>
      <c r="AK50" s="76"/>
      <c r="AL50" s="76"/>
      <c r="AM50" s="76"/>
      <c r="AN50" s="76"/>
      <c r="AO50" s="76"/>
      <c r="AP50" s="76"/>
      <c r="AQ50" s="76"/>
      <c r="AR50" s="76"/>
      <c r="AS50" s="76"/>
      <c r="AT50" s="76"/>
      <c r="AU50" s="76"/>
      <c r="AV50" s="76"/>
      <c r="AW50" s="76"/>
      <c r="AX50" s="76"/>
      <c r="AY50" s="76"/>
      <c r="AZ50" s="76"/>
      <c r="BA50" s="76"/>
      <c r="BB50" s="77"/>
    </row>
    <row r="51" spans="1:54" ht="15.6" x14ac:dyDescent="0.3">
      <c r="A51" s="75">
        <f>IF(ISBLANK(VLOOKUP(D51,#REF!,3)),0,1)</f>
        <v>1</v>
      </c>
      <c r="B51" s="74">
        <f t="shared" si="0"/>
        <v>0</v>
      </c>
      <c r="C51" s="52">
        <v>17</v>
      </c>
      <c r="D51" s="53"/>
      <c r="E51" s="54"/>
      <c r="F51" s="55"/>
      <c r="G51" s="112"/>
      <c r="H51" s="53"/>
      <c r="I51" s="53"/>
      <c r="J51" s="127" t="s">
        <v>4</v>
      </c>
      <c r="K51" s="57" t="str">
        <f t="shared" si="1"/>
        <v/>
      </c>
      <c r="L51" s="57" t="str">
        <f t="shared" si="2"/>
        <v/>
      </c>
      <c r="M51" s="57" t="str">
        <f t="shared" si="3"/>
        <v/>
      </c>
      <c r="N51" s="58" t="str">
        <f t="shared" si="4"/>
        <v/>
      </c>
      <c r="O51" s="57" t="str">
        <f t="shared" si="5"/>
        <v/>
      </c>
      <c r="P51" s="127" t="s">
        <v>4</v>
      </c>
      <c r="Q51" s="127" t="s">
        <v>4</v>
      </c>
      <c r="R51" s="127" t="s">
        <v>4</v>
      </c>
      <c r="S51" s="127" t="s">
        <v>4</v>
      </c>
      <c r="T51" s="16"/>
      <c r="U51" s="16"/>
      <c r="V51" s="124"/>
      <c r="W51" s="124"/>
      <c r="X51" s="124"/>
      <c r="Y51" s="124"/>
      <c r="Z51" s="16"/>
      <c r="AA51" s="16"/>
      <c r="AB51" s="124"/>
      <c r="AC51" s="124"/>
      <c r="AD51" s="76"/>
      <c r="AE51" s="76"/>
      <c r="AF51" s="76"/>
      <c r="AG51" s="76"/>
      <c r="AH51" s="76"/>
      <c r="AI51" s="76"/>
      <c r="AJ51" s="76"/>
      <c r="AK51" s="76"/>
      <c r="AL51" s="76"/>
      <c r="AM51" s="76"/>
      <c r="AN51" s="76"/>
      <c r="AO51" s="76"/>
      <c r="AP51" s="76"/>
      <c r="AQ51" s="76"/>
      <c r="AR51" s="76"/>
      <c r="AS51" s="76"/>
      <c r="AT51" s="76"/>
      <c r="AU51" s="76"/>
      <c r="AV51" s="76"/>
      <c r="AW51" s="76"/>
      <c r="AX51" s="76"/>
      <c r="AY51" s="76"/>
      <c r="AZ51" s="76"/>
      <c r="BA51" s="76"/>
      <c r="BB51" s="77"/>
    </row>
    <row r="52" spans="1:54" ht="15.6" x14ac:dyDescent="0.3">
      <c r="A52" s="75">
        <f>IF(ISBLANK(VLOOKUP(D52,#REF!,3)),0,1)</f>
        <v>1</v>
      </c>
      <c r="B52" s="74">
        <f t="shared" si="0"/>
        <v>0</v>
      </c>
      <c r="C52" s="52">
        <v>18</v>
      </c>
      <c r="D52" s="53"/>
      <c r="E52" s="54"/>
      <c r="F52" s="55"/>
      <c r="G52" s="112"/>
      <c r="H52" s="53"/>
      <c r="I52" s="53"/>
      <c r="J52" s="127" t="s">
        <v>4</v>
      </c>
      <c r="K52" s="57" t="str">
        <f t="shared" si="1"/>
        <v/>
      </c>
      <c r="L52" s="57" t="str">
        <f t="shared" si="2"/>
        <v/>
      </c>
      <c r="M52" s="57" t="str">
        <f t="shared" si="3"/>
        <v/>
      </c>
      <c r="N52" s="58" t="str">
        <f t="shared" si="4"/>
        <v/>
      </c>
      <c r="O52" s="57" t="str">
        <f t="shared" si="5"/>
        <v/>
      </c>
      <c r="P52" s="127" t="s">
        <v>4</v>
      </c>
      <c r="Q52" s="127" t="s">
        <v>4</v>
      </c>
      <c r="R52" s="127" t="s">
        <v>4</v>
      </c>
      <c r="S52" s="127" t="s">
        <v>4</v>
      </c>
      <c r="T52" s="76"/>
      <c r="U52" s="76"/>
      <c r="V52" s="76"/>
      <c r="W52" s="76"/>
      <c r="X52" s="76"/>
      <c r="Y52" s="76"/>
      <c r="Z52" s="76"/>
      <c r="AA52" s="76"/>
      <c r="AB52" s="76"/>
      <c r="AC52" s="76"/>
      <c r="AD52" s="76"/>
      <c r="AE52" s="76"/>
      <c r="AF52" s="76"/>
      <c r="AG52" s="76"/>
      <c r="AH52" s="76"/>
      <c r="AI52" s="76"/>
      <c r="AJ52" s="76"/>
      <c r="AK52" s="76"/>
      <c r="AL52" s="76"/>
      <c r="AM52" s="76"/>
      <c r="AN52" s="76"/>
      <c r="AO52" s="76"/>
      <c r="AP52" s="76"/>
      <c r="AQ52" s="76"/>
      <c r="AR52" s="76"/>
      <c r="AS52" s="76"/>
      <c r="AT52" s="76"/>
      <c r="AU52" s="76"/>
      <c r="AV52" s="76"/>
      <c r="AW52" s="76"/>
      <c r="AX52" s="76"/>
      <c r="AY52" s="76"/>
      <c r="AZ52" s="76"/>
      <c r="BA52" s="76"/>
      <c r="BB52" s="77"/>
    </row>
    <row r="53" spans="1:54" ht="15.6" x14ac:dyDescent="0.3">
      <c r="A53" s="75">
        <f>IF(ISBLANK(VLOOKUP(D53,#REF!,3)),0,1)</f>
        <v>1</v>
      </c>
      <c r="B53" s="74">
        <f t="shared" si="0"/>
        <v>0</v>
      </c>
      <c r="C53" s="52">
        <v>19</v>
      </c>
      <c r="D53" s="53"/>
      <c r="E53" s="54"/>
      <c r="F53" s="55"/>
      <c r="G53" s="112"/>
      <c r="H53" s="53"/>
      <c r="I53" s="53"/>
      <c r="J53" s="127" t="s">
        <v>4</v>
      </c>
      <c r="K53" s="57" t="str">
        <f t="shared" si="1"/>
        <v/>
      </c>
      <c r="L53" s="57" t="str">
        <f t="shared" si="2"/>
        <v/>
      </c>
      <c r="M53" s="57" t="str">
        <f t="shared" si="3"/>
        <v/>
      </c>
      <c r="N53" s="58" t="str">
        <f t="shared" si="4"/>
        <v/>
      </c>
      <c r="O53" s="57" t="str">
        <f t="shared" si="5"/>
        <v/>
      </c>
      <c r="P53" s="127" t="s">
        <v>4</v>
      </c>
      <c r="Q53" s="127" t="s">
        <v>4</v>
      </c>
      <c r="R53" s="127" t="s">
        <v>4</v>
      </c>
      <c r="S53" s="127" t="s">
        <v>4</v>
      </c>
      <c r="T53" s="76"/>
      <c r="U53" s="76"/>
      <c r="V53" s="76"/>
      <c r="W53" s="76"/>
      <c r="X53" s="76"/>
      <c r="Y53" s="76"/>
      <c r="Z53" s="76"/>
      <c r="AA53" s="76"/>
      <c r="AB53" s="76"/>
      <c r="AC53" s="76"/>
      <c r="AD53" s="76"/>
      <c r="AE53" s="76"/>
      <c r="AF53" s="76"/>
      <c r="AG53" s="76"/>
      <c r="AH53" s="76"/>
      <c r="AI53" s="76"/>
      <c r="AJ53" s="76"/>
      <c r="AK53" s="76"/>
      <c r="AL53" s="76"/>
      <c r="AM53" s="76"/>
      <c r="AN53" s="76"/>
      <c r="AO53" s="76"/>
      <c r="AP53" s="76"/>
      <c r="AQ53" s="76"/>
      <c r="AR53" s="76"/>
      <c r="AS53" s="76"/>
      <c r="AT53" s="76"/>
      <c r="AU53" s="76"/>
      <c r="AV53" s="76"/>
      <c r="AW53" s="76"/>
      <c r="AX53" s="76"/>
      <c r="AY53" s="76"/>
      <c r="AZ53" s="76"/>
      <c r="BA53" s="76"/>
      <c r="BB53" s="77"/>
    </row>
    <row r="54" spans="1:54" ht="15.6" x14ac:dyDescent="0.3">
      <c r="A54" s="75">
        <f>IF(ISBLANK(VLOOKUP(D54,#REF!,3)),0,1)</f>
        <v>1</v>
      </c>
      <c r="B54" s="74">
        <f t="shared" si="0"/>
        <v>0</v>
      </c>
      <c r="C54" s="52">
        <v>20</v>
      </c>
      <c r="D54" s="53"/>
      <c r="E54" s="54"/>
      <c r="F54" s="55"/>
      <c r="G54" s="112"/>
      <c r="H54" s="53"/>
      <c r="I54" s="53"/>
      <c r="J54" s="127" t="s">
        <v>4</v>
      </c>
      <c r="K54" s="57" t="str">
        <f t="shared" si="1"/>
        <v/>
      </c>
      <c r="L54" s="57" t="str">
        <f t="shared" si="2"/>
        <v/>
      </c>
      <c r="M54" s="57" t="str">
        <f t="shared" si="3"/>
        <v/>
      </c>
      <c r="N54" s="58" t="str">
        <f t="shared" si="4"/>
        <v/>
      </c>
      <c r="O54" s="57" t="str">
        <f t="shared" si="5"/>
        <v/>
      </c>
      <c r="P54" s="127" t="s">
        <v>4</v>
      </c>
      <c r="Q54" s="127" t="s">
        <v>4</v>
      </c>
      <c r="R54" s="127" t="s">
        <v>4</v>
      </c>
      <c r="S54" s="127" t="s">
        <v>4</v>
      </c>
      <c r="T54" s="76"/>
      <c r="U54" s="76"/>
      <c r="V54" s="76"/>
      <c r="W54" s="76"/>
      <c r="X54" s="76"/>
      <c r="Y54" s="76"/>
      <c r="Z54" s="76"/>
      <c r="AA54" s="76"/>
      <c r="AB54" s="76"/>
      <c r="AC54" s="76"/>
      <c r="AD54" s="76"/>
      <c r="AE54" s="76"/>
      <c r="AF54" s="76"/>
      <c r="AG54" s="76"/>
      <c r="AH54" s="76"/>
      <c r="AI54" s="76"/>
      <c r="AJ54" s="76"/>
      <c r="AK54" s="76"/>
      <c r="AL54" s="76"/>
      <c r="AM54" s="76"/>
      <c r="AN54" s="76"/>
      <c r="AO54" s="76"/>
      <c r="AP54" s="76"/>
      <c r="AQ54" s="76"/>
      <c r="AR54" s="76"/>
      <c r="AS54" s="76"/>
      <c r="AT54" s="76"/>
      <c r="AU54" s="76"/>
      <c r="AV54" s="76"/>
      <c r="AW54" s="76"/>
      <c r="AX54" s="76"/>
      <c r="AY54" s="76"/>
      <c r="AZ54" s="76"/>
      <c r="BA54" s="76"/>
      <c r="BB54" s="77"/>
    </row>
    <row r="55" spans="1:54" ht="15.6" x14ac:dyDescent="0.3">
      <c r="A55" s="75">
        <f>IF(ISBLANK(VLOOKUP(D55,#REF!,3)),0,1)</f>
        <v>1</v>
      </c>
      <c r="B55" s="74">
        <f t="shared" si="0"/>
        <v>0</v>
      </c>
      <c r="C55" s="52">
        <v>21</v>
      </c>
      <c r="D55" s="53"/>
      <c r="E55" s="54"/>
      <c r="F55" s="55"/>
      <c r="G55" s="112"/>
      <c r="H55" s="53"/>
      <c r="I55" s="53"/>
      <c r="J55" s="127" t="s">
        <v>4</v>
      </c>
      <c r="K55" s="57" t="str">
        <f t="shared" si="1"/>
        <v/>
      </c>
      <c r="L55" s="57" t="str">
        <f t="shared" si="2"/>
        <v/>
      </c>
      <c r="M55" s="57" t="str">
        <f t="shared" si="3"/>
        <v/>
      </c>
      <c r="N55" s="58" t="str">
        <f t="shared" si="4"/>
        <v/>
      </c>
      <c r="O55" s="57" t="str">
        <f t="shared" si="5"/>
        <v/>
      </c>
      <c r="P55" s="127" t="s">
        <v>4</v>
      </c>
      <c r="Q55" s="127" t="s">
        <v>4</v>
      </c>
      <c r="R55" s="127" t="s">
        <v>4</v>
      </c>
      <c r="S55" s="127" t="s">
        <v>4</v>
      </c>
      <c r="T55" s="76"/>
      <c r="U55" s="76"/>
      <c r="V55" s="76"/>
      <c r="W55" s="76"/>
      <c r="X55" s="76"/>
      <c r="Y55" s="76"/>
      <c r="Z55" s="76"/>
      <c r="AA55" s="76"/>
      <c r="AB55" s="76"/>
      <c r="AC55" s="76"/>
      <c r="AD55" s="76"/>
      <c r="AE55" s="76"/>
      <c r="AF55" s="76"/>
      <c r="AG55" s="76"/>
      <c r="AH55" s="76"/>
      <c r="AI55" s="76"/>
      <c r="AJ55" s="76"/>
      <c r="AK55" s="76"/>
      <c r="AL55" s="76"/>
      <c r="AM55" s="76"/>
      <c r="AN55" s="76"/>
      <c r="AO55" s="76"/>
      <c r="AP55" s="76"/>
      <c r="AQ55" s="76"/>
      <c r="AR55" s="76"/>
      <c r="AS55" s="76"/>
      <c r="AT55" s="76"/>
      <c r="AU55" s="76"/>
      <c r="AV55" s="76"/>
      <c r="AW55" s="76"/>
      <c r="AX55" s="76"/>
      <c r="AY55" s="76"/>
      <c r="AZ55" s="76"/>
      <c r="BA55" s="76"/>
      <c r="BB55" s="77"/>
    </row>
    <row r="56" spans="1:54" ht="15.6" x14ac:dyDescent="0.3">
      <c r="A56" s="75">
        <f>IF(ISBLANK(VLOOKUP(D56,#REF!,3)),0,1)</f>
        <v>1</v>
      </c>
      <c r="B56" s="74">
        <f t="shared" si="0"/>
        <v>0</v>
      </c>
      <c r="C56" s="52">
        <v>22</v>
      </c>
      <c r="D56" s="53"/>
      <c r="E56" s="54"/>
      <c r="F56" s="55"/>
      <c r="G56" s="112"/>
      <c r="H56" s="53"/>
      <c r="I56" s="53"/>
      <c r="J56" s="127" t="s">
        <v>4</v>
      </c>
      <c r="K56" s="57" t="str">
        <f t="shared" si="1"/>
        <v/>
      </c>
      <c r="L56" s="57" t="str">
        <f t="shared" si="2"/>
        <v/>
      </c>
      <c r="M56" s="57" t="str">
        <f t="shared" si="3"/>
        <v/>
      </c>
      <c r="N56" s="58" t="str">
        <f t="shared" si="4"/>
        <v/>
      </c>
      <c r="O56" s="57" t="str">
        <f t="shared" si="5"/>
        <v/>
      </c>
      <c r="P56" s="127" t="s">
        <v>4</v>
      </c>
      <c r="Q56" s="127" t="s">
        <v>4</v>
      </c>
      <c r="R56" s="127" t="s">
        <v>4</v>
      </c>
      <c r="S56" s="127" t="s">
        <v>4</v>
      </c>
      <c r="T56" s="16"/>
      <c r="U56" s="16"/>
      <c r="V56" s="124"/>
      <c r="W56" s="124"/>
      <c r="X56" s="124"/>
      <c r="Y56" s="124"/>
      <c r="Z56" s="16"/>
      <c r="AA56" s="16"/>
      <c r="AB56" s="124"/>
      <c r="AC56" s="124"/>
      <c r="AD56" s="76"/>
      <c r="AE56" s="76"/>
      <c r="AF56" s="76"/>
      <c r="AG56" s="76"/>
      <c r="AH56" s="76"/>
      <c r="AI56" s="76"/>
      <c r="AJ56" s="76"/>
      <c r="AK56" s="76"/>
      <c r="AL56" s="76"/>
      <c r="AM56" s="76"/>
      <c r="AN56" s="76"/>
      <c r="AO56" s="76"/>
      <c r="AP56" s="76"/>
      <c r="AQ56" s="76"/>
      <c r="AR56" s="76"/>
      <c r="AS56" s="76"/>
      <c r="AT56" s="76"/>
      <c r="AU56" s="76"/>
      <c r="AV56" s="76"/>
      <c r="AW56" s="76"/>
      <c r="AX56" s="76"/>
      <c r="AY56" s="76"/>
      <c r="AZ56" s="76"/>
      <c r="BA56" s="76"/>
      <c r="BB56" s="77"/>
    </row>
    <row r="57" spans="1:54" ht="15.75" x14ac:dyDescent="0.25">
      <c r="A57" s="75">
        <f>IF(ISBLANK(VLOOKUP(D57,#REF!,3)),0,1)</f>
        <v>1</v>
      </c>
      <c r="B57" s="74">
        <f t="shared" si="0"/>
        <v>0</v>
      </c>
      <c r="C57" s="52">
        <v>23</v>
      </c>
      <c r="D57" s="53"/>
      <c r="E57" s="54"/>
      <c r="F57" s="55"/>
      <c r="G57" s="112"/>
      <c r="H57" s="53"/>
      <c r="I57" s="53"/>
      <c r="J57" s="127" t="s">
        <v>4</v>
      </c>
      <c r="K57" s="57" t="str">
        <f t="shared" si="1"/>
        <v/>
      </c>
      <c r="L57" s="57" t="str">
        <f t="shared" si="2"/>
        <v/>
      </c>
      <c r="M57" s="57" t="str">
        <f t="shared" si="3"/>
        <v/>
      </c>
      <c r="N57" s="58" t="str">
        <f t="shared" si="4"/>
        <v/>
      </c>
      <c r="O57" s="57" t="str">
        <f t="shared" si="5"/>
        <v/>
      </c>
      <c r="P57" s="127" t="s">
        <v>4</v>
      </c>
      <c r="Q57" s="127" t="s">
        <v>4</v>
      </c>
      <c r="R57" s="127" t="s">
        <v>4</v>
      </c>
      <c r="S57" s="127" t="s">
        <v>4</v>
      </c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  <c r="AG57" s="76"/>
      <c r="AH57" s="76"/>
      <c r="AI57" s="76"/>
      <c r="AJ57" s="76"/>
      <c r="AK57" s="76"/>
      <c r="AL57" s="76"/>
      <c r="AM57" s="76"/>
      <c r="AN57" s="76"/>
      <c r="AO57" s="76"/>
      <c r="AP57" s="76"/>
      <c r="AQ57" s="76"/>
      <c r="AR57" s="76"/>
      <c r="AS57" s="76"/>
      <c r="AT57" s="76"/>
      <c r="AU57" s="76"/>
      <c r="AV57" s="76"/>
      <c r="AW57" s="76"/>
      <c r="AX57" s="76"/>
      <c r="AY57" s="76"/>
      <c r="AZ57" s="76"/>
      <c r="BA57" s="76"/>
      <c r="BB57" s="77"/>
    </row>
    <row r="58" spans="1:54" ht="16.5" thickBot="1" x14ac:dyDescent="0.3">
      <c r="A58" s="75">
        <f>IF(ISBLANK(VLOOKUP(D58,#REF!,3)),0,1)</f>
        <v>1</v>
      </c>
      <c r="B58" s="74">
        <f t="shared" si="0"/>
        <v>0</v>
      </c>
      <c r="C58" s="61">
        <v>24</v>
      </c>
      <c r="D58" s="62"/>
      <c r="E58" s="63"/>
      <c r="F58" s="64"/>
      <c r="G58" s="113"/>
      <c r="H58" s="62"/>
      <c r="I58" s="62"/>
      <c r="J58" s="127" t="s">
        <v>4</v>
      </c>
      <c r="K58" s="65" t="str">
        <f>IF(ISBLANK(E58),"",(0.000824493-(0.0000040899*E58)+(0.000000076438*E58^2)-(0.00000000082467*E58^3)+(0.0000000000053875*E58^4)))</f>
        <v/>
      </c>
      <c r="L58" s="65" t="str">
        <f t="shared" si="2"/>
        <v/>
      </c>
      <c r="M58" s="65" t="str">
        <f t="shared" si="3"/>
        <v/>
      </c>
      <c r="N58" s="66" t="str">
        <f t="shared" si="4"/>
        <v/>
      </c>
      <c r="O58" s="65" t="str">
        <f t="shared" si="5"/>
        <v/>
      </c>
      <c r="P58" s="127" t="s">
        <v>4</v>
      </c>
      <c r="Q58" s="127" t="s">
        <v>4</v>
      </c>
      <c r="R58" s="127" t="s">
        <v>4</v>
      </c>
      <c r="S58" s="127" t="s">
        <v>4</v>
      </c>
      <c r="T58" s="78"/>
      <c r="U58" s="78"/>
      <c r="V58" s="78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/>
      <c r="AH58" s="78"/>
      <c r="AI58" s="78"/>
      <c r="AJ58" s="78"/>
      <c r="AK58" s="78"/>
      <c r="AL58" s="78"/>
      <c r="AM58" s="78"/>
      <c r="AN58" s="78"/>
      <c r="AO58" s="78"/>
      <c r="AP58" s="78"/>
      <c r="AQ58" s="78"/>
      <c r="AR58" s="78"/>
      <c r="AS58" s="78"/>
      <c r="AT58" s="78"/>
      <c r="AU58" s="78"/>
      <c r="AV58" s="78"/>
      <c r="AW58" s="78"/>
      <c r="AX58" s="78"/>
      <c r="AY58" s="78"/>
      <c r="AZ58" s="78"/>
      <c r="BA58" s="78"/>
      <c r="BB58" s="79"/>
    </row>
  </sheetData>
  <dataConsolidate/>
  <mergeCells count="70">
    <mergeCell ref="AZ31:AZ32"/>
    <mergeCell ref="BA31:BA32"/>
    <mergeCell ref="BB31:BB32"/>
    <mergeCell ref="AU31:AU32"/>
    <mergeCell ref="AV31:AV32"/>
    <mergeCell ref="AW31:AW32"/>
    <mergeCell ref="AX31:AX32"/>
    <mergeCell ref="AY31:AY32"/>
    <mergeCell ref="AP31:AP32"/>
    <mergeCell ref="AQ31:AQ32"/>
    <mergeCell ref="AR31:AR32"/>
    <mergeCell ref="AS31:AS32"/>
    <mergeCell ref="AT31:AT32"/>
    <mergeCell ref="AK31:AK32"/>
    <mergeCell ref="AL31:AL32"/>
    <mergeCell ref="AM31:AM32"/>
    <mergeCell ref="AN31:AN32"/>
    <mergeCell ref="AO31:AO32"/>
    <mergeCell ref="AF31:AF32"/>
    <mergeCell ref="AG31:AG32"/>
    <mergeCell ref="AH31:AH32"/>
    <mergeCell ref="AI31:AI32"/>
    <mergeCell ref="AJ31:AJ32"/>
    <mergeCell ref="H33:H34"/>
    <mergeCell ref="I33:I34"/>
    <mergeCell ref="J33:J34"/>
    <mergeCell ref="AD31:AD32"/>
    <mergeCell ref="AE31:AE32"/>
    <mergeCell ref="Z31:AA32"/>
    <mergeCell ref="AB31:AC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C33:C34"/>
    <mergeCell ref="D33:D34"/>
    <mergeCell ref="E33:E34"/>
    <mergeCell ref="F33:F34"/>
    <mergeCell ref="G33:G34"/>
    <mergeCell ref="X31:Y32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G8:H8"/>
    <mergeCell ref="Q8:R8"/>
    <mergeCell ref="G9:H9"/>
    <mergeCell ref="Q9:R9"/>
    <mergeCell ref="G10:H10"/>
    <mergeCell ref="Q10:R10"/>
    <mergeCell ref="C2:E2"/>
    <mergeCell ref="F2:T2"/>
    <mergeCell ref="C4:U4"/>
    <mergeCell ref="C6:E6"/>
    <mergeCell ref="F6:G6"/>
    <mergeCell ref="H6:J6"/>
    <mergeCell ref="P6:Q6"/>
    <mergeCell ref="R6:S6"/>
    <mergeCell ref="T6:U6"/>
  </mergeCells>
  <dataValidations count="4">
    <dataValidation type="list" allowBlank="1" showErrorMessage="1" sqref="I29">
      <formula1>$O$28:$O$30</formula1>
    </dataValidation>
    <dataValidation allowBlank="1" showErrorMessage="1" sqref="J30"/>
    <dataValidation type="list" showInputMessage="1" showErrorMessage="1" promptTitle="Choix Cardinal" sqref="P10">
      <formula1>$N$8:$N$10</formula1>
    </dataValidation>
    <dataValidation type="list" showInputMessage="1" showErrorMessage="1" promptTitle="Choix Cardinal" sqref="P9">
      <formula1>$M$8:$M$10</formula1>
    </dataValidation>
  </dataValidations>
  <pageMargins left="0.7" right="0.7" top="0.75" bottom="0.75" header="0.3" footer="0.3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8"/>
  <sheetViews>
    <sheetView topLeftCell="A16" zoomScaleNormal="100" workbookViewId="0">
      <selection activeCell="C2" sqref="C2:U12"/>
    </sheetView>
  </sheetViews>
  <sheetFormatPr baseColWidth="10" defaultColWidth="11.42578125" defaultRowHeight="15" x14ac:dyDescent="0.25"/>
  <cols>
    <col min="1" max="2" width="0.85546875" style="80" customWidth="1"/>
    <col min="3" max="3" width="3.7109375" style="80" customWidth="1"/>
    <col min="4" max="9" width="10.28515625" style="80" customWidth="1"/>
    <col min="10" max="10" width="10.7109375" style="80" customWidth="1"/>
    <col min="11" max="15" width="10.7109375" style="80" hidden="1" customWidth="1"/>
    <col min="16" max="16" width="10.7109375" style="80" customWidth="1"/>
    <col min="17" max="29" width="10.28515625" style="80" customWidth="1"/>
    <col min="30" max="30" width="13.5703125" style="80" bestFit="1" customWidth="1"/>
    <col min="31" max="31" width="16.5703125" style="80" bestFit="1" customWidth="1"/>
    <col min="32" max="32" width="9.140625" style="80" bestFit="1" customWidth="1"/>
    <col min="33" max="33" width="26.140625" style="80" bestFit="1" customWidth="1"/>
    <col min="34" max="34" width="12.7109375" style="80" bestFit="1" customWidth="1"/>
    <col min="35" max="35" width="11.140625" style="80" bestFit="1" customWidth="1"/>
    <col min="36" max="36" width="14.28515625" style="80" bestFit="1" customWidth="1"/>
    <col min="37" max="37" width="12" style="80" bestFit="1" customWidth="1"/>
    <col min="38" max="38" width="26.5703125" style="80" bestFit="1" customWidth="1"/>
    <col min="39" max="39" width="14.42578125" style="80" bestFit="1" customWidth="1"/>
    <col min="40" max="40" width="11" style="80" bestFit="1" customWidth="1"/>
    <col min="41" max="41" width="11.42578125" style="80"/>
    <col min="42" max="42" width="10.7109375" style="80" bestFit="1" customWidth="1"/>
    <col min="43" max="43" width="6.28515625" style="80" bestFit="1" customWidth="1"/>
    <col min="44" max="44" width="19.42578125" style="80" bestFit="1" customWidth="1"/>
    <col min="45" max="45" width="12.85546875" style="80" bestFit="1" customWidth="1"/>
    <col min="46" max="46" width="17.5703125" style="80" bestFit="1" customWidth="1"/>
    <col min="47" max="47" width="14.42578125" style="80" bestFit="1" customWidth="1"/>
    <col min="48" max="48" width="13.5703125" style="80" bestFit="1" customWidth="1"/>
    <col min="49" max="49" width="13.7109375" style="80" bestFit="1" customWidth="1"/>
    <col min="50" max="50" width="19.7109375" style="80" bestFit="1" customWidth="1"/>
    <col min="51" max="51" width="13.140625" style="80" bestFit="1" customWidth="1"/>
    <col min="52" max="52" width="17.42578125" style="80" bestFit="1" customWidth="1"/>
    <col min="53" max="53" width="13.28515625" style="80" bestFit="1" customWidth="1"/>
    <col min="54" max="54" width="12.42578125" style="80" bestFit="1" customWidth="1"/>
    <col min="55" max="16384" width="11.42578125" style="80"/>
  </cols>
  <sheetData>
    <row r="1" spans="3:23" ht="3" customHeight="1" thickBot="1" x14ac:dyDescent="0.3"/>
    <row r="2" spans="3:23" ht="21" x14ac:dyDescent="0.35">
      <c r="C2" s="214" t="s">
        <v>19</v>
      </c>
      <c r="D2" s="215"/>
      <c r="E2" s="215"/>
      <c r="F2" s="216" t="s">
        <v>147</v>
      </c>
      <c r="G2" s="216"/>
      <c r="H2" s="216"/>
      <c r="I2" s="216"/>
      <c r="J2" s="216"/>
      <c r="K2" s="216"/>
      <c r="L2" s="216"/>
      <c r="M2" s="216"/>
      <c r="N2" s="216"/>
      <c r="O2" s="216"/>
      <c r="P2" s="216"/>
      <c r="Q2" s="216"/>
      <c r="R2" s="216"/>
      <c r="S2" s="216"/>
      <c r="T2" s="216"/>
      <c r="U2" s="1"/>
    </row>
    <row r="3" spans="3:23" ht="14.45" customHeight="1" x14ac:dyDescent="0.25">
      <c r="C3" s="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2"/>
    </row>
    <row r="4" spans="3:23" ht="21.75" thickBot="1" x14ac:dyDescent="0.4">
      <c r="C4" s="217" t="s">
        <v>75</v>
      </c>
      <c r="D4" s="218"/>
      <c r="E4" s="218"/>
      <c r="F4" s="218"/>
      <c r="G4" s="218"/>
      <c r="H4" s="218"/>
      <c r="I4" s="218"/>
      <c r="J4" s="218"/>
      <c r="K4" s="218"/>
      <c r="L4" s="218"/>
      <c r="M4" s="218"/>
      <c r="N4" s="218"/>
      <c r="O4" s="218"/>
      <c r="P4" s="218"/>
      <c r="Q4" s="218"/>
      <c r="R4" s="218"/>
      <c r="S4" s="218"/>
      <c r="T4" s="218"/>
      <c r="U4" s="219"/>
    </row>
    <row r="5" spans="3:23" ht="15.75" customHeight="1" thickBot="1" x14ac:dyDescent="0.4">
      <c r="C5" s="7"/>
      <c r="D5" s="7"/>
      <c r="E5" s="7"/>
      <c r="F5" s="7"/>
      <c r="G5" s="7"/>
      <c r="J5" s="7"/>
      <c r="K5" s="7"/>
      <c r="L5" s="7"/>
      <c r="M5" s="7"/>
      <c r="N5" s="7"/>
      <c r="O5" s="7"/>
      <c r="P5" s="7"/>
      <c r="Q5" s="7"/>
      <c r="R5" s="7"/>
    </row>
    <row r="6" spans="3:23" ht="16.5" customHeight="1" thickBot="1" x14ac:dyDescent="0.3">
      <c r="C6" s="220" t="s">
        <v>38</v>
      </c>
      <c r="D6" s="221"/>
      <c r="E6" s="221"/>
      <c r="F6" s="222">
        <v>3</v>
      </c>
      <c r="G6" s="222"/>
      <c r="H6" s="221" t="s">
        <v>37</v>
      </c>
      <c r="I6" s="221"/>
      <c r="J6" s="221"/>
      <c r="K6" s="51"/>
      <c r="L6" s="51"/>
      <c r="M6" s="51"/>
      <c r="N6" s="50"/>
      <c r="O6" s="51"/>
      <c r="P6" s="223">
        <v>1</v>
      </c>
      <c r="Q6" s="223"/>
      <c r="R6" s="224" t="s">
        <v>78</v>
      </c>
      <c r="S6" s="224"/>
      <c r="T6" s="225">
        <v>37405</v>
      </c>
      <c r="U6" s="226"/>
    </row>
    <row r="7" spans="3:23" ht="16.5" customHeight="1" thickBot="1" x14ac:dyDescent="0.4">
      <c r="C7" s="34"/>
      <c r="D7" s="34"/>
      <c r="E7" s="33"/>
      <c r="F7" s="35"/>
      <c r="G7" s="33"/>
      <c r="H7" s="33"/>
      <c r="I7" s="33"/>
      <c r="J7" s="33"/>
      <c r="K7" s="33"/>
      <c r="L7" s="33"/>
      <c r="M7" s="33"/>
      <c r="N7" s="33"/>
      <c r="O7" s="37"/>
      <c r="P7" s="33"/>
      <c r="Q7" s="36"/>
    </row>
    <row r="8" spans="3:23" ht="15" customHeight="1" x14ac:dyDescent="0.25">
      <c r="C8" s="46"/>
      <c r="D8" s="33"/>
      <c r="G8" s="206" t="s">
        <v>57</v>
      </c>
      <c r="H8" s="207"/>
      <c r="I8" s="172" t="s">
        <v>50</v>
      </c>
      <c r="J8" s="172" t="s">
        <v>46</v>
      </c>
      <c r="K8" s="44"/>
      <c r="L8" s="44"/>
      <c r="M8" s="44"/>
      <c r="N8" s="44"/>
      <c r="O8" s="47"/>
      <c r="P8" s="45" t="s">
        <v>52</v>
      </c>
      <c r="Q8" s="208" t="s">
        <v>47</v>
      </c>
      <c r="R8" s="209"/>
    </row>
    <row r="9" spans="3:23" ht="14.25" customHeight="1" x14ac:dyDescent="0.25">
      <c r="C9" s="46"/>
      <c r="D9" s="33"/>
      <c r="G9" s="210" t="s">
        <v>48</v>
      </c>
      <c r="H9" s="211"/>
      <c r="I9" s="38">
        <v>0</v>
      </c>
      <c r="J9" s="39">
        <v>0.47</v>
      </c>
      <c r="K9" s="42" t="s">
        <v>51</v>
      </c>
      <c r="L9" s="43" t="str">
        <f>IF(P9=M9,"+","-")</f>
        <v>+</v>
      </c>
      <c r="M9" s="42" t="s">
        <v>3</v>
      </c>
      <c r="N9" s="42" t="s">
        <v>54</v>
      </c>
      <c r="O9" s="16" t="str">
        <f>IF(ISBLANK(I9),"",IF(ISBLANK(J9),"",IF(P9=M10,L9&amp;N11,N11)))</f>
        <v>0°0,47</v>
      </c>
      <c r="P9" s="39" t="s">
        <v>3</v>
      </c>
      <c r="Q9" s="212">
        <f>IF(ISBLANK(I9),"",IF(ISBLANK(J9),"",IF(J9&gt;60,"ERREUR !!",O11*(I9+(J9/60)))))</f>
        <v>7.8333333333333328E-3</v>
      </c>
      <c r="R9" s="213"/>
    </row>
    <row r="10" spans="3:23" ht="15" customHeight="1" x14ac:dyDescent="0.25">
      <c r="C10" s="46"/>
      <c r="D10" s="33"/>
      <c r="G10" s="210" t="s">
        <v>49</v>
      </c>
      <c r="H10" s="211"/>
      <c r="I10" s="38">
        <v>0</v>
      </c>
      <c r="J10" s="39">
        <v>1.57</v>
      </c>
      <c r="K10" s="42" t="s">
        <v>51</v>
      </c>
      <c r="L10" s="43" t="str">
        <f>IF(P10=N9,"+","-")</f>
        <v>+</v>
      </c>
      <c r="M10" s="42" t="s">
        <v>53</v>
      </c>
      <c r="N10" s="42" t="s">
        <v>55</v>
      </c>
      <c r="O10" s="11" t="str">
        <f>IF(ISBLANK(I10),"",IF(ISBLANK(J10),"",IF(P10=N10,L10&amp;N12,N12)))</f>
        <v>0°1,57</v>
      </c>
      <c r="P10" s="39" t="s">
        <v>54</v>
      </c>
      <c r="Q10" s="212">
        <f>IF(ISBLANK(I10),"",IF(ISBLANK(J10),"",IF(J10&gt;60,"ERREUR !!",O12*(I10+(J10/60)))))</f>
        <v>2.6166666666666668E-2</v>
      </c>
      <c r="R10" s="213"/>
      <c r="S10" s="31"/>
      <c r="T10" s="31"/>
    </row>
    <row r="11" spans="3:23" x14ac:dyDescent="0.25">
      <c r="G11" s="194" t="s">
        <v>72</v>
      </c>
      <c r="H11" s="195"/>
      <c r="I11" s="83" t="s">
        <v>33</v>
      </c>
      <c r="J11" s="85">
        <v>37405</v>
      </c>
      <c r="K11" s="85"/>
      <c r="L11" s="85"/>
      <c r="M11" s="85"/>
      <c r="N11" s="86" t="str">
        <f>I9&amp;"°"&amp;J9</f>
        <v>0°0,47</v>
      </c>
      <c r="O11" s="87">
        <f>IF(P9=M10,-1,1)</f>
        <v>1</v>
      </c>
      <c r="P11" s="198" t="str">
        <f>TEXT(J11,"aaaa-mm-jj")&amp;"T"&amp;TEXT(J12,"hh:mm:ss")&amp;"z"</f>
        <v>2006-05-30T05:00:00z</v>
      </c>
      <c r="Q11" s="198"/>
      <c r="R11" s="199"/>
      <c r="T11" s="30"/>
      <c r="U11" s="30"/>
      <c r="V11" s="32"/>
      <c r="W11" s="32"/>
    </row>
    <row r="12" spans="3:23" ht="15.75" thickBot="1" x14ac:dyDescent="0.3">
      <c r="G12" s="196"/>
      <c r="H12" s="197"/>
      <c r="I12" s="84" t="s">
        <v>73</v>
      </c>
      <c r="J12" s="114">
        <v>0.20833333333333334</v>
      </c>
      <c r="K12" s="88"/>
      <c r="L12" s="88"/>
      <c r="M12" s="88"/>
      <c r="N12" s="89" t="str">
        <f>I10&amp;"°"&amp;J10</f>
        <v>0°1,57</v>
      </c>
      <c r="O12" s="87">
        <f>IF(P10=N10,-1,1)</f>
        <v>1</v>
      </c>
      <c r="P12" s="200"/>
      <c r="Q12" s="200"/>
      <c r="R12" s="201"/>
      <c r="T12" s="30"/>
      <c r="U12" s="30"/>
      <c r="V12" s="32"/>
      <c r="W12" s="32"/>
    </row>
    <row r="13" spans="3:23" ht="15.75" thickBot="1" x14ac:dyDescent="0.3">
      <c r="C13" s="5" t="s">
        <v>1</v>
      </c>
      <c r="D13" s="5"/>
      <c r="E13" s="6"/>
      <c r="K13" s="81"/>
      <c r="L13" s="81"/>
      <c r="M13" s="81"/>
      <c r="N13" s="81"/>
      <c r="O13" s="81"/>
      <c r="P13" s="81"/>
      <c r="Q13" s="82"/>
    </row>
    <row r="14" spans="3:23" ht="15" customHeight="1" x14ac:dyDescent="0.25">
      <c r="C14" s="97" t="s">
        <v>7</v>
      </c>
      <c r="D14" s="90"/>
      <c r="E14" s="90"/>
      <c r="F14" s="90"/>
      <c r="G14" s="90"/>
      <c r="H14" s="91"/>
      <c r="I14" s="91"/>
      <c r="J14" s="91"/>
      <c r="K14" s="90"/>
      <c r="L14" s="90"/>
      <c r="M14" s="90"/>
      <c r="N14" s="91"/>
      <c r="O14" s="12"/>
      <c r="P14" s="91"/>
      <c r="Q14" s="12" t="s">
        <v>17</v>
      </c>
      <c r="R14" s="166">
        <v>23</v>
      </c>
      <c r="S14" s="92" t="s">
        <v>2</v>
      </c>
    </row>
    <row r="15" spans="3:23" ht="14.25" customHeight="1" x14ac:dyDescent="0.25">
      <c r="C15" s="98" t="s">
        <v>32</v>
      </c>
      <c r="D15" s="93"/>
      <c r="E15" s="93"/>
      <c r="F15" s="93"/>
      <c r="G15" s="93"/>
      <c r="H15" s="23"/>
      <c r="I15" s="23"/>
      <c r="J15" s="23"/>
      <c r="K15" s="93"/>
      <c r="L15" s="93"/>
      <c r="M15" s="93"/>
      <c r="N15" s="23"/>
      <c r="O15" s="13"/>
      <c r="P15" s="23"/>
      <c r="Q15" s="13" t="s">
        <v>34</v>
      </c>
      <c r="R15" s="166">
        <v>22.8</v>
      </c>
      <c r="S15" s="94" t="s">
        <v>2</v>
      </c>
    </row>
    <row r="16" spans="3:23" x14ac:dyDescent="0.25">
      <c r="C16" s="98" t="s">
        <v>11</v>
      </c>
      <c r="D16" s="93"/>
      <c r="E16" s="93"/>
      <c r="F16" s="93"/>
      <c r="G16" s="93"/>
      <c r="H16" s="23"/>
      <c r="I16" s="23"/>
      <c r="J16" s="23"/>
      <c r="K16" s="93"/>
      <c r="L16" s="93"/>
      <c r="M16" s="93"/>
      <c r="N16" s="23"/>
      <c r="O16" s="14"/>
      <c r="P16" s="23"/>
      <c r="Q16" s="14" t="s">
        <v>35</v>
      </c>
      <c r="R16" s="20" t="s">
        <v>4</v>
      </c>
      <c r="S16" s="94" t="s">
        <v>6</v>
      </c>
    </row>
    <row r="17" spans="3:54" ht="15.75" thickBot="1" x14ac:dyDescent="0.3">
      <c r="C17" s="99" t="s">
        <v>12</v>
      </c>
      <c r="D17" s="95"/>
      <c r="E17" s="95"/>
      <c r="F17" s="95"/>
      <c r="G17" s="95"/>
      <c r="H17" s="24"/>
      <c r="I17" s="24"/>
      <c r="J17" s="24"/>
      <c r="K17" s="95"/>
      <c r="L17" s="95"/>
      <c r="M17" s="95"/>
      <c r="N17" s="24"/>
      <c r="O17" s="15"/>
      <c r="P17" s="24"/>
      <c r="Q17" s="15" t="s">
        <v>36</v>
      </c>
      <c r="R17" s="21" t="s">
        <v>4</v>
      </c>
      <c r="S17" s="96" t="s">
        <v>6</v>
      </c>
    </row>
    <row r="18" spans="3:54" ht="14.45" hidden="1" x14ac:dyDescent="0.3">
      <c r="C18" s="8" t="s">
        <v>8</v>
      </c>
      <c r="D18" s="9"/>
      <c r="E18" s="9"/>
      <c r="F18" s="9"/>
      <c r="G18" s="9"/>
      <c r="H18" s="9"/>
      <c r="I18" s="9"/>
      <c r="J18" s="9"/>
      <c r="K18" s="10"/>
      <c r="L18" s="10"/>
      <c r="M18" s="10"/>
      <c r="N18" s="10"/>
      <c r="O18" s="25" t="s">
        <v>0</v>
      </c>
      <c r="P18" s="19">
        <f>(0.999842594+(0.00006793952*$R$14)-(0.00000909529*$R$14^2)+(0.0000001001685*$R$14^3)-(0.000000001120083*$R$14^4)+(0.000000000006536332*$R$14^5))</f>
        <v>0.99754116961741091</v>
      </c>
      <c r="Q18" s="10"/>
      <c r="R18" s="2"/>
    </row>
    <row r="19" spans="3:54" ht="14.45" hidden="1" x14ac:dyDescent="0.3">
      <c r="C19" s="8" t="s">
        <v>9</v>
      </c>
      <c r="D19" s="9"/>
      <c r="E19" s="9"/>
      <c r="F19" s="9"/>
      <c r="G19" s="9"/>
      <c r="H19" s="9"/>
      <c r="I19" s="9"/>
      <c r="J19" s="9"/>
      <c r="K19" s="10"/>
      <c r="L19" s="10"/>
      <c r="M19" s="10"/>
      <c r="N19" s="10"/>
      <c r="O19" s="25" t="s">
        <v>43</v>
      </c>
      <c r="P19" s="19" t="e">
        <f>$P$24*($P$18/#REF!)</f>
        <v>#REF!</v>
      </c>
      <c r="Q19" s="10" t="s">
        <v>3</v>
      </c>
      <c r="R19" s="2"/>
    </row>
    <row r="20" spans="3:54" ht="14.45" hidden="1" x14ac:dyDescent="0.3">
      <c r="C20" s="8" t="s">
        <v>18</v>
      </c>
      <c r="D20" s="9"/>
      <c r="E20" s="9"/>
      <c r="F20" s="9"/>
      <c r="G20" s="9"/>
      <c r="H20" s="9"/>
      <c r="I20" s="9"/>
      <c r="J20" s="9"/>
      <c r="K20" s="10"/>
      <c r="L20" s="10"/>
      <c r="M20" s="10"/>
      <c r="N20" s="10"/>
      <c r="O20" s="25" t="s">
        <v>44</v>
      </c>
      <c r="P20" s="19" t="e">
        <f>5+#REF!</f>
        <v>#REF!</v>
      </c>
      <c r="Q20" s="10" t="s">
        <v>6</v>
      </c>
      <c r="R20" s="2"/>
    </row>
    <row r="21" spans="3:54" ht="14.45" hidden="1" x14ac:dyDescent="0.3">
      <c r="C21" s="8" t="s">
        <v>10</v>
      </c>
      <c r="D21" s="9"/>
      <c r="E21" s="9"/>
      <c r="F21" s="9"/>
      <c r="G21" s="9"/>
      <c r="H21" s="9"/>
      <c r="I21" s="9"/>
      <c r="J21" s="9"/>
      <c r="K21" s="10"/>
      <c r="L21" s="10"/>
      <c r="M21" s="10"/>
      <c r="N21" s="10"/>
      <c r="O21" s="25" t="s">
        <v>45</v>
      </c>
      <c r="P21" s="19" t="e">
        <f>P20*(1+0.00001*(R14-20))</f>
        <v>#REF!</v>
      </c>
      <c r="Q21" s="10" t="s">
        <v>6</v>
      </c>
      <c r="R21" s="2"/>
    </row>
    <row r="22" spans="3:54" ht="14.45" hidden="1" x14ac:dyDescent="0.3">
      <c r="C22" s="8" t="s">
        <v>13</v>
      </c>
      <c r="D22" s="9"/>
      <c r="E22" s="9"/>
      <c r="F22" s="9"/>
      <c r="G22" s="9"/>
      <c r="H22" s="9"/>
      <c r="I22" s="9"/>
      <c r="J22" s="9"/>
      <c r="K22" s="10"/>
      <c r="L22" s="10"/>
      <c r="M22" s="10"/>
      <c r="N22" s="10"/>
      <c r="O22" s="25" t="s">
        <v>39</v>
      </c>
      <c r="P22" s="22" t="e">
        <f>$R$16*(1+0.00001*(20-$R$14))</f>
        <v>#VALUE!</v>
      </c>
      <c r="Q22" s="10" t="s">
        <v>6</v>
      </c>
      <c r="R22" s="2"/>
    </row>
    <row r="23" spans="3:54" ht="14.45" hidden="1" x14ac:dyDescent="0.3">
      <c r="C23" s="8" t="s">
        <v>14</v>
      </c>
      <c r="D23" s="9"/>
      <c r="E23" s="9"/>
      <c r="F23" s="9"/>
      <c r="G23" s="9"/>
      <c r="H23" s="9"/>
      <c r="I23" s="9"/>
      <c r="J23" s="9"/>
      <c r="K23" s="10"/>
      <c r="L23" s="10"/>
      <c r="M23" s="10"/>
      <c r="N23" s="10"/>
      <c r="O23" s="25" t="s">
        <v>40</v>
      </c>
      <c r="P23" s="22" t="e">
        <f>$R$17*(1+0.00001*(20-$R$14))</f>
        <v>#VALUE!</v>
      </c>
      <c r="Q23" s="10" t="s">
        <v>6</v>
      </c>
      <c r="R23" s="2"/>
    </row>
    <row r="24" spans="3:54" ht="14.45" hidden="1" x14ac:dyDescent="0.3">
      <c r="C24" s="8" t="s">
        <v>15</v>
      </c>
      <c r="D24" s="9"/>
      <c r="E24" s="9"/>
      <c r="F24" s="9"/>
      <c r="G24" s="9"/>
      <c r="H24" s="9"/>
      <c r="I24" s="9"/>
      <c r="J24" s="9"/>
      <c r="K24" s="10"/>
      <c r="L24" s="10"/>
      <c r="M24" s="10"/>
      <c r="N24" s="10"/>
      <c r="O24" s="25" t="s">
        <v>41</v>
      </c>
      <c r="P24" s="23" t="e">
        <f>MAX(#REF!)</f>
        <v>#REF!</v>
      </c>
      <c r="Q24" s="10" t="s">
        <v>3</v>
      </c>
      <c r="R24" s="2"/>
    </row>
    <row r="25" spans="3:54" ht="14.45" hidden="1" x14ac:dyDescent="0.3">
      <c r="C25" s="8" t="s">
        <v>16</v>
      </c>
      <c r="D25" s="9"/>
      <c r="E25" s="9"/>
      <c r="F25" s="9"/>
      <c r="G25" s="9"/>
      <c r="H25" s="9"/>
      <c r="I25" s="9"/>
      <c r="J25" s="9"/>
      <c r="K25" s="10"/>
      <c r="L25" s="10"/>
      <c r="M25" s="10"/>
      <c r="N25" s="10"/>
      <c r="O25" s="25" t="s">
        <v>42</v>
      </c>
      <c r="P25" s="23" t="e">
        <f>IF(ISBLANK(R14),"",IF(ISBLANK(P21),"",IF(ISBLANK(R17),"",(($P$24*$P$18)/($P$22-$P$23)))))</f>
        <v>#REF!</v>
      </c>
      <c r="Q25" s="10" t="s">
        <v>3</v>
      </c>
      <c r="R25" s="2"/>
    </row>
    <row r="26" spans="3:54" ht="14.45" hidden="1" x14ac:dyDescent="0.3">
      <c r="C26" s="40" t="s">
        <v>31</v>
      </c>
      <c r="D26" s="41"/>
      <c r="E26" s="41"/>
      <c r="F26" s="41"/>
      <c r="G26" s="41"/>
      <c r="H26" s="41"/>
      <c r="I26" s="41"/>
      <c r="J26" s="41"/>
      <c r="K26" s="10"/>
      <c r="L26" s="10"/>
      <c r="M26" s="10"/>
      <c r="N26" s="10"/>
      <c r="O26" s="25" t="s">
        <v>30</v>
      </c>
      <c r="P26" s="23" t="e">
        <f>2+(#REF!+#REF!)</f>
        <v>#REF!</v>
      </c>
      <c r="Q26" s="10" t="s">
        <v>6</v>
      </c>
      <c r="R26" s="2"/>
    </row>
    <row r="27" spans="3:54" hidden="1" thickBot="1" x14ac:dyDescent="0.35">
      <c r="C27" s="26"/>
      <c r="D27" s="27"/>
      <c r="E27" s="27"/>
      <c r="F27" s="27"/>
      <c r="G27" s="27"/>
      <c r="H27" s="27"/>
      <c r="I27" s="27"/>
      <c r="J27" s="27"/>
      <c r="K27" s="28"/>
      <c r="L27" s="28"/>
      <c r="M27" s="28"/>
      <c r="N27" s="28"/>
      <c r="O27" s="29" t="s">
        <v>29</v>
      </c>
      <c r="P27" s="24">
        <v>1.6999999999999999E-3</v>
      </c>
      <c r="Q27" s="28"/>
      <c r="R27" s="4"/>
    </row>
    <row r="29" spans="3:54" ht="15.75" x14ac:dyDescent="0.25">
      <c r="E29" s="202" t="s">
        <v>60</v>
      </c>
      <c r="F29" s="202"/>
      <c r="G29" s="202"/>
      <c r="H29" s="202"/>
      <c r="I29" s="69" t="s">
        <v>66</v>
      </c>
      <c r="K29" s="70"/>
      <c r="L29" s="70"/>
      <c r="M29" s="70"/>
      <c r="N29" s="71"/>
      <c r="O29" s="70" t="s">
        <v>66</v>
      </c>
    </row>
    <row r="30" spans="3:54" ht="16.149999999999999" thickBot="1" x14ac:dyDescent="0.35">
      <c r="E30" s="157"/>
      <c r="F30" s="157"/>
      <c r="G30" s="157"/>
      <c r="H30" s="157"/>
      <c r="I30" s="157"/>
      <c r="J30" s="73"/>
      <c r="K30" s="72"/>
      <c r="L30" s="72"/>
      <c r="M30" s="72"/>
      <c r="N30" s="71"/>
      <c r="O30" s="71" t="s">
        <v>65</v>
      </c>
      <c r="P30" s="71"/>
    </row>
    <row r="31" spans="3:54" ht="15.75" customHeight="1" x14ac:dyDescent="0.25">
      <c r="C31" s="203" t="s">
        <v>5</v>
      </c>
      <c r="D31" s="190" t="s">
        <v>24</v>
      </c>
      <c r="E31" s="190" t="s">
        <v>58</v>
      </c>
      <c r="F31" s="190" t="s">
        <v>56</v>
      </c>
      <c r="G31" s="190" t="s">
        <v>20</v>
      </c>
      <c r="H31" s="190" t="s">
        <v>76</v>
      </c>
      <c r="I31" s="188" t="s">
        <v>77</v>
      </c>
      <c r="J31" s="188" t="s">
        <v>64</v>
      </c>
      <c r="K31" s="190" t="s">
        <v>21</v>
      </c>
      <c r="L31" s="190" t="s">
        <v>22</v>
      </c>
      <c r="M31" s="190" t="s">
        <v>26</v>
      </c>
      <c r="N31" s="190" t="s">
        <v>25</v>
      </c>
      <c r="O31" s="190" t="s">
        <v>23</v>
      </c>
      <c r="P31" s="192" t="s">
        <v>74</v>
      </c>
      <c r="Q31" s="192"/>
      <c r="R31" s="192"/>
      <c r="S31" s="192"/>
      <c r="T31" s="184" t="s">
        <v>69</v>
      </c>
      <c r="U31" s="184"/>
      <c r="V31" s="184" t="s">
        <v>70</v>
      </c>
      <c r="W31" s="184"/>
      <c r="X31" s="184" t="s">
        <v>71</v>
      </c>
      <c r="Y31" s="184"/>
      <c r="Z31" s="184" t="s">
        <v>67</v>
      </c>
      <c r="AA31" s="184"/>
      <c r="AB31" s="184" t="s">
        <v>68</v>
      </c>
      <c r="AC31" s="186"/>
      <c r="AD31" s="227" t="s">
        <v>80</v>
      </c>
      <c r="AE31" s="227" t="s">
        <v>81</v>
      </c>
      <c r="AF31" s="227" t="s">
        <v>82</v>
      </c>
      <c r="AG31" s="228" t="s">
        <v>83</v>
      </c>
      <c r="AH31" s="227" t="s">
        <v>84</v>
      </c>
      <c r="AI31" s="227" t="s">
        <v>85</v>
      </c>
      <c r="AJ31" s="227" t="s">
        <v>86</v>
      </c>
      <c r="AK31" s="227" t="s">
        <v>87</v>
      </c>
      <c r="AL31" s="228" t="s">
        <v>88</v>
      </c>
      <c r="AM31" s="227" t="s">
        <v>89</v>
      </c>
      <c r="AN31" s="227" t="s">
        <v>90</v>
      </c>
      <c r="AO31" s="227" t="s">
        <v>91</v>
      </c>
      <c r="AP31" s="227" t="s">
        <v>92</v>
      </c>
      <c r="AQ31" s="227" t="s">
        <v>93</v>
      </c>
      <c r="AR31" s="228" t="s">
        <v>94</v>
      </c>
      <c r="AS31" s="228" t="s">
        <v>95</v>
      </c>
      <c r="AT31" s="228" t="s">
        <v>96</v>
      </c>
      <c r="AU31" s="227" t="s">
        <v>97</v>
      </c>
      <c r="AV31" s="227" t="s">
        <v>98</v>
      </c>
      <c r="AW31" s="229" t="s">
        <v>99</v>
      </c>
      <c r="AX31" s="227" t="s">
        <v>100</v>
      </c>
      <c r="AY31" s="227" t="s">
        <v>101</v>
      </c>
      <c r="AZ31" s="228" t="s">
        <v>102</v>
      </c>
      <c r="BA31" s="227" t="s">
        <v>103</v>
      </c>
      <c r="BB31" s="230" t="s">
        <v>104</v>
      </c>
    </row>
    <row r="32" spans="3:54" ht="15.75" customHeight="1" x14ac:dyDescent="0.25">
      <c r="C32" s="204"/>
      <c r="D32" s="191"/>
      <c r="E32" s="191"/>
      <c r="F32" s="191"/>
      <c r="G32" s="191"/>
      <c r="H32" s="191"/>
      <c r="I32" s="205"/>
      <c r="J32" s="189"/>
      <c r="K32" s="191"/>
      <c r="L32" s="191"/>
      <c r="M32" s="191"/>
      <c r="N32" s="191"/>
      <c r="O32" s="191"/>
      <c r="P32" s="193"/>
      <c r="Q32" s="193"/>
      <c r="R32" s="193"/>
      <c r="S32" s="193"/>
      <c r="T32" s="185"/>
      <c r="U32" s="185"/>
      <c r="V32" s="185"/>
      <c r="W32" s="185"/>
      <c r="X32" s="185"/>
      <c r="Y32" s="185"/>
      <c r="Z32" s="185"/>
      <c r="AA32" s="185"/>
      <c r="AB32" s="185"/>
      <c r="AC32" s="187"/>
      <c r="AD32" s="227"/>
      <c r="AE32" s="227"/>
      <c r="AF32" s="227"/>
      <c r="AG32" s="228"/>
      <c r="AH32" s="227"/>
      <c r="AI32" s="227"/>
      <c r="AJ32" s="227"/>
      <c r="AK32" s="227"/>
      <c r="AL32" s="228"/>
      <c r="AM32" s="227"/>
      <c r="AN32" s="227"/>
      <c r="AO32" s="227"/>
      <c r="AP32" s="227"/>
      <c r="AQ32" s="227"/>
      <c r="AR32" s="228"/>
      <c r="AS32" s="228"/>
      <c r="AT32" s="228"/>
      <c r="AU32" s="227"/>
      <c r="AV32" s="227"/>
      <c r="AW32" s="229"/>
      <c r="AX32" s="227"/>
      <c r="AY32" s="227"/>
      <c r="AZ32" s="228"/>
      <c r="BA32" s="227"/>
      <c r="BB32" s="230"/>
    </row>
    <row r="33" spans="1:54" ht="15.75" customHeight="1" x14ac:dyDescent="0.25">
      <c r="C33" s="178" t="s">
        <v>59</v>
      </c>
      <c r="D33" s="180" t="s">
        <v>4</v>
      </c>
      <c r="E33" s="180" t="s">
        <v>2</v>
      </c>
      <c r="F33" s="176" t="s">
        <v>62</v>
      </c>
      <c r="G33" s="182"/>
      <c r="H33" s="176" t="s">
        <v>27</v>
      </c>
      <c r="I33" s="176" t="s">
        <v>27</v>
      </c>
      <c r="J33" s="176" t="s">
        <v>62</v>
      </c>
      <c r="K33" s="158"/>
      <c r="L33" s="158"/>
      <c r="M33" s="158"/>
      <c r="N33" s="158"/>
      <c r="O33" s="158"/>
      <c r="P33" s="137" t="s">
        <v>132</v>
      </c>
      <c r="Q33" s="137"/>
      <c r="R33" s="137" t="s">
        <v>133</v>
      </c>
      <c r="S33" s="137" t="s">
        <v>134</v>
      </c>
      <c r="T33" s="138" t="s">
        <v>135</v>
      </c>
      <c r="U33" s="138" t="s">
        <v>136</v>
      </c>
      <c r="V33" s="138" t="s">
        <v>137</v>
      </c>
      <c r="W33" s="138" t="s">
        <v>138</v>
      </c>
      <c r="X33" s="138" t="s">
        <v>139</v>
      </c>
      <c r="Y33" s="138" t="s">
        <v>140</v>
      </c>
      <c r="Z33" s="138" t="s">
        <v>141</v>
      </c>
      <c r="AA33" s="138" t="s">
        <v>142</v>
      </c>
      <c r="AB33" s="138" t="s">
        <v>143</v>
      </c>
      <c r="AC33" s="139" t="s">
        <v>144</v>
      </c>
      <c r="AD33" s="129" t="s">
        <v>105</v>
      </c>
      <c r="AE33" s="129" t="s">
        <v>106</v>
      </c>
      <c r="AF33" s="129" t="s">
        <v>107</v>
      </c>
      <c r="AG33" s="130" t="s">
        <v>108</v>
      </c>
      <c r="AH33" s="129" t="s">
        <v>109</v>
      </c>
      <c r="AI33" s="131" t="s">
        <v>110</v>
      </c>
      <c r="AJ33" s="129" t="s">
        <v>111</v>
      </c>
      <c r="AK33" s="131" t="s">
        <v>112</v>
      </c>
      <c r="AL33" s="129" t="s">
        <v>113</v>
      </c>
      <c r="AM33" s="129" t="s">
        <v>114</v>
      </c>
      <c r="AN33" s="129" t="s">
        <v>115</v>
      </c>
      <c r="AO33" s="129" t="s">
        <v>116</v>
      </c>
      <c r="AP33" s="129" t="s">
        <v>117</v>
      </c>
      <c r="AQ33" s="131" t="s">
        <v>118</v>
      </c>
      <c r="AR33" s="129" t="s">
        <v>119</v>
      </c>
      <c r="AS33" s="129" t="s">
        <v>120</v>
      </c>
      <c r="AT33" s="132" t="s">
        <v>121</v>
      </c>
      <c r="AU33" s="131" t="s">
        <v>122</v>
      </c>
      <c r="AV33" s="131" t="s">
        <v>123</v>
      </c>
      <c r="AW33" s="131" t="s">
        <v>124</v>
      </c>
      <c r="AX33" s="129" t="s">
        <v>125</v>
      </c>
      <c r="AY33" s="129" t="s">
        <v>126</v>
      </c>
      <c r="AZ33" s="130" t="s">
        <v>127</v>
      </c>
      <c r="BA33" s="129" t="s">
        <v>128</v>
      </c>
      <c r="BB33" s="133" t="s">
        <v>129</v>
      </c>
    </row>
    <row r="34" spans="1:54" ht="14.25" customHeight="1" thickBot="1" x14ac:dyDescent="0.3">
      <c r="C34" s="179"/>
      <c r="D34" s="181"/>
      <c r="E34" s="181"/>
      <c r="F34" s="177"/>
      <c r="G34" s="183"/>
      <c r="H34" s="177"/>
      <c r="I34" s="177"/>
      <c r="J34" s="177"/>
      <c r="K34" s="125"/>
      <c r="L34" s="125"/>
      <c r="M34" s="125"/>
      <c r="N34" s="126" t="s">
        <v>6</v>
      </c>
      <c r="O34" s="125"/>
      <c r="P34" s="126" t="s">
        <v>61</v>
      </c>
      <c r="Q34" s="126" t="s">
        <v>79</v>
      </c>
      <c r="R34" s="126" t="s">
        <v>63</v>
      </c>
      <c r="S34" s="126" t="s">
        <v>28</v>
      </c>
      <c r="T34" s="100" t="s">
        <v>63</v>
      </c>
      <c r="U34" s="100" t="s">
        <v>28</v>
      </c>
      <c r="V34" s="100" t="s">
        <v>63</v>
      </c>
      <c r="W34" s="100" t="s">
        <v>28</v>
      </c>
      <c r="X34" s="100" t="s">
        <v>63</v>
      </c>
      <c r="Y34" s="100" t="s">
        <v>28</v>
      </c>
      <c r="Z34" s="100" t="s">
        <v>63</v>
      </c>
      <c r="AA34" s="100" t="s">
        <v>28</v>
      </c>
      <c r="AB34" s="100" t="s">
        <v>63</v>
      </c>
      <c r="AC34" s="101" t="s">
        <v>28</v>
      </c>
      <c r="AD34" s="134" t="s">
        <v>130</v>
      </c>
      <c r="AE34" s="134" t="s">
        <v>130</v>
      </c>
      <c r="AF34" s="134" t="s">
        <v>130</v>
      </c>
      <c r="AG34" s="135" t="s">
        <v>131</v>
      </c>
      <c r="AH34" s="134" t="s">
        <v>131</v>
      </c>
      <c r="AI34" s="134" t="s">
        <v>131</v>
      </c>
      <c r="AJ34" s="134" t="s">
        <v>131</v>
      </c>
      <c r="AK34" s="134" t="s">
        <v>131</v>
      </c>
      <c r="AL34" s="134" t="s">
        <v>131</v>
      </c>
      <c r="AM34" s="134" t="s">
        <v>131</v>
      </c>
      <c r="AN34" s="134" t="s">
        <v>131</v>
      </c>
      <c r="AO34" s="134" t="s">
        <v>131</v>
      </c>
      <c r="AP34" s="134" t="s">
        <v>131</v>
      </c>
      <c r="AQ34" s="134" t="s">
        <v>131</v>
      </c>
      <c r="AR34" s="134" t="s">
        <v>131</v>
      </c>
      <c r="AS34" s="134" t="s">
        <v>131</v>
      </c>
      <c r="AT34" s="134" t="s">
        <v>131</v>
      </c>
      <c r="AU34" s="134" t="s">
        <v>131</v>
      </c>
      <c r="AV34" s="134" t="s">
        <v>131</v>
      </c>
      <c r="AW34" s="134" t="s">
        <v>131</v>
      </c>
      <c r="AX34" s="134" t="s">
        <v>131</v>
      </c>
      <c r="AY34" s="134" t="s">
        <v>131</v>
      </c>
      <c r="AZ34" s="134" t="s">
        <v>131</v>
      </c>
      <c r="BA34" s="134" t="s">
        <v>131</v>
      </c>
      <c r="BB34" s="134" t="s">
        <v>131</v>
      </c>
    </row>
    <row r="35" spans="1:54" ht="16.5" thickBot="1" x14ac:dyDescent="0.3">
      <c r="A35" s="75">
        <f>IF(ISBLANK(VLOOKUP(D35,#REF!,3)),0,1)</f>
        <v>1</v>
      </c>
      <c r="B35" s="74">
        <f>IF(ISBLANK(D35),0,IF(ISBLANK(E35),0,IF(ISBLANK(F35),0,1)))</f>
        <v>1</v>
      </c>
      <c r="C35" s="140">
        <v>1</v>
      </c>
      <c r="D35" s="165" t="s">
        <v>4</v>
      </c>
      <c r="E35" s="165" t="s">
        <v>4</v>
      </c>
      <c r="F35" s="141" t="s">
        <v>4</v>
      </c>
      <c r="G35" s="232">
        <v>34.956000000000003</v>
      </c>
      <c r="H35" s="141">
        <v>2000</v>
      </c>
      <c r="I35" s="159">
        <v>2010</v>
      </c>
      <c r="J35" s="142" t="s">
        <v>4</v>
      </c>
      <c r="K35" s="143" t="e">
        <f>IF(ISBLANK(E35),"",(0.000824493-(0.0000040899*E35)+(0.000000076438*E35^2)-(0.00000000082467*E35^3)+(0.0000000000053875*E35^4)))</f>
        <v>#VALUE!</v>
      </c>
      <c r="L35" s="143" t="e">
        <f>IF(ISBLANK(E35),"",(-0.00000572466+(0.00000010227*E35)-(0.0000000016546*E35^2)))</f>
        <v>#VALUE!</v>
      </c>
      <c r="M35" s="143" t="e">
        <f>IF(ISBLANK(E35),"",IF(ISBLANK(G35),(O35+(K35*35)+(L35*35^1.5)+(0.00000048314*35^2)),(O35+(K35*G35)+(L35*G35^1.5)+(0.00000048314*G35^2))))</f>
        <v>#VALUE!</v>
      </c>
      <c r="N35" s="144" t="e">
        <f>IF(ISBLANK(D35),"",IF(ISBLANK(G35),J35*(1+0.00001*(35-20)),J35*(1+0.00001*(G35-20))))</f>
        <v>#VALUE!</v>
      </c>
      <c r="O35" s="143" t="e">
        <f>IF(ISBLANK(E35),"",(0.999842594+(0.00006793952*E35)-(0.00000909529*E35^2)+(0.0000001001685*E35^3)-(0.000000001120083*E35^4)+(0.000000000006536332*E35^5)))</f>
        <v>#VALUE!</v>
      </c>
      <c r="P35" s="142">
        <v>5.6379999999999999</v>
      </c>
      <c r="Q35" s="142" t="s">
        <v>4</v>
      </c>
      <c r="R35" s="142" t="s">
        <v>4</v>
      </c>
      <c r="S35" s="161">
        <v>245.1</v>
      </c>
      <c r="T35" s="231">
        <v>0</v>
      </c>
      <c r="U35" s="231">
        <v>0</v>
      </c>
      <c r="X35" s="231">
        <v>21.31</v>
      </c>
      <c r="Y35" s="231">
        <v>20.823906305672313</v>
      </c>
      <c r="Z35" s="231">
        <v>1.4409999999999998</v>
      </c>
      <c r="AA35" s="231">
        <v>1.4081299383610417</v>
      </c>
      <c r="AB35" s="231">
        <v>24.18</v>
      </c>
      <c r="AC35" s="231">
        <v>23.628439909486463</v>
      </c>
      <c r="AD35" s="149"/>
      <c r="AE35" s="149"/>
      <c r="AF35" s="149"/>
      <c r="AG35" s="149"/>
      <c r="AH35" s="149"/>
      <c r="AI35" s="149"/>
      <c r="AJ35" s="149"/>
      <c r="AK35" s="149"/>
      <c r="AL35" s="149"/>
      <c r="AM35" s="149"/>
      <c r="AN35" s="149"/>
      <c r="AO35" s="149"/>
      <c r="AP35" s="149"/>
      <c r="AQ35" s="149"/>
      <c r="AR35" s="149"/>
      <c r="AS35" s="149"/>
      <c r="AT35" s="149"/>
      <c r="AU35" s="149"/>
      <c r="AV35" s="149"/>
      <c r="AW35" s="149"/>
      <c r="AX35" s="149"/>
      <c r="AY35" s="149"/>
      <c r="AZ35" s="149"/>
      <c r="BA35" s="149"/>
      <c r="BB35" s="150"/>
    </row>
    <row r="36" spans="1:54" ht="16.5" thickBot="1" x14ac:dyDescent="0.3">
      <c r="A36" s="75">
        <f>IF(ISBLANK(VLOOKUP(D36,#REF!,3)),0,1)</f>
        <v>1</v>
      </c>
      <c r="B36" s="74">
        <f t="shared" ref="B36:B58" si="0">IF(ISBLANK(D36),0,IF(ISBLANK(E36),0,IF(ISBLANK(F36),0,1)))</f>
        <v>1</v>
      </c>
      <c r="C36" s="52">
        <v>2</v>
      </c>
      <c r="D36" s="165" t="s">
        <v>4</v>
      </c>
      <c r="E36" s="165" t="s">
        <v>4</v>
      </c>
      <c r="F36" s="53" t="s">
        <v>4</v>
      </c>
      <c r="G36" s="232">
        <v>34.956699999999998</v>
      </c>
      <c r="H36" s="141">
        <v>2000</v>
      </c>
      <c r="I36" s="159">
        <v>2010</v>
      </c>
      <c r="J36" s="127" t="s">
        <v>4</v>
      </c>
      <c r="K36" s="57" t="e">
        <f t="shared" ref="K36:K57" si="1">IF(ISBLANK(E36),"",(0.000824493-(0.0000040899*E36)+(0.000000076438*E36^2)-(0.00000000082467*E36^3)+(0.0000000000053875*E36^4)))</f>
        <v>#VALUE!</v>
      </c>
      <c r="L36" s="57" t="e">
        <f t="shared" ref="L36:L58" si="2">IF(ISBLANK(E36),"",(-0.00000572466+(0.00000010227*E36)-(0.0000000016546*E36^2)))</f>
        <v>#VALUE!</v>
      </c>
      <c r="M36" s="57" t="e">
        <f t="shared" ref="M36:M58" si="3">IF(ISBLANK(E36),"",IF(ISBLANK(G36),(O36+(K36*35)+(L36*35^1.5)+(0.00000048314*35^2)),(O36+(K36*G36)+(L36*G36^1.5)+(0.00000048314*G36^2))))</f>
        <v>#VALUE!</v>
      </c>
      <c r="N36" s="58" t="e">
        <f t="shared" ref="N36:N45" si="4">IF(ISBLANK(D36),"",IF(ISBLANK(G36),J36*(1+0.00001*(35-20)),J36*(1+0.00001*(G36-20))))</f>
        <v>#VALUE!</v>
      </c>
      <c r="O36" s="57" t="e">
        <f t="shared" ref="O36:O58" si="5">IF(ISBLANK(E36),"",(0.999842594+(0.00006793952*E36)-(0.00000909529*E36^2)+(0.0000001001685*E36^3)-(0.000000001120083*E36^4)+(0.000000000006536332*E36^5)))</f>
        <v>#VALUE!</v>
      </c>
      <c r="P36" s="127">
        <v>5.6260000000000003</v>
      </c>
      <c r="Q36" s="127" t="s">
        <v>4</v>
      </c>
      <c r="R36" s="127" t="s">
        <v>4</v>
      </c>
      <c r="S36" s="162">
        <v>244.6</v>
      </c>
      <c r="T36" s="231">
        <v>0</v>
      </c>
      <c r="U36" s="231">
        <v>0</v>
      </c>
      <c r="X36" s="231">
        <v>21.33</v>
      </c>
      <c r="Y36" s="231">
        <v>20.843450093852201</v>
      </c>
      <c r="Z36" s="231">
        <v>1.4359999999999999</v>
      </c>
      <c r="AA36" s="231">
        <v>1.4032439913160695</v>
      </c>
      <c r="AB36" s="231">
        <v>23.82</v>
      </c>
      <c r="AC36" s="231">
        <v>23.276651722248452</v>
      </c>
      <c r="AD36" s="76"/>
      <c r="AE36" s="76"/>
      <c r="AF36" s="76"/>
      <c r="AG36" s="76"/>
      <c r="AH36" s="76"/>
      <c r="AI36" s="76"/>
      <c r="AJ36" s="76"/>
      <c r="AK36" s="76"/>
      <c r="AL36" s="76"/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76"/>
      <c r="BA36" s="76"/>
      <c r="BB36" s="77"/>
    </row>
    <row r="37" spans="1:54" ht="16.5" thickBot="1" x14ac:dyDescent="0.3">
      <c r="A37" s="75">
        <f>IF(ISBLANK(VLOOKUP(D37,#REF!,3)),0,1)</f>
        <v>1</v>
      </c>
      <c r="B37" s="74">
        <f t="shared" si="0"/>
        <v>1</v>
      </c>
      <c r="C37" s="52">
        <v>3</v>
      </c>
      <c r="D37" s="165" t="s">
        <v>4</v>
      </c>
      <c r="E37" s="165" t="s">
        <v>4</v>
      </c>
      <c r="F37" s="53" t="s">
        <v>4</v>
      </c>
      <c r="G37" s="164">
        <v>34.977600000000002</v>
      </c>
      <c r="H37" s="141">
        <v>1800</v>
      </c>
      <c r="I37" s="159">
        <v>1800</v>
      </c>
      <c r="J37" s="127" t="s">
        <v>4</v>
      </c>
      <c r="K37" s="57" t="e">
        <f t="shared" si="1"/>
        <v>#VALUE!</v>
      </c>
      <c r="L37" s="57" t="e">
        <f t="shared" si="2"/>
        <v>#VALUE!</v>
      </c>
      <c r="M37" s="57" t="e">
        <f t="shared" si="3"/>
        <v>#VALUE!</v>
      </c>
      <c r="N37" s="58" t="e">
        <f t="shared" si="4"/>
        <v>#VALUE!</v>
      </c>
      <c r="O37" s="57" t="e">
        <f t="shared" si="5"/>
        <v>#VALUE!</v>
      </c>
      <c r="P37" s="127">
        <v>5.5529999999999999</v>
      </c>
      <c r="Q37" s="127" t="s">
        <v>4</v>
      </c>
      <c r="R37" s="127" t="s">
        <v>4</v>
      </c>
      <c r="S37" s="162">
        <v>241.4</v>
      </c>
      <c r="T37" s="231">
        <v>2E-3</v>
      </c>
      <c r="U37" s="231">
        <v>1.9543788179889549E-3</v>
      </c>
      <c r="X37" s="231">
        <v>21.018000000000001</v>
      </c>
      <c r="Y37" s="231">
        <v>20.538566998245926</v>
      </c>
      <c r="Z37" s="231">
        <v>1.4269999999999998</v>
      </c>
      <c r="AA37" s="231">
        <v>1.394449286635119</v>
      </c>
      <c r="AB37" s="231">
        <v>18.29</v>
      </c>
      <c r="AC37" s="231">
        <v>17.872794290508992</v>
      </c>
      <c r="AD37" s="76"/>
      <c r="AE37" s="76"/>
      <c r="AF37" s="76"/>
      <c r="AG37" s="76"/>
      <c r="AH37" s="76"/>
      <c r="AI37" s="76"/>
      <c r="AJ37" s="76"/>
      <c r="AK37" s="76"/>
      <c r="AL37" s="76"/>
      <c r="AM37" s="76"/>
      <c r="AN37" s="76"/>
      <c r="AO37" s="76"/>
      <c r="AP37" s="76"/>
      <c r="AQ37" s="76"/>
      <c r="AR37" s="76"/>
      <c r="AS37" s="76"/>
      <c r="AT37" s="76"/>
      <c r="AU37" s="76"/>
      <c r="AV37" s="76"/>
      <c r="AW37" s="76"/>
      <c r="AX37" s="76"/>
      <c r="AY37" s="76"/>
      <c r="AZ37" s="76"/>
      <c r="BA37" s="76"/>
      <c r="BB37" s="77"/>
    </row>
    <row r="38" spans="1:54" ht="16.5" thickBot="1" x14ac:dyDescent="0.3">
      <c r="A38" s="75">
        <f>IF(ISBLANK(VLOOKUP(D38,#REF!,3)),0,1)</f>
        <v>1</v>
      </c>
      <c r="B38" s="74">
        <f t="shared" si="0"/>
        <v>1</v>
      </c>
      <c r="C38" s="52">
        <v>4</v>
      </c>
      <c r="D38" s="165" t="s">
        <v>4</v>
      </c>
      <c r="E38" s="165" t="s">
        <v>4</v>
      </c>
      <c r="F38" s="53" t="s">
        <v>4</v>
      </c>
      <c r="G38" s="164">
        <v>34.972799999999999</v>
      </c>
      <c r="H38" s="141">
        <v>1600</v>
      </c>
      <c r="I38" s="159">
        <v>1600</v>
      </c>
      <c r="J38" s="127" t="s">
        <v>4</v>
      </c>
      <c r="K38" s="57" t="e">
        <f t="shared" si="1"/>
        <v>#VALUE!</v>
      </c>
      <c r="L38" s="57" t="e">
        <f t="shared" si="2"/>
        <v>#VALUE!</v>
      </c>
      <c r="M38" s="57" t="e">
        <f t="shared" si="3"/>
        <v>#VALUE!</v>
      </c>
      <c r="N38" s="58" t="e">
        <f t="shared" si="4"/>
        <v>#VALUE!</v>
      </c>
      <c r="O38" s="57" t="e">
        <f t="shared" si="5"/>
        <v>#VALUE!</v>
      </c>
      <c r="P38" s="127">
        <v>5.4109999999999996</v>
      </c>
      <c r="Q38" s="127" t="s">
        <v>4</v>
      </c>
      <c r="R38" s="127" t="s">
        <v>4</v>
      </c>
      <c r="S38" s="162">
        <v>235.2</v>
      </c>
      <c r="T38" s="231">
        <v>2E-3</v>
      </c>
      <c r="U38" s="231">
        <v>1.9543788179889549E-3</v>
      </c>
      <c r="X38" s="231">
        <v>21.738</v>
      </c>
      <c r="Y38" s="231">
        <v>21.242143372721948</v>
      </c>
      <c r="Z38" s="231">
        <v>1.476</v>
      </c>
      <c r="AA38" s="231">
        <v>1.4423315676758486</v>
      </c>
      <c r="AB38" s="231">
        <v>18.46</v>
      </c>
      <c r="AC38" s="231">
        <v>18.038916490038055</v>
      </c>
      <c r="AD38" s="76"/>
      <c r="AE38" s="76"/>
      <c r="AF38" s="76"/>
      <c r="AG38" s="76"/>
      <c r="AH38" s="76"/>
      <c r="AI38" s="76"/>
      <c r="AJ38" s="76"/>
      <c r="AK38" s="76"/>
      <c r="AL38" s="76"/>
      <c r="AM38" s="76"/>
      <c r="AN38" s="76"/>
      <c r="AO38" s="76"/>
      <c r="AP38" s="76"/>
      <c r="AQ38" s="76"/>
      <c r="AR38" s="76"/>
      <c r="AS38" s="76"/>
      <c r="AT38" s="76"/>
      <c r="AU38" s="76"/>
      <c r="AV38" s="76"/>
      <c r="AW38" s="76"/>
      <c r="AX38" s="76"/>
      <c r="AY38" s="76"/>
      <c r="AZ38" s="76"/>
      <c r="BA38" s="76"/>
      <c r="BB38" s="77"/>
    </row>
    <row r="39" spans="1:54" ht="15.75" x14ac:dyDescent="0.25">
      <c r="A39" s="75">
        <f>IF(ISBLANK(VLOOKUP(D39,#REF!,3)),0,1)</f>
        <v>1</v>
      </c>
      <c r="B39" s="74">
        <f t="shared" si="0"/>
        <v>1</v>
      </c>
      <c r="C39" s="52">
        <v>5</v>
      </c>
      <c r="D39" s="165" t="s">
        <v>4</v>
      </c>
      <c r="E39" s="165" t="s">
        <v>4</v>
      </c>
      <c r="F39" s="53" t="s">
        <v>4</v>
      </c>
      <c r="G39" s="164">
        <v>34.9255</v>
      </c>
      <c r="H39" s="141">
        <v>1400</v>
      </c>
      <c r="I39" s="159">
        <v>1399</v>
      </c>
      <c r="J39" s="127" t="s">
        <v>4</v>
      </c>
      <c r="K39" s="57" t="e">
        <f t="shared" si="1"/>
        <v>#VALUE!</v>
      </c>
      <c r="L39" s="57" t="e">
        <f t="shared" si="2"/>
        <v>#VALUE!</v>
      </c>
      <c r="M39" s="57" t="e">
        <f t="shared" si="3"/>
        <v>#VALUE!</v>
      </c>
      <c r="N39" s="58" t="e">
        <f t="shared" si="4"/>
        <v>#VALUE!</v>
      </c>
      <c r="O39" s="57" t="e">
        <f t="shared" si="5"/>
        <v>#VALUE!</v>
      </c>
      <c r="P39" s="127">
        <v>4.8029999999999999</v>
      </c>
      <c r="Q39" s="127" t="s">
        <v>4</v>
      </c>
      <c r="R39" s="127" t="s">
        <v>4</v>
      </c>
      <c r="S39" s="162">
        <v>208.8</v>
      </c>
      <c r="T39" s="231">
        <v>1E-3</v>
      </c>
      <c r="U39" s="231">
        <v>9.7718940899447744E-4</v>
      </c>
      <c r="X39" s="231">
        <v>24.828999999999997</v>
      </c>
      <c r="Y39" s="231">
        <v>24.262635835923877</v>
      </c>
      <c r="Z39" s="231">
        <v>1.67</v>
      </c>
      <c r="AA39" s="231">
        <v>1.6319063130207772</v>
      </c>
      <c r="AB39" s="231">
        <v>20.95</v>
      </c>
      <c r="AC39" s="231">
        <v>20.472118118434302</v>
      </c>
      <c r="AD39" s="76"/>
      <c r="AE39" s="76"/>
      <c r="AF39" s="76"/>
      <c r="AG39" s="76"/>
      <c r="AH39" s="76"/>
      <c r="AI39" s="76"/>
      <c r="AJ39" s="76"/>
      <c r="AK39" s="76"/>
      <c r="AL39" s="76"/>
      <c r="AM39" s="76"/>
      <c r="AN39" s="76"/>
      <c r="AO39" s="76"/>
      <c r="AP39" s="76"/>
      <c r="AQ39" s="76"/>
      <c r="AR39" s="76"/>
      <c r="AS39" s="76"/>
      <c r="AT39" s="76"/>
      <c r="AU39" s="76"/>
      <c r="AV39" s="76"/>
      <c r="AW39" s="76"/>
      <c r="AX39" s="76"/>
      <c r="AY39" s="76"/>
      <c r="AZ39" s="76"/>
      <c r="BA39" s="76"/>
      <c r="BB39" s="77"/>
    </row>
    <row r="40" spans="1:54" ht="15.75" x14ac:dyDescent="0.25">
      <c r="A40" s="75">
        <f>IF(ISBLANK(VLOOKUP(D40,#REF!,3)),0,1)</f>
        <v>1</v>
      </c>
      <c r="B40" s="74">
        <f t="shared" si="0"/>
        <v>1</v>
      </c>
      <c r="C40" s="52">
        <v>6</v>
      </c>
      <c r="D40" s="165" t="s">
        <v>4</v>
      </c>
      <c r="E40" s="165" t="s">
        <v>4</v>
      </c>
      <c r="F40" s="53" t="s">
        <v>4</v>
      </c>
      <c r="G40" s="164">
        <v>34.8035</v>
      </c>
      <c r="H40" s="53">
        <v>1200</v>
      </c>
      <c r="I40" s="159">
        <v>1198</v>
      </c>
      <c r="J40" s="127" t="s">
        <v>4</v>
      </c>
      <c r="K40" s="57" t="e">
        <f t="shared" si="1"/>
        <v>#VALUE!</v>
      </c>
      <c r="L40" s="57" t="e">
        <f t="shared" si="2"/>
        <v>#VALUE!</v>
      </c>
      <c r="M40" s="57" t="e">
        <f t="shared" si="3"/>
        <v>#VALUE!</v>
      </c>
      <c r="N40" s="58" t="e">
        <f t="shared" si="4"/>
        <v>#VALUE!</v>
      </c>
      <c r="O40" s="57" t="e">
        <f t="shared" si="5"/>
        <v>#VALUE!</v>
      </c>
      <c r="P40" s="127">
        <v>4.085</v>
      </c>
      <c r="Q40" s="127" t="s">
        <v>4</v>
      </c>
      <c r="R40" s="127" t="s">
        <v>4</v>
      </c>
      <c r="S40" s="162">
        <v>177.6</v>
      </c>
      <c r="T40" s="231">
        <v>2E-3</v>
      </c>
      <c r="U40" s="231">
        <v>1.9543788179889549E-3</v>
      </c>
      <c r="X40" s="231">
        <v>29.678000000000001</v>
      </c>
      <c r="Y40" s="231">
        <v>29.0010272801381</v>
      </c>
      <c r="Z40" s="231">
        <v>1.9870000000000001</v>
      </c>
      <c r="AA40" s="231">
        <v>1.9416753556720268</v>
      </c>
      <c r="AB40" s="231">
        <v>26.3</v>
      </c>
      <c r="AC40" s="231">
        <v>25.700081456554756</v>
      </c>
      <c r="AD40" s="76"/>
      <c r="AE40" s="76"/>
      <c r="AF40" s="76"/>
      <c r="AG40" s="76"/>
      <c r="AH40" s="76"/>
      <c r="AI40" s="76"/>
      <c r="AJ40" s="76"/>
      <c r="AK40" s="76"/>
      <c r="AL40" s="76"/>
      <c r="AM40" s="76"/>
      <c r="AN40" s="76"/>
      <c r="AO40" s="76"/>
      <c r="AP40" s="76"/>
      <c r="AQ40" s="76"/>
      <c r="AR40" s="76"/>
      <c r="AS40" s="76"/>
      <c r="AT40" s="76"/>
      <c r="AU40" s="76"/>
      <c r="AV40" s="76"/>
      <c r="AW40" s="76"/>
      <c r="AX40" s="76"/>
      <c r="AY40" s="76"/>
      <c r="AZ40" s="76"/>
      <c r="BA40" s="76"/>
      <c r="BB40" s="77"/>
    </row>
    <row r="41" spans="1:54" ht="15.75" x14ac:dyDescent="0.25">
      <c r="A41" s="75">
        <f>IF(ISBLANK(VLOOKUP(D41,#REF!,3)),0,1)</f>
        <v>1</v>
      </c>
      <c r="B41" s="74">
        <f t="shared" si="0"/>
        <v>1</v>
      </c>
      <c r="C41" s="52">
        <v>7</v>
      </c>
      <c r="D41" s="165" t="s">
        <v>4</v>
      </c>
      <c r="E41" s="165" t="s">
        <v>4</v>
      </c>
      <c r="F41" s="53" t="s">
        <v>4</v>
      </c>
      <c r="G41" s="164">
        <v>34.613399999999999</v>
      </c>
      <c r="H41" s="53">
        <v>1000</v>
      </c>
      <c r="I41" s="159">
        <v>998</v>
      </c>
      <c r="J41" s="127" t="s">
        <v>4</v>
      </c>
      <c r="K41" s="57" t="e">
        <f t="shared" si="1"/>
        <v>#VALUE!</v>
      </c>
      <c r="L41" s="57" t="e">
        <f t="shared" si="2"/>
        <v>#VALUE!</v>
      </c>
      <c r="M41" s="57" t="e">
        <f t="shared" si="3"/>
        <v>#VALUE!</v>
      </c>
      <c r="N41" s="58" t="e">
        <f t="shared" si="4"/>
        <v>#VALUE!</v>
      </c>
      <c r="O41" s="57" t="e">
        <f t="shared" si="5"/>
        <v>#VALUE!</v>
      </c>
      <c r="P41" s="127">
        <v>3.5139999999999998</v>
      </c>
      <c r="Q41" s="127" t="s">
        <v>4</v>
      </c>
      <c r="R41" s="127" t="s">
        <v>4</v>
      </c>
      <c r="S41" s="162">
        <v>152.80000000000001</v>
      </c>
      <c r="T41" s="231">
        <v>3.0000000000000001E-3</v>
      </c>
      <c r="U41" s="231">
        <v>2.9315682269834323E-3</v>
      </c>
      <c r="X41" s="231">
        <v>34.546999999999997</v>
      </c>
      <c r="Y41" s="231">
        <v>33.758962512532207</v>
      </c>
      <c r="Z41" s="231">
        <v>2.2749999999999999</v>
      </c>
      <c r="AA41" s="231">
        <v>2.223105905462436</v>
      </c>
      <c r="AB41" s="231">
        <v>30.94</v>
      </c>
      <c r="AC41" s="231">
        <v>30.234240314289131</v>
      </c>
      <c r="AD41" s="76"/>
      <c r="AE41" s="76"/>
      <c r="AF41" s="76"/>
      <c r="AG41" s="76"/>
      <c r="AH41" s="76"/>
      <c r="AI41" s="76"/>
      <c r="AJ41" s="76"/>
      <c r="AK41" s="76"/>
      <c r="AL41" s="76"/>
      <c r="AM41" s="76"/>
      <c r="AN41" s="76"/>
      <c r="AO41" s="76"/>
      <c r="AP41" s="76"/>
      <c r="AQ41" s="76"/>
      <c r="AR41" s="76"/>
      <c r="AS41" s="76"/>
      <c r="AT41" s="76"/>
      <c r="AU41" s="76"/>
      <c r="AV41" s="76"/>
      <c r="AW41" s="76"/>
      <c r="AX41" s="76"/>
      <c r="AY41" s="76"/>
      <c r="AZ41" s="76"/>
      <c r="BA41" s="76"/>
      <c r="BB41" s="77"/>
    </row>
    <row r="42" spans="1:54" ht="15.75" x14ac:dyDescent="0.25">
      <c r="A42" s="75">
        <f>IF(ISBLANK(VLOOKUP(D42,#REF!,3)),0,1)</f>
        <v>1</v>
      </c>
      <c r="B42" s="74">
        <f t="shared" si="0"/>
        <v>1</v>
      </c>
      <c r="C42" s="52">
        <v>8</v>
      </c>
      <c r="D42" s="165" t="s">
        <v>4</v>
      </c>
      <c r="E42" s="165" t="s">
        <v>4</v>
      </c>
      <c r="F42" s="53" t="s">
        <v>4</v>
      </c>
      <c r="G42" s="164">
        <v>34.516599999999997</v>
      </c>
      <c r="H42" s="53">
        <v>800</v>
      </c>
      <c r="I42" s="159">
        <v>799</v>
      </c>
      <c r="J42" s="127" t="s">
        <v>4</v>
      </c>
      <c r="K42" s="57" t="e">
        <f t="shared" si="1"/>
        <v>#VALUE!</v>
      </c>
      <c r="L42" s="57" t="e">
        <f t="shared" si="2"/>
        <v>#VALUE!</v>
      </c>
      <c r="M42" s="57" t="e">
        <f t="shared" si="3"/>
        <v>#VALUE!</v>
      </c>
      <c r="N42" s="58" t="e">
        <f t="shared" si="4"/>
        <v>#VALUE!</v>
      </c>
      <c r="O42" s="57" t="e">
        <f t="shared" si="5"/>
        <v>#VALUE!</v>
      </c>
      <c r="P42" s="127">
        <v>3.4359999999999999</v>
      </c>
      <c r="Q42" s="127" t="s">
        <v>4</v>
      </c>
      <c r="R42" s="127" t="s">
        <v>4</v>
      </c>
      <c r="S42" s="162">
        <v>149.4</v>
      </c>
      <c r="T42" s="231">
        <v>1E-3</v>
      </c>
      <c r="U42" s="231">
        <v>9.7718940899447744E-4</v>
      </c>
      <c r="X42" s="231">
        <v>35.619</v>
      </c>
      <c r="Y42" s="231">
        <v>34.806509558974291</v>
      </c>
      <c r="Z42" s="231">
        <v>2.3069999999999999</v>
      </c>
      <c r="AA42" s="231">
        <v>2.2543759665502594</v>
      </c>
      <c r="AB42" s="231">
        <v>30.06</v>
      </c>
      <c r="AC42" s="231">
        <v>29.374313634373991</v>
      </c>
      <c r="AD42" s="76"/>
      <c r="AE42" s="76"/>
      <c r="AF42" s="76"/>
      <c r="AG42" s="76"/>
      <c r="AH42" s="76"/>
      <c r="AI42" s="76"/>
      <c r="AJ42" s="76"/>
      <c r="AK42" s="76"/>
      <c r="AL42" s="76"/>
      <c r="AM42" s="76"/>
      <c r="AN42" s="76"/>
      <c r="AO42" s="76"/>
      <c r="AP42" s="76"/>
      <c r="AQ42" s="76"/>
      <c r="AR42" s="76"/>
      <c r="AS42" s="76"/>
      <c r="AT42" s="76"/>
      <c r="AU42" s="76"/>
      <c r="AV42" s="76"/>
      <c r="AW42" s="76"/>
      <c r="AX42" s="76"/>
      <c r="AY42" s="76"/>
      <c r="AZ42" s="76"/>
      <c r="BA42" s="76"/>
      <c r="BB42" s="77"/>
    </row>
    <row r="43" spans="1:54" ht="15.75" x14ac:dyDescent="0.25">
      <c r="A43" s="75">
        <f>IF(ISBLANK(VLOOKUP(D43,#REF!,3)),0,1)</f>
        <v>1</v>
      </c>
      <c r="B43" s="74">
        <f t="shared" si="0"/>
        <v>1</v>
      </c>
      <c r="C43" s="52">
        <v>9</v>
      </c>
      <c r="D43" s="165" t="s">
        <v>4</v>
      </c>
      <c r="E43" s="165" t="s">
        <v>4</v>
      </c>
      <c r="F43" s="53" t="s">
        <v>4</v>
      </c>
      <c r="G43" s="164">
        <v>34.638399999999997</v>
      </c>
      <c r="H43" s="53">
        <v>600</v>
      </c>
      <c r="I43" s="159">
        <v>499</v>
      </c>
      <c r="J43" s="127" t="s">
        <v>4</v>
      </c>
      <c r="K43" s="57" t="e">
        <f t="shared" si="1"/>
        <v>#VALUE!</v>
      </c>
      <c r="L43" s="57" t="e">
        <f t="shared" si="2"/>
        <v>#VALUE!</v>
      </c>
      <c r="M43" s="57" t="e">
        <f t="shared" si="3"/>
        <v>#VALUE!</v>
      </c>
      <c r="N43" s="58" t="e">
        <f t="shared" si="4"/>
        <v>#VALUE!</v>
      </c>
      <c r="O43" s="57" t="e">
        <f t="shared" si="5"/>
        <v>#VALUE!</v>
      </c>
      <c r="P43" s="127">
        <v>2.5190000000000001</v>
      </c>
      <c r="Q43" s="127" t="s">
        <v>4</v>
      </c>
      <c r="R43" s="127" t="s">
        <v>4</v>
      </c>
      <c r="S43" s="162">
        <v>109.6</v>
      </c>
      <c r="T43" s="231">
        <v>2E-3</v>
      </c>
      <c r="U43" s="231">
        <v>1.9543788179889549E-3</v>
      </c>
      <c r="X43" s="231">
        <v>35.597999999999999</v>
      </c>
      <c r="Y43" s="231">
        <v>34.785988581385404</v>
      </c>
      <c r="Z43" s="231">
        <v>2.21</v>
      </c>
      <c r="AA43" s="231">
        <v>2.1595885938777952</v>
      </c>
      <c r="AB43" s="231">
        <v>20.68</v>
      </c>
      <c r="AC43" s="231">
        <v>20.208276978005792</v>
      </c>
      <c r="AD43" s="76"/>
      <c r="AE43" s="76"/>
      <c r="AF43" s="76"/>
      <c r="AG43" s="76"/>
      <c r="AH43" s="76"/>
      <c r="AI43" s="76"/>
      <c r="AJ43" s="76"/>
      <c r="AK43" s="76"/>
      <c r="AL43" s="76"/>
      <c r="AM43" s="76"/>
      <c r="AN43" s="76"/>
      <c r="AO43" s="76"/>
      <c r="AP43" s="76"/>
      <c r="AQ43" s="76"/>
      <c r="AR43" s="76"/>
      <c r="AS43" s="76"/>
      <c r="AT43" s="76"/>
      <c r="AU43" s="76"/>
      <c r="AV43" s="76"/>
      <c r="AW43" s="76"/>
      <c r="AX43" s="76"/>
      <c r="AY43" s="76"/>
      <c r="AZ43" s="76"/>
      <c r="BA43" s="76"/>
      <c r="BB43" s="77"/>
    </row>
    <row r="44" spans="1:54" ht="15.75" x14ac:dyDescent="0.25">
      <c r="A44" s="75">
        <f>IF(ISBLANK(VLOOKUP(D44,#REF!,3)),0,1)</f>
        <v>1</v>
      </c>
      <c r="B44" s="74">
        <f t="shared" si="0"/>
        <v>1</v>
      </c>
      <c r="C44" s="52">
        <v>10</v>
      </c>
      <c r="D44" s="165" t="s">
        <v>4</v>
      </c>
      <c r="E44" s="165" t="s">
        <v>4</v>
      </c>
      <c r="F44" s="53" t="s">
        <v>4</v>
      </c>
      <c r="G44" s="164">
        <v>34.976799999999997</v>
      </c>
      <c r="H44" s="53">
        <v>600</v>
      </c>
      <c r="I44" s="159">
        <v>300</v>
      </c>
      <c r="J44" s="127" t="s">
        <v>4</v>
      </c>
      <c r="K44" s="57" t="e">
        <f t="shared" si="1"/>
        <v>#VALUE!</v>
      </c>
      <c r="L44" s="57" t="e">
        <f t="shared" si="2"/>
        <v>#VALUE!</v>
      </c>
      <c r="M44" s="57" t="e">
        <f t="shared" si="3"/>
        <v>#VALUE!</v>
      </c>
      <c r="N44" s="58" t="e">
        <f t="shared" si="4"/>
        <v>#VALUE!</v>
      </c>
      <c r="O44" s="57" t="e">
        <f t="shared" si="5"/>
        <v>#VALUE!</v>
      </c>
      <c r="P44" s="127">
        <v>1.6579999999999999</v>
      </c>
      <c r="Q44" s="127" t="s">
        <v>4</v>
      </c>
      <c r="R44" s="127" t="s">
        <v>4</v>
      </c>
      <c r="S44" s="162">
        <v>72.2</v>
      </c>
      <c r="T44" s="231">
        <v>2E-3</v>
      </c>
      <c r="U44" s="231">
        <v>1.9543788179889549E-3</v>
      </c>
      <c r="X44" s="231">
        <v>32.727999999999994</v>
      </c>
      <c r="Y44" s="231">
        <v>31.98145497757125</v>
      </c>
      <c r="Z44" s="231">
        <v>1.9489999999999998</v>
      </c>
      <c r="AA44" s="231">
        <v>1.9045421581302362</v>
      </c>
      <c r="AB44" s="231">
        <v>13.64</v>
      </c>
      <c r="AC44" s="231">
        <v>13.328863538684672</v>
      </c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  <c r="AP44" s="76"/>
      <c r="AQ44" s="76"/>
      <c r="AR44" s="76"/>
      <c r="AS44" s="76"/>
      <c r="AT44" s="76"/>
      <c r="AU44" s="76"/>
      <c r="AV44" s="76"/>
      <c r="AW44" s="76"/>
      <c r="AX44" s="76"/>
      <c r="AY44" s="76"/>
      <c r="AZ44" s="76"/>
      <c r="BA44" s="76"/>
      <c r="BB44" s="77"/>
    </row>
    <row r="45" spans="1:54" ht="15.75" x14ac:dyDescent="0.25">
      <c r="A45" s="75">
        <f>IF(ISBLANK(VLOOKUP(D45,#REF!,3)),0,1)</f>
        <v>1</v>
      </c>
      <c r="B45" s="74">
        <f t="shared" si="0"/>
        <v>1</v>
      </c>
      <c r="C45" s="52">
        <v>11</v>
      </c>
      <c r="D45" s="165" t="s">
        <v>4</v>
      </c>
      <c r="E45" s="165" t="s">
        <v>4</v>
      </c>
      <c r="F45" s="53" t="s">
        <v>4</v>
      </c>
      <c r="G45" s="164">
        <v>35.535499999999999</v>
      </c>
      <c r="H45" s="53">
        <v>160</v>
      </c>
      <c r="I45" s="159">
        <v>159</v>
      </c>
      <c r="J45" s="127" t="s">
        <v>4</v>
      </c>
      <c r="K45" s="57" t="e">
        <f t="shared" si="1"/>
        <v>#VALUE!</v>
      </c>
      <c r="L45" s="57" t="e">
        <f t="shared" si="2"/>
        <v>#VALUE!</v>
      </c>
      <c r="M45" s="57" t="e">
        <f t="shared" si="3"/>
        <v>#VALUE!</v>
      </c>
      <c r="N45" s="58" t="e">
        <f t="shared" si="4"/>
        <v>#VALUE!</v>
      </c>
      <c r="O45" s="57" t="e">
        <f t="shared" si="5"/>
        <v>#VALUE!</v>
      </c>
      <c r="P45" s="127">
        <v>3.3010000000000002</v>
      </c>
      <c r="Q45" s="127" t="s">
        <v>4</v>
      </c>
      <c r="R45" s="127" t="s">
        <v>4</v>
      </c>
      <c r="S45" s="162">
        <v>143.69999999999999</v>
      </c>
      <c r="T45" s="231">
        <v>2E-3</v>
      </c>
      <c r="U45" s="231">
        <v>1.9543788179889549E-3</v>
      </c>
      <c r="X45" s="231">
        <v>16.158000000000001</v>
      </c>
      <c r="Y45" s="231">
        <v>15.789426470532767</v>
      </c>
      <c r="Z45" s="231">
        <v>1.079</v>
      </c>
      <c r="AA45" s="231">
        <v>1.054387372305041</v>
      </c>
      <c r="AB45" s="231">
        <v>5.87</v>
      </c>
      <c r="AC45" s="231">
        <v>5.7361018307975824</v>
      </c>
      <c r="AD45" s="76"/>
      <c r="AE45" s="76"/>
      <c r="AF45" s="76"/>
      <c r="AG45" s="76"/>
      <c r="AH45" s="76"/>
      <c r="AI45" s="76"/>
      <c r="AJ45" s="76"/>
      <c r="AK45" s="76"/>
      <c r="AL45" s="76"/>
      <c r="AM45" s="76"/>
      <c r="AN45" s="76"/>
      <c r="AO45" s="76"/>
      <c r="AP45" s="76"/>
      <c r="AQ45" s="76"/>
      <c r="AR45" s="76"/>
      <c r="AS45" s="76"/>
      <c r="AT45" s="76"/>
      <c r="AU45" s="76"/>
      <c r="AV45" s="76"/>
      <c r="AW45" s="76"/>
      <c r="AX45" s="76"/>
      <c r="AY45" s="76"/>
      <c r="AZ45" s="76"/>
      <c r="BA45" s="76"/>
      <c r="BB45" s="77"/>
    </row>
    <row r="46" spans="1:54" ht="15.75" x14ac:dyDescent="0.25">
      <c r="A46" s="75">
        <f>IF(ISBLANK(VLOOKUP(D46,#REF!,3)),0,1)</f>
        <v>1</v>
      </c>
      <c r="B46" s="74">
        <f t="shared" si="0"/>
        <v>0</v>
      </c>
      <c r="C46" s="52">
        <v>12</v>
      </c>
      <c r="D46" s="53"/>
      <c r="E46" s="54"/>
      <c r="F46" s="55"/>
      <c r="G46" s="164">
        <v>35.575200000000002</v>
      </c>
      <c r="H46" s="53">
        <v>130</v>
      </c>
      <c r="I46" s="159">
        <v>134</v>
      </c>
      <c r="J46" s="127" t="s">
        <v>4</v>
      </c>
      <c r="K46" s="57" t="str">
        <f t="shared" si="1"/>
        <v/>
      </c>
      <c r="L46" s="57" t="str">
        <f t="shared" si="2"/>
        <v/>
      </c>
      <c r="M46" s="57" t="str">
        <f t="shared" si="3"/>
        <v/>
      </c>
      <c r="N46" s="58" t="str">
        <f t="shared" ref="N46:N58" si="6">IF(ISBLANK(D46),"",IF(ISBLANK(G46),J46*(1+0.00001*(35-20)),J46*(1+0.00001*(G46-20))))</f>
        <v/>
      </c>
      <c r="O46" s="57" t="str">
        <f t="shared" si="5"/>
        <v/>
      </c>
      <c r="P46" s="127">
        <v>3.3380000000000001</v>
      </c>
      <c r="Q46" s="127" t="s">
        <v>4</v>
      </c>
      <c r="R46" s="127" t="s">
        <v>4</v>
      </c>
      <c r="S46" s="60">
        <v>145.30000000000001</v>
      </c>
      <c r="T46" s="231">
        <v>1.0999999999999999E-2</v>
      </c>
      <c r="U46" s="231">
        <v>1.0749083498939251E-2</v>
      </c>
      <c r="X46" s="231">
        <v>15.549000000000001</v>
      </c>
      <c r="Y46" s="231">
        <v>15.194318120455131</v>
      </c>
      <c r="Z46" s="231">
        <v>1.0579999999999998</v>
      </c>
      <c r="AA46" s="231">
        <v>1.0338663947161568</v>
      </c>
      <c r="AB46" s="231">
        <v>5.74</v>
      </c>
      <c r="AC46" s="231">
        <v>5.6090672076283008</v>
      </c>
      <c r="AD46" s="76"/>
      <c r="AE46" s="76"/>
      <c r="AF46" s="76"/>
      <c r="AG46" s="76"/>
      <c r="AH46" s="76"/>
      <c r="AI46" s="76"/>
      <c r="AJ46" s="76"/>
      <c r="AK46" s="76"/>
      <c r="AL46" s="76"/>
      <c r="AM46" s="76"/>
      <c r="AN46" s="76"/>
      <c r="AO46" s="76"/>
      <c r="AP46" s="76"/>
      <c r="AQ46" s="76"/>
      <c r="AR46" s="76"/>
      <c r="AS46" s="76"/>
      <c r="AT46" s="76"/>
      <c r="AU46" s="76"/>
      <c r="AV46" s="76"/>
      <c r="AW46" s="76"/>
      <c r="AX46" s="76"/>
      <c r="AY46" s="76"/>
      <c r="AZ46" s="76"/>
      <c r="BA46" s="76"/>
      <c r="BB46" s="77"/>
    </row>
    <row r="47" spans="1:54" ht="15.75" x14ac:dyDescent="0.25">
      <c r="A47" s="75">
        <f>IF(ISBLANK(VLOOKUP(D47,#REF!,3)),0,1)</f>
        <v>1</v>
      </c>
      <c r="B47" s="74">
        <f t="shared" si="0"/>
        <v>0</v>
      </c>
      <c r="C47" s="52">
        <v>13</v>
      </c>
      <c r="D47" s="53"/>
      <c r="E47" s="54"/>
      <c r="F47" s="55"/>
      <c r="G47" s="164">
        <v>35.673299999999998</v>
      </c>
      <c r="H47" s="53">
        <v>100</v>
      </c>
      <c r="I47" s="159">
        <v>99</v>
      </c>
      <c r="J47" s="127" t="s">
        <v>4</v>
      </c>
      <c r="K47" s="57" t="str">
        <f t="shared" si="1"/>
        <v/>
      </c>
      <c r="L47" s="57" t="str">
        <f t="shared" si="2"/>
        <v/>
      </c>
      <c r="M47" s="57" t="str">
        <f t="shared" si="3"/>
        <v/>
      </c>
      <c r="N47" s="58" t="str">
        <f t="shared" si="6"/>
        <v/>
      </c>
      <c r="O47" s="57" t="str">
        <f t="shared" si="5"/>
        <v/>
      </c>
      <c r="P47" s="127">
        <v>3.2370000000000001</v>
      </c>
      <c r="Q47" s="127" t="s">
        <v>4</v>
      </c>
      <c r="R47" s="127" t="s">
        <v>4</v>
      </c>
      <c r="S47" s="60">
        <v>140.9</v>
      </c>
      <c r="T47" s="231">
        <v>3.5000000000000003E-2</v>
      </c>
      <c r="U47" s="231">
        <v>3.4201629314806713E-2</v>
      </c>
      <c r="X47" s="231">
        <v>15.045</v>
      </c>
      <c r="Y47" s="231">
        <v>14.701814658321913</v>
      </c>
      <c r="Z47" s="231">
        <v>1.002</v>
      </c>
      <c r="AA47" s="231">
        <v>0.97914378781246636</v>
      </c>
      <c r="AB47" s="231">
        <v>5.48</v>
      </c>
      <c r="AC47" s="231">
        <v>5.3549979612897367</v>
      </c>
      <c r="AD47" s="76"/>
      <c r="AE47" s="76"/>
      <c r="AF47" s="76"/>
      <c r="AG47" s="76"/>
      <c r="AH47" s="76"/>
      <c r="AI47" s="76"/>
      <c r="AJ47" s="76"/>
      <c r="AK47" s="76"/>
      <c r="AL47" s="76"/>
      <c r="AM47" s="76"/>
      <c r="AN47" s="76"/>
      <c r="AO47" s="76"/>
      <c r="AP47" s="76"/>
      <c r="AQ47" s="76"/>
      <c r="AR47" s="76"/>
      <c r="AS47" s="76"/>
      <c r="AT47" s="76"/>
      <c r="AU47" s="76"/>
      <c r="AV47" s="76"/>
      <c r="AW47" s="76"/>
      <c r="AX47" s="76"/>
      <c r="AY47" s="76"/>
      <c r="AZ47" s="76"/>
      <c r="BA47" s="76"/>
      <c r="BB47" s="77"/>
    </row>
    <row r="48" spans="1:54" ht="15.75" x14ac:dyDescent="0.25">
      <c r="A48" s="75">
        <f>IF(ISBLANK(VLOOKUP(D48,#REF!,3)),0,1)</f>
        <v>1</v>
      </c>
      <c r="B48" s="74">
        <f t="shared" si="0"/>
        <v>0</v>
      </c>
      <c r="C48" s="52">
        <v>14</v>
      </c>
      <c r="D48" s="53"/>
      <c r="E48" s="54"/>
      <c r="F48" s="55"/>
      <c r="G48" s="164">
        <v>35.809699999999999</v>
      </c>
      <c r="H48" s="53">
        <v>80</v>
      </c>
      <c r="I48" s="159">
        <v>80</v>
      </c>
      <c r="J48" s="127" t="s">
        <v>4</v>
      </c>
      <c r="K48" s="57" t="str">
        <f t="shared" si="1"/>
        <v/>
      </c>
      <c r="L48" s="57" t="str">
        <f t="shared" si="2"/>
        <v/>
      </c>
      <c r="M48" s="57" t="str">
        <f t="shared" si="3"/>
        <v/>
      </c>
      <c r="N48" s="58" t="str">
        <f t="shared" si="6"/>
        <v/>
      </c>
      <c r="O48" s="57" t="str">
        <f t="shared" si="5"/>
        <v/>
      </c>
      <c r="P48" s="127">
        <v>3.5550000000000002</v>
      </c>
      <c r="Q48" s="127" t="s">
        <v>4</v>
      </c>
      <c r="R48" s="127" t="s">
        <v>4</v>
      </c>
      <c r="S48" s="60">
        <v>154.80000000000001</v>
      </c>
      <c r="T48" s="231">
        <v>8.8999999999999996E-2</v>
      </c>
      <c r="U48" s="231">
        <v>8.6969857400508485E-2</v>
      </c>
      <c r="X48" s="231">
        <v>11.961</v>
      </c>
      <c r="Y48" s="231">
        <v>11.688162520982944</v>
      </c>
      <c r="Z48" s="231">
        <v>0.82700000000000007</v>
      </c>
      <c r="AA48" s="231">
        <v>0.80813564123843284</v>
      </c>
      <c r="AB48" s="231">
        <v>4.51</v>
      </c>
      <c r="AC48" s="231">
        <v>4.4071242345650932</v>
      </c>
      <c r="AD48" s="76"/>
      <c r="AE48" s="76"/>
      <c r="AF48" s="76"/>
      <c r="AG48" s="76"/>
      <c r="AH48" s="76"/>
      <c r="AI48" s="76"/>
      <c r="AJ48" s="76"/>
      <c r="AK48" s="76"/>
      <c r="AL48" s="76"/>
      <c r="AM48" s="76"/>
      <c r="AN48" s="76"/>
      <c r="AO48" s="76"/>
      <c r="AP48" s="76"/>
      <c r="AQ48" s="76"/>
      <c r="AR48" s="76"/>
      <c r="AS48" s="76"/>
      <c r="AT48" s="76"/>
      <c r="AU48" s="76"/>
      <c r="AV48" s="76"/>
      <c r="AW48" s="76"/>
      <c r="AX48" s="76"/>
      <c r="AY48" s="76"/>
      <c r="AZ48" s="76"/>
      <c r="BA48" s="76"/>
      <c r="BB48" s="77"/>
    </row>
    <row r="49" spans="1:54" ht="15.75" x14ac:dyDescent="0.25">
      <c r="A49" s="75">
        <f>IF(ISBLANK(VLOOKUP(D49,#REF!,3)),0,1)</f>
        <v>1</v>
      </c>
      <c r="B49" s="74">
        <f t="shared" si="0"/>
        <v>0</v>
      </c>
      <c r="C49" s="52">
        <v>15</v>
      </c>
      <c r="D49" s="53"/>
      <c r="E49" s="54"/>
      <c r="F49" s="55"/>
      <c r="G49" s="164">
        <v>35.945599999999999</v>
      </c>
      <c r="H49" s="53">
        <v>60</v>
      </c>
      <c r="I49" s="159">
        <v>60</v>
      </c>
      <c r="J49" s="127" t="s">
        <v>4</v>
      </c>
      <c r="K49" s="57" t="str">
        <f t="shared" si="1"/>
        <v/>
      </c>
      <c r="L49" s="57" t="str">
        <f t="shared" si="2"/>
        <v/>
      </c>
      <c r="M49" s="57" t="str">
        <f t="shared" si="3"/>
        <v/>
      </c>
      <c r="N49" s="58" t="str">
        <f t="shared" si="6"/>
        <v/>
      </c>
      <c r="O49" s="57" t="str">
        <f t="shared" si="5"/>
        <v/>
      </c>
      <c r="P49" s="127">
        <v>3.3420000000000001</v>
      </c>
      <c r="Q49" s="127" t="s">
        <v>4</v>
      </c>
      <c r="R49" s="127" t="s">
        <v>4</v>
      </c>
      <c r="S49" s="60">
        <v>145.6</v>
      </c>
      <c r="T49" s="231">
        <v>0.23699999999999999</v>
      </c>
      <c r="U49" s="231">
        <v>0.23159388993169114</v>
      </c>
      <c r="X49" s="231">
        <v>11.073</v>
      </c>
      <c r="Y49" s="231">
        <v>10.820418325795849</v>
      </c>
      <c r="Z49" s="231">
        <v>0.77200000000000002</v>
      </c>
      <c r="AA49" s="231">
        <v>0.75439022374373654</v>
      </c>
      <c r="AB49" s="231">
        <v>4.12</v>
      </c>
      <c r="AC49" s="231">
        <v>4.0260203650572466</v>
      </c>
      <c r="AD49" s="76"/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76"/>
      <c r="AR49" s="76"/>
      <c r="AS49" s="76"/>
      <c r="AT49" s="76"/>
      <c r="AU49" s="76"/>
      <c r="AV49" s="76"/>
      <c r="AW49" s="76"/>
      <c r="AX49" s="76"/>
      <c r="AY49" s="76"/>
      <c r="AZ49" s="76"/>
      <c r="BA49" s="76"/>
      <c r="BB49" s="77"/>
    </row>
    <row r="50" spans="1:54" ht="15.75" x14ac:dyDescent="0.25">
      <c r="A50" s="75">
        <f>IF(ISBLANK(VLOOKUP(D50,#REF!,3)),0,1)</f>
        <v>1</v>
      </c>
      <c r="B50" s="74">
        <f t="shared" si="0"/>
        <v>0</v>
      </c>
      <c r="C50" s="52">
        <v>16</v>
      </c>
      <c r="D50" s="53"/>
      <c r="E50" s="54"/>
      <c r="F50" s="55"/>
      <c r="G50" s="164">
        <v>35.966099999999997</v>
      </c>
      <c r="H50" s="53">
        <v>40</v>
      </c>
      <c r="I50" s="159">
        <v>39</v>
      </c>
      <c r="J50" s="127" t="s">
        <v>4</v>
      </c>
      <c r="K50" s="57" t="str">
        <f t="shared" si="1"/>
        <v/>
      </c>
      <c r="L50" s="57" t="str">
        <f t="shared" si="2"/>
        <v/>
      </c>
      <c r="M50" s="57" t="str">
        <f t="shared" si="3"/>
        <v/>
      </c>
      <c r="N50" s="58" t="str">
        <f t="shared" si="6"/>
        <v/>
      </c>
      <c r="O50" s="57" t="str">
        <f t="shared" si="5"/>
        <v/>
      </c>
      <c r="P50" s="127">
        <v>3.5139999999999998</v>
      </c>
      <c r="Q50" s="127" t="s">
        <v>4</v>
      </c>
      <c r="R50" s="127" t="s">
        <v>4</v>
      </c>
      <c r="S50" s="60">
        <v>153.1</v>
      </c>
      <c r="T50" s="231">
        <v>0.313</v>
      </c>
      <c r="U50" s="231">
        <v>0.3058602850152714</v>
      </c>
      <c r="X50" s="231">
        <v>6.4770000000000003</v>
      </c>
      <c r="Y50" s="231">
        <v>6.3292558020572303</v>
      </c>
      <c r="Z50" s="231">
        <v>0.53100000000000003</v>
      </c>
      <c r="AA50" s="231">
        <v>0.51888757617606751</v>
      </c>
      <c r="AB50" s="231">
        <v>3.15</v>
      </c>
      <c r="AC50" s="231">
        <v>3.0781466383326039</v>
      </c>
      <c r="AD50" s="76"/>
      <c r="AE50" s="76"/>
      <c r="AF50" s="76"/>
      <c r="AG50" s="76"/>
      <c r="AH50" s="76"/>
      <c r="AI50" s="76"/>
      <c r="AJ50" s="76"/>
      <c r="AK50" s="76"/>
      <c r="AL50" s="76"/>
      <c r="AM50" s="76"/>
      <c r="AN50" s="76"/>
      <c r="AO50" s="76"/>
      <c r="AP50" s="76"/>
      <c r="AQ50" s="76"/>
      <c r="AR50" s="76"/>
      <c r="AS50" s="76"/>
      <c r="AT50" s="76"/>
      <c r="AU50" s="76"/>
      <c r="AV50" s="76"/>
      <c r="AW50" s="76"/>
      <c r="AX50" s="76"/>
      <c r="AY50" s="76"/>
      <c r="AZ50" s="76"/>
      <c r="BA50" s="76"/>
      <c r="BB50" s="77"/>
    </row>
    <row r="51" spans="1:54" ht="15.75" x14ac:dyDescent="0.25">
      <c r="A51" s="75">
        <f>IF(ISBLANK(VLOOKUP(D51,#REF!,3)),0,1)</f>
        <v>1</v>
      </c>
      <c r="B51" s="74">
        <f t="shared" si="0"/>
        <v>0</v>
      </c>
      <c r="C51" s="52">
        <v>17</v>
      </c>
      <c r="D51" s="53"/>
      <c r="E51" s="54"/>
      <c r="F51" s="55"/>
      <c r="G51" s="164">
        <v>35.401000000000003</v>
      </c>
      <c r="H51" s="53">
        <v>30</v>
      </c>
      <c r="I51" s="159">
        <v>20</v>
      </c>
      <c r="J51" s="127" t="s">
        <v>4</v>
      </c>
      <c r="K51" s="57" t="str">
        <f t="shared" si="1"/>
        <v/>
      </c>
      <c r="L51" s="57" t="str">
        <f t="shared" si="2"/>
        <v/>
      </c>
      <c r="M51" s="57" t="str">
        <f t="shared" si="3"/>
        <v/>
      </c>
      <c r="N51" s="58" t="str">
        <f t="shared" si="6"/>
        <v/>
      </c>
      <c r="O51" s="57" t="str">
        <f t="shared" si="5"/>
        <v/>
      </c>
      <c r="P51" s="127">
        <v>4.5279999999999996</v>
      </c>
      <c r="Q51" s="127" t="s">
        <v>4</v>
      </c>
      <c r="R51" s="127" t="s">
        <v>4</v>
      </c>
      <c r="S51" s="60">
        <v>197.6</v>
      </c>
      <c r="T51" s="231">
        <v>0</v>
      </c>
      <c r="U51" s="231">
        <v>0</v>
      </c>
      <c r="X51" s="231">
        <v>0.02</v>
      </c>
      <c r="Y51" s="231">
        <v>1.9543788179889547E-2</v>
      </c>
      <c r="Z51" s="231">
        <v>3.7000000000000005E-2</v>
      </c>
      <c r="AA51" s="231">
        <v>3.6156008132795667E-2</v>
      </c>
      <c r="AB51" s="231">
        <v>1.4</v>
      </c>
      <c r="AC51" s="231">
        <v>1.3680651725922683</v>
      </c>
      <c r="AD51" s="76"/>
      <c r="AE51" s="76"/>
      <c r="AF51" s="76"/>
      <c r="AG51" s="76"/>
      <c r="AH51" s="76"/>
      <c r="AI51" s="76"/>
      <c r="AJ51" s="76"/>
      <c r="AK51" s="76"/>
      <c r="AL51" s="76"/>
      <c r="AM51" s="76"/>
      <c r="AN51" s="76"/>
      <c r="AO51" s="76"/>
      <c r="AP51" s="76"/>
      <c r="AQ51" s="76"/>
      <c r="AR51" s="76"/>
      <c r="AS51" s="76"/>
      <c r="AT51" s="76"/>
      <c r="AU51" s="76"/>
      <c r="AV51" s="76"/>
      <c r="AW51" s="76"/>
      <c r="AX51" s="76"/>
      <c r="AY51" s="76"/>
      <c r="AZ51" s="76"/>
      <c r="BA51" s="76"/>
      <c r="BB51" s="77"/>
    </row>
    <row r="52" spans="1:54" ht="15.75" x14ac:dyDescent="0.25">
      <c r="A52" s="75">
        <f>IF(ISBLANK(VLOOKUP(D52,#REF!,3)),0,1)</f>
        <v>1</v>
      </c>
      <c r="B52" s="74">
        <f t="shared" si="0"/>
        <v>0</v>
      </c>
      <c r="C52" s="52">
        <v>18</v>
      </c>
      <c r="D52" s="53"/>
      <c r="E52" s="54"/>
      <c r="F52" s="55"/>
      <c r="G52" s="164">
        <v>35.352499999999999</v>
      </c>
      <c r="H52" s="53">
        <v>10</v>
      </c>
      <c r="I52" s="159">
        <v>10</v>
      </c>
      <c r="J52" s="127" t="s">
        <v>4</v>
      </c>
      <c r="K52" s="57" t="str">
        <f t="shared" si="1"/>
        <v/>
      </c>
      <c r="L52" s="57" t="str">
        <f t="shared" si="2"/>
        <v/>
      </c>
      <c r="M52" s="57" t="str">
        <f t="shared" si="3"/>
        <v/>
      </c>
      <c r="N52" s="58" t="str">
        <f t="shared" si="6"/>
        <v/>
      </c>
      <c r="O52" s="57" t="str">
        <f t="shared" si="5"/>
        <v/>
      </c>
      <c r="P52" s="127">
        <v>4.556</v>
      </c>
      <c r="Q52" s="127" t="s">
        <v>4</v>
      </c>
      <c r="R52" s="127" t="s">
        <v>4</v>
      </c>
      <c r="S52" s="60">
        <v>198.9</v>
      </c>
      <c r="T52" s="231">
        <v>0</v>
      </c>
      <c r="U52" s="231">
        <v>0</v>
      </c>
      <c r="X52" s="231">
        <v>0</v>
      </c>
      <c r="Y52" s="231">
        <v>0</v>
      </c>
      <c r="Z52" s="231">
        <v>4.7E-2</v>
      </c>
      <c r="AA52" s="231">
        <v>4.5927902222740437E-2</v>
      </c>
      <c r="AB52" s="231">
        <v>1.31</v>
      </c>
      <c r="AC52" s="231">
        <v>1.2801181257827654</v>
      </c>
      <c r="AD52" s="76"/>
      <c r="AE52" s="76"/>
      <c r="AF52" s="76"/>
      <c r="AG52" s="76"/>
      <c r="AH52" s="76"/>
      <c r="AI52" s="76"/>
      <c r="AJ52" s="76"/>
      <c r="AK52" s="76"/>
      <c r="AL52" s="76"/>
      <c r="AM52" s="76"/>
      <c r="AN52" s="76"/>
      <c r="AO52" s="76"/>
      <c r="AP52" s="76"/>
      <c r="AQ52" s="76"/>
      <c r="AR52" s="76"/>
      <c r="AS52" s="76"/>
      <c r="AT52" s="76"/>
      <c r="AU52" s="76"/>
      <c r="AV52" s="76"/>
      <c r="AW52" s="76"/>
      <c r="AX52" s="76"/>
      <c r="AY52" s="76"/>
      <c r="AZ52" s="76"/>
      <c r="BA52" s="76"/>
      <c r="BB52" s="77"/>
    </row>
    <row r="53" spans="1:54" ht="15.75" x14ac:dyDescent="0.25">
      <c r="A53" s="75">
        <f>IF(ISBLANK(VLOOKUP(D53,#REF!,3)),0,1)</f>
        <v>1</v>
      </c>
      <c r="B53" s="74">
        <f t="shared" si="0"/>
        <v>0</v>
      </c>
      <c r="C53" s="52">
        <v>19</v>
      </c>
      <c r="D53" s="53"/>
      <c r="E53" s="54"/>
      <c r="F53" s="55"/>
      <c r="G53" s="164">
        <v>35.351900000000001</v>
      </c>
      <c r="H53" s="53">
        <v>0</v>
      </c>
      <c r="I53" s="159">
        <v>2</v>
      </c>
      <c r="J53" s="127" t="s">
        <v>4</v>
      </c>
      <c r="K53" s="57" t="str">
        <f t="shared" si="1"/>
        <v/>
      </c>
      <c r="L53" s="57" t="str">
        <f t="shared" si="2"/>
        <v/>
      </c>
      <c r="M53" s="57" t="str">
        <f t="shared" si="3"/>
        <v/>
      </c>
      <c r="N53" s="58" t="str">
        <f t="shared" si="6"/>
        <v/>
      </c>
      <c r="O53" s="57" t="str">
        <f t="shared" si="5"/>
        <v/>
      </c>
      <c r="P53" s="127">
        <v>4.5540000000000003</v>
      </c>
      <c r="Q53" s="127" t="s">
        <v>4</v>
      </c>
      <c r="R53" s="127" t="s">
        <v>4</v>
      </c>
      <c r="S53" s="60">
        <v>198.8</v>
      </c>
      <c r="T53" s="231">
        <v>0</v>
      </c>
      <c r="U53" s="231">
        <v>0</v>
      </c>
      <c r="X53" s="231">
        <v>0</v>
      </c>
      <c r="Y53" s="231">
        <v>0</v>
      </c>
      <c r="Z53" s="231">
        <v>5.3000000000000005E-2</v>
      </c>
      <c r="AA53" s="231">
        <v>5.1791038676707306E-2</v>
      </c>
      <c r="AB53" s="231">
        <v>1.3</v>
      </c>
      <c r="AC53" s="231">
        <v>1.2703462316928207</v>
      </c>
      <c r="AD53" s="76"/>
      <c r="AE53" s="76"/>
      <c r="AF53" s="76"/>
      <c r="AG53" s="76"/>
      <c r="AH53" s="76"/>
      <c r="AI53" s="76"/>
      <c r="AJ53" s="76"/>
      <c r="AK53" s="76"/>
      <c r="AL53" s="76"/>
      <c r="AM53" s="76"/>
      <c r="AN53" s="76"/>
      <c r="AO53" s="76"/>
      <c r="AP53" s="76"/>
      <c r="AQ53" s="76"/>
      <c r="AR53" s="76"/>
      <c r="AS53" s="76"/>
      <c r="AT53" s="76"/>
      <c r="AU53" s="76"/>
      <c r="AV53" s="76"/>
      <c r="AW53" s="76"/>
      <c r="AX53" s="76"/>
      <c r="AY53" s="76"/>
      <c r="AZ53" s="76"/>
      <c r="BA53" s="76"/>
      <c r="BB53" s="77"/>
    </row>
    <row r="54" spans="1:54" ht="15.75" x14ac:dyDescent="0.25">
      <c r="A54" s="75">
        <f>IF(ISBLANK(VLOOKUP(D54,#REF!,3)),0,1)</f>
        <v>1</v>
      </c>
      <c r="B54" s="74">
        <f t="shared" si="0"/>
        <v>0</v>
      </c>
      <c r="C54" s="52">
        <v>20</v>
      </c>
      <c r="D54" s="53"/>
      <c r="E54" s="54"/>
      <c r="F54" s="55"/>
      <c r="G54" s="112"/>
      <c r="H54" s="53"/>
      <c r="I54" s="53"/>
      <c r="J54" s="127" t="s">
        <v>4</v>
      </c>
      <c r="K54" s="57" t="str">
        <f t="shared" si="1"/>
        <v/>
      </c>
      <c r="L54" s="57" t="str">
        <f t="shared" si="2"/>
        <v/>
      </c>
      <c r="M54" s="57" t="str">
        <f t="shared" si="3"/>
        <v/>
      </c>
      <c r="N54" s="58" t="str">
        <f t="shared" si="6"/>
        <v/>
      </c>
      <c r="O54" s="57" t="str">
        <f t="shared" si="5"/>
        <v/>
      </c>
      <c r="P54" s="127" t="s">
        <v>4</v>
      </c>
      <c r="Q54" s="127" t="s">
        <v>4</v>
      </c>
      <c r="R54" s="127" t="s">
        <v>4</v>
      </c>
      <c r="S54" s="127" t="s">
        <v>4</v>
      </c>
      <c r="T54" s="76"/>
      <c r="U54" s="76"/>
      <c r="V54" s="76"/>
      <c r="W54" s="76"/>
      <c r="X54" s="76"/>
      <c r="Y54" s="76"/>
      <c r="Z54" s="76"/>
      <c r="AA54" s="76"/>
      <c r="AB54" s="76"/>
      <c r="AC54" s="76"/>
      <c r="AD54" s="76"/>
      <c r="AE54" s="76"/>
      <c r="AF54" s="76"/>
      <c r="AG54" s="76"/>
      <c r="AH54" s="76"/>
      <c r="AI54" s="76"/>
      <c r="AJ54" s="76"/>
      <c r="AK54" s="76"/>
      <c r="AL54" s="76"/>
      <c r="AM54" s="76"/>
      <c r="AN54" s="76"/>
      <c r="AO54" s="76"/>
      <c r="AP54" s="76"/>
      <c r="AQ54" s="76"/>
      <c r="AR54" s="76"/>
      <c r="AS54" s="76"/>
      <c r="AT54" s="76"/>
      <c r="AU54" s="76"/>
      <c r="AV54" s="76"/>
      <c r="AW54" s="76"/>
      <c r="AX54" s="76"/>
      <c r="AY54" s="76"/>
      <c r="AZ54" s="76"/>
      <c r="BA54" s="76"/>
      <c r="BB54" s="77"/>
    </row>
    <row r="55" spans="1:54" ht="15.6" x14ac:dyDescent="0.3">
      <c r="A55" s="75">
        <f>IF(ISBLANK(VLOOKUP(D55,#REF!,3)),0,1)</f>
        <v>1</v>
      </c>
      <c r="B55" s="74">
        <f t="shared" si="0"/>
        <v>0</v>
      </c>
      <c r="C55" s="52">
        <v>21</v>
      </c>
      <c r="D55" s="53"/>
      <c r="E55" s="54"/>
      <c r="F55" s="55"/>
      <c r="G55" s="112"/>
      <c r="H55" s="53"/>
      <c r="I55" s="53"/>
      <c r="J55" s="127" t="s">
        <v>4</v>
      </c>
      <c r="K55" s="57" t="str">
        <f t="shared" si="1"/>
        <v/>
      </c>
      <c r="L55" s="57" t="str">
        <f t="shared" si="2"/>
        <v/>
      </c>
      <c r="M55" s="57" t="str">
        <f t="shared" si="3"/>
        <v/>
      </c>
      <c r="N55" s="58" t="str">
        <f t="shared" si="6"/>
        <v/>
      </c>
      <c r="O55" s="57" t="str">
        <f t="shared" si="5"/>
        <v/>
      </c>
      <c r="P55" s="127" t="s">
        <v>4</v>
      </c>
      <c r="Q55" s="127" t="s">
        <v>4</v>
      </c>
      <c r="R55" s="127" t="s">
        <v>4</v>
      </c>
      <c r="S55" s="127" t="s">
        <v>4</v>
      </c>
      <c r="T55" s="76"/>
      <c r="U55" s="76"/>
      <c r="V55" s="76"/>
      <c r="W55" s="76"/>
      <c r="X55" s="76"/>
      <c r="Y55" s="76"/>
      <c r="Z55" s="76"/>
      <c r="AA55" s="76"/>
      <c r="AB55" s="76"/>
      <c r="AC55" s="76"/>
      <c r="AD55" s="76"/>
      <c r="AE55" s="76"/>
      <c r="AF55" s="76"/>
      <c r="AG55" s="76"/>
      <c r="AH55" s="76"/>
      <c r="AI55" s="76"/>
      <c r="AJ55" s="76"/>
      <c r="AK55" s="76"/>
      <c r="AL55" s="76"/>
      <c r="AM55" s="76"/>
      <c r="AN55" s="76"/>
      <c r="AO55" s="76"/>
      <c r="AP55" s="76"/>
      <c r="AQ55" s="76"/>
      <c r="AR55" s="76"/>
      <c r="AS55" s="76"/>
      <c r="AT55" s="76"/>
      <c r="AU55" s="76"/>
      <c r="AV55" s="76"/>
      <c r="AW55" s="76"/>
      <c r="AX55" s="76"/>
      <c r="AY55" s="76"/>
      <c r="AZ55" s="76"/>
      <c r="BA55" s="76"/>
      <c r="BB55" s="77"/>
    </row>
    <row r="56" spans="1:54" ht="15.6" x14ac:dyDescent="0.3">
      <c r="A56" s="75">
        <f>IF(ISBLANK(VLOOKUP(D56,#REF!,3)),0,1)</f>
        <v>1</v>
      </c>
      <c r="B56" s="74">
        <f t="shared" si="0"/>
        <v>0</v>
      </c>
      <c r="C56" s="52">
        <v>22</v>
      </c>
      <c r="D56" s="53"/>
      <c r="E56" s="54"/>
      <c r="F56" s="55"/>
      <c r="G56" s="112"/>
      <c r="H56" s="53"/>
      <c r="I56" s="53"/>
      <c r="J56" s="127" t="s">
        <v>4</v>
      </c>
      <c r="K56" s="57" t="str">
        <f t="shared" si="1"/>
        <v/>
      </c>
      <c r="L56" s="57" t="str">
        <f t="shared" si="2"/>
        <v/>
      </c>
      <c r="M56" s="57" t="str">
        <f t="shared" si="3"/>
        <v/>
      </c>
      <c r="N56" s="58" t="str">
        <f t="shared" si="6"/>
        <v/>
      </c>
      <c r="O56" s="57" t="str">
        <f t="shared" si="5"/>
        <v/>
      </c>
      <c r="P56" s="127" t="s">
        <v>4</v>
      </c>
      <c r="Q56" s="127" t="s">
        <v>4</v>
      </c>
      <c r="R56" s="127" t="s">
        <v>4</v>
      </c>
      <c r="S56" s="127" t="s">
        <v>4</v>
      </c>
      <c r="T56" s="16"/>
      <c r="U56" s="16"/>
      <c r="V56" s="124"/>
      <c r="W56" s="124"/>
      <c r="X56" s="124"/>
      <c r="Y56" s="124"/>
      <c r="Z56" s="16"/>
      <c r="AA56" s="16"/>
      <c r="AB56" s="124"/>
      <c r="AC56" s="124"/>
      <c r="AD56" s="76"/>
      <c r="AE56" s="76"/>
      <c r="AF56" s="76"/>
      <c r="AG56" s="76"/>
      <c r="AH56" s="76"/>
      <c r="AI56" s="76"/>
      <c r="AJ56" s="76"/>
      <c r="AK56" s="76"/>
      <c r="AL56" s="76"/>
      <c r="AM56" s="76"/>
      <c r="AN56" s="76"/>
      <c r="AO56" s="76"/>
      <c r="AP56" s="76"/>
      <c r="AQ56" s="76"/>
      <c r="AR56" s="76"/>
      <c r="AS56" s="76"/>
      <c r="AT56" s="76"/>
      <c r="AU56" s="76"/>
      <c r="AV56" s="76"/>
      <c r="AW56" s="76"/>
      <c r="AX56" s="76"/>
      <c r="AY56" s="76"/>
      <c r="AZ56" s="76"/>
      <c r="BA56" s="76"/>
      <c r="BB56" s="77"/>
    </row>
    <row r="57" spans="1:54" ht="15.6" x14ac:dyDescent="0.3">
      <c r="A57" s="75">
        <f>IF(ISBLANK(VLOOKUP(D57,#REF!,3)),0,1)</f>
        <v>1</v>
      </c>
      <c r="B57" s="74">
        <f t="shared" si="0"/>
        <v>0</v>
      </c>
      <c r="C57" s="52">
        <v>23</v>
      </c>
      <c r="D57" s="53"/>
      <c r="E57" s="54"/>
      <c r="F57" s="55"/>
      <c r="G57" s="112"/>
      <c r="H57" s="53"/>
      <c r="I57" s="53"/>
      <c r="J57" s="127" t="s">
        <v>4</v>
      </c>
      <c r="K57" s="57" t="str">
        <f t="shared" si="1"/>
        <v/>
      </c>
      <c r="L57" s="57" t="str">
        <f t="shared" si="2"/>
        <v/>
      </c>
      <c r="M57" s="57" t="str">
        <f t="shared" si="3"/>
        <v/>
      </c>
      <c r="N57" s="58" t="str">
        <f t="shared" si="6"/>
        <v/>
      </c>
      <c r="O57" s="57" t="str">
        <f t="shared" si="5"/>
        <v/>
      </c>
      <c r="P57" s="127" t="s">
        <v>4</v>
      </c>
      <c r="Q57" s="127" t="s">
        <v>4</v>
      </c>
      <c r="R57" s="127" t="s">
        <v>4</v>
      </c>
      <c r="S57" s="127" t="s">
        <v>4</v>
      </c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  <c r="AG57" s="76"/>
      <c r="AH57" s="76"/>
      <c r="AI57" s="76"/>
      <c r="AJ57" s="76"/>
      <c r="AK57" s="76"/>
      <c r="AL57" s="76"/>
      <c r="AM57" s="76"/>
      <c r="AN57" s="76"/>
      <c r="AO57" s="76"/>
      <c r="AP57" s="76"/>
      <c r="AQ57" s="76"/>
      <c r="AR57" s="76"/>
      <c r="AS57" s="76"/>
      <c r="AT57" s="76"/>
      <c r="AU57" s="76"/>
      <c r="AV57" s="76"/>
      <c r="AW57" s="76"/>
      <c r="AX57" s="76"/>
      <c r="AY57" s="76"/>
      <c r="AZ57" s="76"/>
      <c r="BA57" s="76"/>
      <c r="BB57" s="77"/>
    </row>
    <row r="58" spans="1:54" ht="16.149999999999999" thickBot="1" x14ac:dyDescent="0.35">
      <c r="A58" s="75">
        <f>IF(ISBLANK(VLOOKUP(D58,#REF!,3)),0,1)</f>
        <v>1</v>
      </c>
      <c r="B58" s="74">
        <f t="shared" si="0"/>
        <v>0</v>
      </c>
      <c r="C58" s="61">
        <v>24</v>
      </c>
      <c r="D58" s="62"/>
      <c r="E58" s="63"/>
      <c r="F58" s="64"/>
      <c r="G58" s="113"/>
      <c r="H58" s="62"/>
      <c r="I58" s="62"/>
      <c r="J58" s="127" t="s">
        <v>4</v>
      </c>
      <c r="K58" s="65" t="str">
        <f>IF(ISBLANK(E58),"",(0.000824493-(0.0000040899*E58)+(0.000000076438*E58^2)-(0.00000000082467*E58^3)+(0.0000000000053875*E58^4)))</f>
        <v/>
      </c>
      <c r="L58" s="65" t="str">
        <f t="shared" si="2"/>
        <v/>
      </c>
      <c r="M58" s="65" t="str">
        <f t="shared" si="3"/>
        <v/>
      </c>
      <c r="N58" s="66" t="str">
        <f t="shared" si="6"/>
        <v/>
      </c>
      <c r="O58" s="65" t="str">
        <f t="shared" si="5"/>
        <v/>
      </c>
      <c r="P58" s="127" t="s">
        <v>4</v>
      </c>
      <c r="Q58" s="127" t="s">
        <v>4</v>
      </c>
      <c r="R58" s="127" t="s">
        <v>4</v>
      </c>
      <c r="S58" s="127" t="s">
        <v>4</v>
      </c>
      <c r="T58" s="78"/>
      <c r="U58" s="78"/>
      <c r="V58" s="78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/>
      <c r="AH58" s="78"/>
      <c r="AI58" s="78"/>
      <c r="AJ58" s="78"/>
      <c r="AK58" s="78"/>
      <c r="AL58" s="78"/>
      <c r="AM58" s="78"/>
      <c r="AN58" s="78"/>
      <c r="AO58" s="78"/>
      <c r="AP58" s="78"/>
      <c r="AQ58" s="78"/>
      <c r="AR58" s="78"/>
      <c r="AS58" s="78"/>
      <c r="AT58" s="78"/>
      <c r="AU58" s="78"/>
      <c r="AV58" s="78"/>
      <c r="AW58" s="78"/>
      <c r="AX58" s="78"/>
      <c r="AY58" s="78"/>
      <c r="AZ58" s="78"/>
      <c r="BA58" s="78"/>
      <c r="BB58" s="79"/>
    </row>
  </sheetData>
  <dataConsolidate/>
  <mergeCells count="70"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AV31:AV32"/>
    <mergeCell ref="AW31:AW32"/>
    <mergeCell ref="AX31:AX32"/>
    <mergeCell ref="AY31:AY32"/>
    <mergeCell ref="AZ31:AZ32"/>
    <mergeCell ref="BA31:BA32"/>
    <mergeCell ref="AP31:AP32"/>
    <mergeCell ref="AQ31:AQ32"/>
    <mergeCell ref="AR31:AR32"/>
    <mergeCell ref="AS31:AS32"/>
    <mergeCell ref="AT31:AT32"/>
    <mergeCell ref="AU31:AU32"/>
    <mergeCell ref="AO31:AO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B31:AC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G8:H8"/>
    <mergeCell ref="Q8:R8"/>
    <mergeCell ref="G9:H9"/>
    <mergeCell ref="Q9:R9"/>
    <mergeCell ref="G10:H10"/>
    <mergeCell ref="Q10:R10"/>
    <mergeCell ref="C2:E2"/>
    <mergeCell ref="F2:T2"/>
    <mergeCell ref="C4:U4"/>
    <mergeCell ref="C6:E6"/>
    <mergeCell ref="F6:G6"/>
    <mergeCell ref="H6:J6"/>
    <mergeCell ref="P6:Q6"/>
    <mergeCell ref="R6:S6"/>
    <mergeCell ref="T6:U6"/>
  </mergeCells>
  <dataValidations count="4">
    <dataValidation type="list" showInputMessage="1" showErrorMessage="1" promptTitle="Choix Cardinal" sqref="P9">
      <formula1>$M$8:$M$10</formula1>
    </dataValidation>
    <dataValidation type="list" showInputMessage="1" showErrorMessage="1" promptTitle="Choix Cardinal" sqref="P10">
      <formula1>$N$8:$N$10</formula1>
    </dataValidation>
    <dataValidation allowBlank="1" showErrorMessage="1" sqref="J30"/>
    <dataValidation type="list" allowBlank="1" showErrorMessage="1" sqref="I29">
      <formula1>$O$28:$O$30</formula1>
    </dataValidation>
  </dataValidations>
  <pageMargins left="0.7" right="0.7" top="0.75" bottom="0.75" header="0.3" footer="0.3"/>
  <pageSetup paperSize="9" orientation="portrait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58"/>
  <sheetViews>
    <sheetView topLeftCell="A13" zoomScaleNormal="100" workbookViewId="0">
      <selection activeCell="S35" sqref="S35:S56"/>
    </sheetView>
  </sheetViews>
  <sheetFormatPr baseColWidth="10" defaultColWidth="11.42578125" defaultRowHeight="15" x14ac:dyDescent="0.25"/>
  <cols>
    <col min="1" max="2" width="0.85546875" style="80" customWidth="1"/>
    <col min="3" max="3" width="3.7109375" style="80" customWidth="1"/>
    <col min="4" max="9" width="10.28515625" style="80" customWidth="1"/>
    <col min="10" max="10" width="10.7109375" style="80" customWidth="1"/>
    <col min="11" max="15" width="10.7109375" style="80" hidden="1" customWidth="1"/>
    <col min="16" max="16" width="10.7109375" style="80" customWidth="1"/>
    <col min="17" max="29" width="10.28515625" style="80" customWidth="1"/>
    <col min="30" max="30" width="13.5703125" style="80" bestFit="1" customWidth="1"/>
    <col min="31" max="31" width="16.5703125" style="80" bestFit="1" customWidth="1"/>
    <col min="32" max="32" width="9.140625" style="80" bestFit="1" customWidth="1"/>
    <col min="33" max="33" width="26.140625" style="80" bestFit="1" customWidth="1"/>
    <col min="34" max="34" width="12.7109375" style="80" bestFit="1" customWidth="1"/>
    <col min="35" max="35" width="11.140625" style="80" bestFit="1" customWidth="1"/>
    <col min="36" max="36" width="14.28515625" style="80" bestFit="1" customWidth="1"/>
    <col min="37" max="37" width="12" style="80" bestFit="1" customWidth="1"/>
    <col min="38" max="38" width="26.5703125" style="80" bestFit="1" customWidth="1"/>
    <col min="39" max="39" width="14.42578125" style="80" bestFit="1" customWidth="1"/>
    <col min="40" max="40" width="11" style="80" bestFit="1" customWidth="1"/>
    <col min="41" max="41" width="12.28515625" style="80" bestFit="1" customWidth="1"/>
    <col min="42" max="42" width="10.7109375" style="80" bestFit="1" customWidth="1"/>
    <col min="43" max="43" width="6.28515625" style="80" bestFit="1" customWidth="1"/>
    <col min="44" max="44" width="19.42578125" style="80" bestFit="1" customWidth="1"/>
    <col min="45" max="45" width="12.85546875" style="80" bestFit="1" customWidth="1"/>
    <col min="46" max="46" width="17.5703125" style="80" bestFit="1" customWidth="1"/>
    <col min="47" max="47" width="14.42578125" style="80" bestFit="1" customWidth="1"/>
    <col min="48" max="48" width="13.5703125" style="80" bestFit="1" customWidth="1"/>
    <col min="49" max="49" width="13.7109375" style="80" bestFit="1" customWidth="1"/>
    <col min="50" max="50" width="19.7109375" style="80" bestFit="1" customWidth="1"/>
    <col min="51" max="51" width="13.140625" style="80" bestFit="1" customWidth="1"/>
    <col min="52" max="52" width="17.42578125" style="80" bestFit="1" customWidth="1"/>
    <col min="53" max="53" width="13.28515625" style="80" bestFit="1" customWidth="1"/>
    <col min="54" max="54" width="12.42578125" style="80" bestFit="1" customWidth="1"/>
    <col min="55" max="16384" width="11.42578125" style="80"/>
  </cols>
  <sheetData>
    <row r="1" spans="3:23" ht="3" customHeight="1" thickBot="1" x14ac:dyDescent="0.3"/>
    <row r="2" spans="3:23" ht="21" x14ac:dyDescent="0.35">
      <c r="C2" s="214" t="s">
        <v>19</v>
      </c>
      <c r="D2" s="215"/>
      <c r="E2" s="215"/>
      <c r="F2" s="216" t="s">
        <v>147</v>
      </c>
      <c r="G2" s="216"/>
      <c r="H2" s="216"/>
      <c r="I2" s="216"/>
      <c r="J2" s="216"/>
      <c r="K2" s="216"/>
      <c r="L2" s="216"/>
      <c r="M2" s="216"/>
      <c r="N2" s="216"/>
      <c r="O2" s="216"/>
      <c r="P2" s="216"/>
      <c r="Q2" s="216"/>
      <c r="R2" s="216"/>
      <c r="S2" s="216"/>
      <c r="T2" s="216"/>
      <c r="U2" s="1"/>
    </row>
    <row r="3" spans="3:23" ht="14.45" customHeight="1" x14ac:dyDescent="0.25">
      <c r="C3" s="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2"/>
    </row>
    <row r="4" spans="3:23" ht="21.75" thickBot="1" x14ac:dyDescent="0.4">
      <c r="C4" s="217" t="s">
        <v>75</v>
      </c>
      <c r="D4" s="218"/>
      <c r="E4" s="218"/>
      <c r="F4" s="218"/>
      <c r="G4" s="218"/>
      <c r="H4" s="218"/>
      <c r="I4" s="218"/>
      <c r="J4" s="218"/>
      <c r="K4" s="218"/>
      <c r="L4" s="218"/>
      <c r="M4" s="218"/>
      <c r="N4" s="218"/>
      <c r="O4" s="218"/>
      <c r="P4" s="218"/>
      <c r="Q4" s="218"/>
      <c r="R4" s="218"/>
      <c r="S4" s="218"/>
      <c r="T4" s="218"/>
      <c r="U4" s="219"/>
    </row>
    <row r="5" spans="3:23" ht="15.75" customHeight="1" thickBot="1" x14ac:dyDescent="0.4">
      <c r="C5" s="7"/>
      <c r="D5" s="7"/>
      <c r="E5" s="7"/>
      <c r="F5" s="7"/>
      <c r="G5" s="7"/>
      <c r="J5" s="7"/>
      <c r="K5" s="7"/>
      <c r="L5" s="7"/>
      <c r="M5" s="7"/>
      <c r="N5" s="7"/>
      <c r="O5" s="7"/>
      <c r="P5" s="7"/>
      <c r="Q5" s="7"/>
      <c r="R5" s="7"/>
    </row>
    <row r="6" spans="3:23" ht="16.5" customHeight="1" thickBot="1" x14ac:dyDescent="0.3">
      <c r="C6" s="220" t="s">
        <v>38</v>
      </c>
      <c r="D6" s="221"/>
      <c r="E6" s="221"/>
      <c r="F6" s="222">
        <v>4</v>
      </c>
      <c r="G6" s="222"/>
      <c r="H6" s="221" t="s">
        <v>37</v>
      </c>
      <c r="I6" s="221"/>
      <c r="J6" s="221"/>
      <c r="K6" s="51"/>
      <c r="L6" s="51"/>
      <c r="M6" s="51"/>
      <c r="N6" s="50"/>
      <c r="O6" s="51"/>
      <c r="P6" s="223">
        <v>1</v>
      </c>
      <c r="Q6" s="223"/>
      <c r="R6" s="224" t="s">
        <v>78</v>
      </c>
      <c r="S6" s="224"/>
      <c r="T6" s="225">
        <v>37407</v>
      </c>
      <c r="U6" s="226"/>
    </row>
    <row r="7" spans="3:23" ht="16.5" customHeight="1" thickBot="1" x14ac:dyDescent="0.4">
      <c r="C7" s="34"/>
      <c r="D7" s="34"/>
      <c r="E7" s="33"/>
      <c r="F7" s="35"/>
      <c r="G7" s="33"/>
      <c r="H7" s="33"/>
      <c r="I7" s="33"/>
      <c r="J7" s="33"/>
      <c r="K7" s="33"/>
      <c r="L7" s="33"/>
      <c r="M7" s="33"/>
      <c r="N7" s="33"/>
      <c r="O7" s="37"/>
      <c r="P7" s="33"/>
      <c r="Q7" s="36"/>
    </row>
    <row r="8" spans="3:23" ht="15" customHeight="1" x14ac:dyDescent="0.25">
      <c r="C8" s="46"/>
      <c r="D8" s="33"/>
      <c r="G8" s="206" t="s">
        <v>57</v>
      </c>
      <c r="H8" s="207"/>
      <c r="I8" s="172" t="s">
        <v>50</v>
      </c>
      <c r="J8" s="172" t="s">
        <v>46</v>
      </c>
      <c r="K8" s="44"/>
      <c r="L8" s="44"/>
      <c r="M8" s="44"/>
      <c r="N8" s="44"/>
      <c r="O8" s="47"/>
      <c r="P8" s="45" t="s">
        <v>52</v>
      </c>
      <c r="Q8" s="208" t="s">
        <v>47</v>
      </c>
      <c r="R8" s="209"/>
    </row>
    <row r="9" spans="3:23" ht="14.25" customHeight="1" x14ac:dyDescent="0.25">
      <c r="C9" s="46"/>
      <c r="D9" s="33"/>
      <c r="G9" s="210" t="s">
        <v>48</v>
      </c>
      <c r="H9" s="211"/>
      <c r="I9" s="38">
        <v>1</v>
      </c>
      <c r="J9" s="39">
        <v>29.97</v>
      </c>
      <c r="K9" s="42" t="s">
        <v>51</v>
      </c>
      <c r="L9" s="43" t="str">
        <f>IF(P9=M9,"+","-")</f>
        <v>+</v>
      </c>
      <c r="M9" s="42" t="s">
        <v>3</v>
      </c>
      <c r="N9" s="42" t="s">
        <v>54</v>
      </c>
      <c r="O9" s="16" t="str">
        <f>IF(ISBLANK(I9),"",IF(ISBLANK(J9),"",IF(P9=M10,L9&amp;N11,N11)))</f>
        <v>1°29,97</v>
      </c>
      <c r="P9" s="39" t="s">
        <v>3</v>
      </c>
      <c r="Q9" s="212">
        <f>IF(ISBLANK(I9),"",IF(ISBLANK(J9),"",IF(J9&gt;60,"ERREUR !!",O11*(I9+(J9/60)))))</f>
        <v>1.4995000000000001</v>
      </c>
      <c r="R9" s="213"/>
    </row>
    <row r="10" spans="3:23" ht="15" customHeight="1" x14ac:dyDescent="0.25">
      <c r="C10" s="46"/>
      <c r="D10" s="33"/>
      <c r="G10" s="210" t="s">
        <v>49</v>
      </c>
      <c r="H10" s="211"/>
      <c r="I10" s="38">
        <v>10</v>
      </c>
      <c r="J10" s="39">
        <v>0.3</v>
      </c>
      <c r="K10" s="42" t="s">
        <v>51</v>
      </c>
      <c r="L10" s="43" t="str">
        <f>IF(P10=N9,"+","-")</f>
        <v>-</v>
      </c>
      <c r="M10" s="42" t="s">
        <v>53</v>
      </c>
      <c r="N10" s="42" t="s">
        <v>55</v>
      </c>
      <c r="O10" s="11" t="str">
        <f>IF(ISBLANK(I10),"",IF(ISBLANK(J10),"",IF(P10=N10,L10&amp;N12,N12)))</f>
        <v>-10°0,3</v>
      </c>
      <c r="P10" s="39" t="s">
        <v>55</v>
      </c>
      <c r="Q10" s="212">
        <f>IF(ISBLANK(I10),"",IF(ISBLANK(J10),"",IF(J10&gt;60,"ERREUR !!",O12*(I10+(J10/60)))))</f>
        <v>-10.005000000000001</v>
      </c>
      <c r="R10" s="213"/>
      <c r="S10" s="31"/>
      <c r="T10" s="31"/>
    </row>
    <row r="11" spans="3:23" x14ac:dyDescent="0.25">
      <c r="G11" s="194" t="s">
        <v>72</v>
      </c>
      <c r="H11" s="195"/>
      <c r="I11" s="83" t="s">
        <v>33</v>
      </c>
      <c r="J11" s="85">
        <v>37407</v>
      </c>
      <c r="K11" s="85"/>
      <c r="L11" s="85"/>
      <c r="M11" s="85"/>
      <c r="N11" s="86" t="str">
        <f>I9&amp;"°"&amp;J9</f>
        <v>1°29,97</v>
      </c>
      <c r="O11" s="87">
        <f>IF(P9=M10,-1,1)</f>
        <v>1</v>
      </c>
      <c r="P11" s="198" t="str">
        <f>TEXT(J11,"aaaa-mm-jj")&amp;"T"&amp;TEXT(J12,"hh:mm:ss")&amp;"z"</f>
        <v>2006-06-01T11:30:00z</v>
      </c>
      <c r="Q11" s="198"/>
      <c r="R11" s="199"/>
      <c r="T11" s="30"/>
      <c r="U11" s="30"/>
      <c r="V11" s="32"/>
      <c r="W11" s="32"/>
    </row>
    <row r="12" spans="3:23" ht="15.75" thickBot="1" x14ac:dyDescent="0.3">
      <c r="G12" s="196"/>
      <c r="H12" s="197"/>
      <c r="I12" s="84" t="s">
        <v>73</v>
      </c>
      <c r="J12" s="114">
        <v>0.47916666666666669</v>
      </c>
      <c r="K12" s="88"/>
      <c r="L12" s="88"/>
      <c r="M12" s="88"/>
      <c r="N12" s="89" t="str">
        <f>I10&amp;"°"&amp;J10</f>
        <v>10°0,3</v>
      </c>
      <c r="O12" s="87">
        <f>IF(P10=N10,-1,1)</f>
        <v>-1</v>
      </c>
      <c r="P12" s="200"/>
      <c r="Q12" s="200"/>
      <c r="R12" s="201"/>
      <c r="T12" s="30"/>
      <c r="U12" s="30"/>
      <c r="V12" s="32"/>
      <c r="W12" s="32"/>
    </row>
    <row r="13" spans="3:23" ht="15.75" thickBot="1" x14ac:dyDescent="0.3">
      <c r="C13" s="5" t="s">
        <v>1</v>
      </c>
      <c r="D13" s="5"/>
      <c r="E13" s="6"/>
      <c r="K13" s="81"/>
      <c r="L13" s="81"/>
      <c r="M13" s="81"/>
      <c r="N13" s="81"/>
      <c r="O13" s="81"/>
      <c r="P13" s="81"/>
      <c r="Q13" s="82"/>
    </row>
    <row r="14" spans="3:23" ht="15" customHeight="1" x14ac:dyDescent="0.25">
      <c r="C14" s="97" t="s">
        <v>7</v>
      </c>
      <c r="D14" s="90"/>
      <c r="E14" s="90"/>
      <c r="F14" s="90"/>
      <c r="G14" s="90"/>
      <c r="H14" s="91"/>
      <c r="I14" s="91"/>
      <c r="J14" s="91"/>
      <c r="K14" s="90"/>
      <c r="L14" s="90"/>
      <c r="M14" s="90"/>
      <c r="N14" s="91"/>
      <c r="O14" s="12"/>
      <c r="P14" s="91"/>
      <c r="Q14" s="12" t="s">
        <v>17</v>
      </c>
      <c r="R14" s="166">
        <v>23</v>
      </c>
      <c r="S14" s="92" t="s">
        <v>2</v>
      </c>
    </row>
    <row r="15" spans="3:23" ht="14.25" customHeight="1" x14ac:dyDescent="0.25">
      <c r="C15" s="98" t="s">
        <v>32</v>
      </c>
      <c r="D15" s="93"/>
      <c r="E15" s="93"/>
      <c r="F15" s="93"/>
      <c r="G15" s="93"/>
      <c r="H15" s="23"/>
      <c r="I15" s="23"/>
      <c r="J15" s="23"/>
      <c r="K15" s="93"/>
      <c r="L15" s="93"/>
      <c r="M15" s="93"/>
      <c r="N15" s="23"/>
      <c r="O15" s="13"/>
      <c r="P15" s="23"/>
      <c r="Q15" s="13" t="s">
        <v>34</v>
      </c>
      <c r="R15" s="166">
        <v>22.8</v>
      </c>
      <c r="S15" s="94" t="s">
        <v>2</v>
      </c>
    </row>
    <row r="16" spans="3:23" x14ac:dyDescent="0.25">
      <c r="C16" s="98" t="s">
        <v>11</v>
      </c>
      <c r="D16" s="93"/>
      <c r="E16" s="93"/>
      <c r="F16" s="93"/>
      <c r="G16" s="93"/>
      <c r="H16" s="23"/>
      <c r="I16" s="23"/>
      <c r="J16" s="23"/>
      <c r="K16" s="93"/>
      <c r="L16" s="93"/>
      <c r="M16" s="93"/>
      <c r="N16" s="23"/>
      <c r="O16" s="14"/>
      <c r="P16" s="23"/>
      <c r="Q16" s="14" t="s">
        <v>35</v>
      </c>
      <c r="R16" s="20" t="s">
        <v>4</v>
      </c>
      <c r="S16" s="94" t="s">
        <v>6</v>
      </c>
    </row>
    <row r="17" spans="3:54" ht="15.75" thickBot="1" x14ac:dyDescent="0.3">
      <c r="C17" s="99" t="s">
        <v>12</v>
      </c>
      <c r="D17" s="95"/>
      <c r="E17" s="95"/>
      <c r="F17" s="95"/>
      <c r="G17" s="95"/>
      <c r="H17" s="24"/>
      <c r="I17" s="24"/>
      <c r="J17" s="24"/>
      <c r="K17" s="95"/>
      <c r="L17" s="95"/>
      <c r="M17" s="95"/>
      <c r="N17" s="24"/>
      <c r="O17" s="15"/>
      <c r="P17" s="24"/>
      <c r="Q17" s="15" t="s">
        <v>36</v>
      </c>
      <c r="R17" s="21" t="s">
        <v>4</v>
      </c>
      <c r="S17" s="96" t="s">
        <v>6</v>
      </c>
    </row>
    <row r="18" spans="3:54" ht="14.45" hidden="1" x14ac:dyDescent="0.3">
      <c r="C18" s="8" t="s">
        <v>8</v>
      </c>
      <c r="D18" s="9"/>
      <c r="E18" s="9"/>
      <c r="F18" s="9"/>
      <c r="G18" s="9"/>
      <c r="H18" s="9"/>
      <c r="I18" s="9"/>
      <c r="J18" s="9"/>
      <c r="K18" s="10"/>
      <c r="L18" s="10"/>
      <c r="M18" s="10"/>
      <c r="N18" s="10"/>
      <c r="O18" s="25" t="s">
        <v>0</v>
      </c>
      <c r="P18" s="19">
        <f>(0.999842594+(0.00006793952*$R$14)-(0.00000909529*$R$14^2)+(0.0000001001685*$R$14^3)-(0.000000001120083*$R$14^4)+(0.000000000006536332*$R$14^5))</f>
        <v>0.99754116961741091</v>
      </c>
      <c r="Q18" s="10"/>
      <c r="R18" s="2"/>
    </row>
    <row r="19" spans="3:54" ht="14.45" hidden="1" x14ac:dyDescent="0.3">
      <c r="C19" s="8" t="s">
        <v>9</v>
      </c>
      <c r="D19" s="9"/>
      <c r="E19" s="9"/>
      <c r="F19" s="9"/>
      <c r="G19" s="9"/>
      <c r="H19" s="9"/>
      <c r="I19" s="9"/>
      <c r="J19" s="9"/>
      <c r="K19" s="10"/>
      <c r="L19" s="10"/>
      <c r="M19" s="10"/>
      <c r="N19" s="10"/>
      <c r="O19" s="25" t="s">
        <v>43</v>
      </c>
      <c r="P19" s="19" t="e">
        <f>$P$24*($P$18/#REF!)</f>
        <v>#REF!</v>
      </c>
      <c r="Q19" s="10" t="s">
        <v>3</v>
      </c>
      <c r="R19" s="2"/>
    </row>
    <row r="20" spans="3:54" ht="14.45" hidden="1" x14ac:dyDescent="0.3">
      <c r="C20" s="8" t="s">
        <v>18</v>
      </c>
      <c r="D20" s="9"/>
      <c r="E20" s="9"/>
      <c r="F20" s="9"/>
      <c r="G20" s="9"/>
      <c r="H20" s="9"/>
      <c r="I20" s="9"/>
      <c r="J20" s="9"/>
      <c r="K20" s="10"/>
      <c r="L20" s="10"/>
      <c r="M20" s="10"/>
      <c r="N20" s="10"/>
      <c r="O20" s="25" t="s">
        <v>44</v>
      </c>
      <c r="P20" s="19" t="e">
        <f>5+#REF!</f>
        <v>#REF!</v>
      </c>
      <c r="Q20" s="10" t="s">
        <v>6</v>
      </c>
      <c r="R20" s="2"/>
    </row>
    <row r="21" spans="3:54" ht="14.45" hidden="1" x14ac:dyDescent="0.3">
      <c r="C21" s="8" t="s">
        <v>10</v>
      </c>
      <c r="D21" s="9"/>
      <c r="E21" s="9"/>
      <c r="F21" s="9"/>
      <c r="G21" s="9"/>
      <c r="H21" s="9"/>
      <c r="I21" s="9"/>
      <c r="J21" s="9"/>
      <c r="K21" s="10"/>
      <c r="L21" s="10"/>
      <c r="M21" s="10"/>
      <c r="N21" s="10"/>
      <c r="O21" s="25" t="s">
        <v>45</v>
      </c>
      <c r="P21" s="19" t="e">
        <f>P20*(1+0.00001*(R14-20))</f>
        <v>#REF!</v>
      </c>
      <c r="Q21" s="10" t="s">
        <v>6</v>
      </c>
      <c r="R21" s="2"/>
    </row>
    <row r="22" spans="3:54" ht="14.45" hidden="1" x14ac:dyDescent="0.3">
      <c r="C22" s="8" t="s">
        <v>13</v>
      </c>
      <c r="D22" s="9"/>
      <c r="E22" s="9"/>
      <c r="F22" s="9"/>
      <c r="G22" s="9"/>
      <c r="H22" s="9"/>
      <c r="I22" s="9"/>
      <c r="J22" s="9"/>
      <c r="K22" s="10"/>
      <c r="L22" s="10"/>
      <c r="M22" s="10"/>
      <c r="N22" s="10"/>
      <c r="O22" s="25" t="s">
        <v>39</v>
      </c>
      <c r="P22" s="22" t="e">
        <f>$R$16*(1+0.00001*(20-$R$14))</f>
        <v>#VALUE!</v>
      </c>
      <c r="Q22" s="10" t="s">
        <v>6</v>
      </c>
      <c r="R22" s="2"/>
    </row>
    <row r="23" spans="3:54" ht="14.45" hidden="1" x14ac:dyDescent="0.3">
      <c r="C23" s="8" t="s">
        <v>14</v>
      </c>
      <c r="D23" s="9"/>
      <c r="E23" s="9"/>
      <c r="F23" s="9"/>
      <c r="G23" s="9"/>
      <c r="H23" s="9"/>
      <c r="I23" s="9"/>
      <c r="J23" s="9"/>
      <c r="K23" s="10"/>
      <c r="L23" s="10"/>
      <c r="M23" s="10"/>
      <c r="N23" s="10"/>
      <c r="O23" s="25" t="s">
        <v>40</v>
      </c>
      <c r="P23" s="22" t="e">
        <f>$R$17*(1+0.00001*(20-$R$14))</f>
        <v>#VALUE!</v>
      </c>
      <c r="Q23" s="10" t="s">
        <v>6</v>
      </c>
      <c r="R23" s="2"/>
    </row>
    <row r="24" spans="3:54" ht="14.45" hidden="1" x14ac:dyDescent="0.3">
      <c r="C24" s="8" t="s">
        <v>15</v>
      </c>
      <c r="D24" s="9"/>
      <c r="E24" s="9"/>
      <c r="F24" s="9"/>
      <c r="G24" s="9"/>
      <c r="H24" s="9"/>
      <c r="I24" s="9"/>
      <c r="J24" s="9"/>
      <c r="K24" s="10"/>
      <c r="L24" s="10"/>
      <c r="M24" s="10"/>
      <c r="N24" s="10"/>
      <c r="O24" s="25" t="s">
        <v>41</v>
      </c>
      <c r="P24" s="23" t="e">
        <f>MAX(#REF!)</f>
        <v>#REF!</v>
      </c>
      <c r="Q24" s="10" t="s">
        <v>3</v>
      </c>
      <c r="R24" s="2"/>
    </row>
    <row r="25" spans="3:54" ht="14.45" hidden="1" x14ac:dyDescent="0.3">
      <c r="C25" s="8" t="s">
        <v>16</v>
      </c>
      <c r="D25" s="9"/>
      <c r="E25" s="9"/>
      <c r="F25" s="9"/>
      <c r="G25" s="9"/>
      <c r="H25" s="9"/>
      <c r="I25" s="9"/>
      <c r="J25" s="9"/>
      <c r="K25" s="10"/>
      <c r="L25" s="10"/>
      <c r="M25" s="10"/>
      <c r="N25" s="10"/>
      <c r="O25" s="25" t="s">
        <v>42</v>
      </c>
      <c r="P25" s="23" t="e">
        <f>IF(ISBLANK(R14),"",IF(ISBLANK(P21),"",IF(ISBLANK(R17),"",(($P$24*$P$18)/($P$22-$P$23)))))</f>
        <v>#REF!</v>
      </c>
      <c r="Q25" s="10" t="s">
        <v>3</v>
      </c>
      <c r="R25" s="2"/>
    </row>
    <row r="26" spans="3:54" ht="14.45" hidden="1" x14ac:dyDescent="0.3">
      <c r="C26" s="40" t="s">
        <v>31</v>
      </c>
      <c r="D26" s="41"/>
      <c r="E26" s="41"/>
      <c r="F26" s="41"/>
      <c r="G26" s="41"/>
      <c r="H26" s="41"/>
      <c r="I26" s="41"/>
      <c r="J26" s="41"/>
      <c r="K26" s="10"/>
      <c r="L26" s="10"/>
      <c r="M26" s="10"/>
      <c r="N26" s="10"/>
      <c r="O26" s="25" t="s">
        <v>30</v>
      </c>
      <c r="P26" s="23" t="e">
        <f>2+(#REF!+#REF!)</f>
        <v>#REF!</v>
      </c>
      <c r="Q26" s="10" t="s">
        <v>6</v>
      </c>
      <c r="R26" s="2"/>
    </row>
    <row r="27" spans="3:54" hidden="1" thickBot="1" x14ac:dyDescent="0.35">
      <c r="C27" s="26"/>
      <c r="D27" s="27"/>
      <c r="E27" s="27"/>
      <c r="F27" s="27"/>
      <c r="G27" s="27"/>
      <c r="H27" s="27"/>
      <c r="I27" s="27"/>
      <c r="J27" s="27"/>
      <c r="K27" s="28"/>
      <c r="L27" s="28"/>
      <c r="M27" s="28"/>
      <c r="N27" s="28"/>
      <c r="O27" s="29" t="s">
        <v>29</v>
      </c>
      <c r="P27" s="24">
        <v>1.6999999999999999E-3</v>
      </c>
      <c r="Q27" s="28"/>
      <c r="R27" s="4"/>
    </row>
    <row r="29" spans="3:54" ht="15.75" x14ac:dyDescent="0.25">
      <c r="E29" s="202" t="s">
        <v>60</v>
      </c>
      <c r="F29" s="202"/>
      <c r="G29" s="202"/>
      <c r="H29" s="202"/>
      <c r="I29" s="69" t="s">
        <v>66</v>
      </c>
      <c r="K29" s="70"/>
      <c r="L29" s="70"/>
      <c r="M29" s="70"/>
      <c r="N29" s="71"/>
      <c r="O29" s="70" t="s">
        <v>66</v>
      </c>
    </row>
    <row r="30" spans="3:54" ht="16.149999999999999" thickBot="1" x14ac:dyDescent="0.35">
      <c r="E30" s="106"/>
      <c r="F30" s="106"/>
      <c r="G30" s="106"/>
      <c r="H30" s="106"/>
      <c r="I30" s="106"/>
      <c r="J30" s="73"/>
      <c r="K30" s="72"/>
      <c r="L30" s="72"/>
      <c r="M30" s="72"/>
      <c r="N30" s="71"/>
      <c r="O30" s="71" t="s">
        <v>65</v>
      </c>
      <c r="P30" s="71"/>
    </row>
    <row r="31" spans="3:54" ht="15.75" customHeight="1" x14ac:dyDescent="0.25">
      <c r="C31" s="203" t="s">
        <v>5</v>
      </c>
      <c r="D31" s="190" t="s">
        <v>24</v>
      </c>
      <c r="E31" s="190" t="s">
        <v>58</v>
      </c>
      <c r="F31" s="190" t="s">
        <v>56</v>
      </c>
      <c r="G31" s="190" t="s">
        <v>20</v>
      </c>
      <c r="H31" s="190" t="s">
        <v>76</v>
      </c>
      <c r="I31" s="188" t="s">
        <v>77</v>
      </c>
      <c r="J31" s="188" t="s">
        <v>64</v>
      </c>
      <c r="K31" s="190" t="s">
        <v>21</v>
      </c>
      <c r="L31" s="190" t="s">
        <v>22</v>
      </c>
      <c r="M31" s="190" t="s">
        <v>26</v>
      </c>
      <c r="N31" s="190" t="s">
        <v>25</v>
      </c>
      <c r="O31" s="190" t="s">
        <v>23</v>
      </c>
      <c r="P31" s="192" t="s">
        <v>74</v>
      </c>
      <c r="Q31" s="192"/>
      <c r="R31" s="192"/>
      <c r="S31" s="192"/>
      <c r="T31" s="184" t="s">
        <v>69</v>
      </c>
      <c r="U31" s="184"/>
      <c r="V31" s="184" t="s">
        <v>70</v>
      </c>
      <c r="W31" s="184"/>
      <c r="X31" s="184" t="s">
        <v>71</v>
      </c>
      <c r="Y31" s="184"/>
      <c r="Z31" s="184" t="s">
        <v>67</v>
      </c>
      <c r="AA31" s="184"/>
      <c r="AB31" s="184" t="s">
        <v>68</v>
      </c>
      <c r="AC31" s="186"/>
      <c r="AD31" s="227" t="s">
        <v>80</v>
      </c>
      <c r="AE31" s="227" t="s">
        <v>81</v>
      </c>
      <c r="AF31" s="227" t="s">
        <v>82</v>
      </c>
      <c r="AG31" s="228" t="s">
        <v>83</v>
      </c>
      <c r="AH31" s="227" t="s">
        <v>84</v>
      </c>
      <c r="AI31" s="227" t="s">
        <v>85</v>
      </c>
      <c r="AJ31" s="227" t="s">
        <v>86</v>
      </c>
      <c r="AK31" s="227" t="s">
        <v>87</v>
      </c>
      <c r="AL31" s="228" t="s">
        <v>88</v>
      </c>
      <c r="AM31" s="227" t="s">
        <v>89</v>
      </c>
      <c r="AN31" s="227" t="s">
        <v>90</v>
      </c>
      <c r="AO31" s="227" t="s">
        <v>91</v>
      </c>
      <c r="AP31" s="227" t="s">
        <v>92</v>
      </c>
      <c r="AQ31" s="227" t="s">
        <v>93</v>
      </c>
      <c r="AR31" s="228" t="s">
        <v>94</v>
      </c>
      <c r="AS31" s="228" t="s">
        <v>95</v>
      </c>
      <c r="AT31" s="228" t="s">
        <v>96</v>
      </c>
      <c r="AU31" s="227" t="s">
        <v>97</v>
      </c>
      <c r="AV31" s="227" t="s">
        <v>98</v>
      </c>
      <c r="AW31" s="229" t="s">
        <v>99</v>
      </c>
      <c r="AX31" s="227" t="s">
        <v>100</v>
      </c>
      <c r="AY31" s="227" t="s">
        <v>101</v>
      </c>
      <c r="AZ31" s="228" t="s">
        <v>102</v>
      </c>
      <c r="BA31" s="227" t="s">
        <v>103</v>
      </c>
      <c r="BB31" s="230" t="s">
        <v>104</v>
      </c>
    </row>
    <row r="32" spans="3:54" ht="15.75" customHeight="1" x14ac:dyDescent="0.25">
      <c r="C32" s="204"/>
      <c r="D32" s="191"/>
      <c r="E32" s="191"/>
      <c r="F32" s="191"/>
      <c r="G32" s="191"/>
      <c r="H32" s="191"/>
      <c r="I32" s="205"/>
      <c r="J32" s="189"/>
      <c r="K32" s="191"/>
      <c r="L32" s="191"/>
      <c r="M32" s="191"/>
      <c r="N32" s="191"/>
      <c r="O32" s="191"/>
      <c r="P32" s="193"/>
      <c r="Q32" s="193"/>
      <c r="R32" s="193"/>
      <c r="S32" s="193"/>
      <c r="T32" s="185"/>
      <c r="U32" s="185"/>
      <c r="V32" s="185"/>
      <c r="W32" s="185"/>
      <c r="X32" s="185"/>
      <c r="Y32" s="185"/>
      <c r="Z32" s="185"/>
      <c r="AA32" s="185"/>
      <c r="AB32" s="185"/>
      <c r="AC32" s="187"/>
      <c r="AD32" s="227"/>
      <c r="AE32" s="227"/>
      <c r="AF32" s="227"/>
      <c r="AG32" s="228"/>
      <c r="AH32" s="227"/>
      <c r="AI32" s="227"/>
      <c r="AJ32" s="227"/>
      <c r="AK32" s="227"/>
      <c r="AL32" s="228"/>
      <c r="AM32" s="227"/>
      <c r="AN32" s="227"/>
      <c r="AO32" s="227"/>
      <c r="AP32" s="227"/>
      <c r="AQ32" s="227"/>
      <c r="AR32" s="228"/>
      <c r="AS32" s="228"/>
      <c r="AT32" s="228"/>
      <c r="AU32" s="227"/>
      <c r="AV32" s="227"/>
      <c r="AW32" s="229"/>
      <c r="AX32" s="227"/>
      <c r="AY32" s="227"/>
      <c r="AZ32" s="228"/>
      <c r="BA32" s="227"/>
      <c r="BB32" s="230"/>
    </row>
    <row r="33" spans="1:64" ht="15.75" customHeight="1" x14ac:dyDescent="0.25">
      <c r="C33" s="178" t="s">
        <v>59</v>
      </c>
      <c r="D33" s="180" t="s">
        <v>4</v>
      </c>
      <c r="E33" s="180" t="s">
        <v>2</v>
      </c>
      <c r="F33" s="176" t="s">
        <v>62</v>
      </c>
      <c r="G33" s="182"/>
      <c r="H33" s="176" t="s">
        <v>27</v>
      </c>
      <c r="I33" s="176" t="s">
        <v>27</v>
      </c>
      <c r="J33" s="176" t="s">
        <v>62</v>
      </c>
      <c r="K33" s="136"/>
      <c r="L33" s="136"/>
      <c r="M33" s="136"/>
      <c r="N33" s="136"/>
      <c r="O33" s="136"/>
      <c r="P33" s="137" t="s">
        <v>132</v>
      </c>
      <c r="Q33" s="137"/>
      <c r="R33" s="137" t="s">
        <v>133</v>
      </c>
      <c r="S33" s="137" t="s">
        <v>134</v>
      </c>
      <c r="T33" s="138" t="s">
        <v>135</v>
      </c>
      <c r="U33" s="138" t="s">
        <v>136</v>
      </c>
      <c r="V33" s="138" t="s">
        <v>137</v>
      </c>
      <c r="W33" s="138" t="s">
        <v>138</v>
      </c>
      <c r="X33" s="138" t="s">
        <v>139</v>
      </c>
      <c r="Y33" s="138" t="s">
        <v>140</v>
      </c>
      <c r="Z33" s="138" t="s">
        <v>141</v>
      </c>
      <c r="AA33" s="138" t="s">
        <v>142</v>
      </c>
      <c r="AB33" s="138" t="s">
        <v>143</v>
      </c>
      <c r="AC33" s="139" t="s">
        <v>144</v>
      </c>
      <c r="AD33" s="129" t="s">
        <v>105</v>
      </c>
      <c r="AE33" s="129" t="s">
        <v>106</v>
      </c>
      <c r="AF33" s="129" t="s">
        <v>107</v>
      </c>
      <c r="AG33" s="130" t="s">
        <v>108</v>
      </c>
      <c r="AH33" s="129" t="s">
        <v>109</v>
      </c>
      <c r="AI33" s="131" t="s">
        <v>110</v>
      </c>
      <c r="AJ33" s="129" t="s">
        <v>111</v>
      </c>
      <c r="AK33" s="131" t="s">
        <v>112</v>
      </c>
      <c r="AL33" s="129" t="s">
        <v>113</v>
      </c>
      <c r="AM33" s="129" t="s">
        <v>114</v>
      </c>
      <c r="AN33" s="129" t="s">
        <v>115</v>
      </c>
      <c r="AO33" s="129" t="s">
        <v>116</v>
      </c>
      <c r="AP33" s="129" t="s">
        <v>117</v>
      </c>
      <c r="AQ33" s="131" t="s">
        <v>118</v>
      </c>
      <c r="AR33" s="129" t="s">
        <v>119</v>
      </c>
      <c r="AS33" s="129" t="s">
        <v>120</v>
      </c>
      <c r="AT33" s="132" t="s">
        <v>121</v>
      </c>
      <c r="AU33" s="131" t="s">
        <v>122</v>
      </c>
      <c r="AV33" s="131" t="s">
        <v>123</v>
      </c>
      <c r="AW33" s="131" t="s">
        <v>124</v>
      </c>
      <c r="AX33" s="129" t="s">
        <v>125</v>
      </c>
      <c r="AY33" s="129" t="s">
        <v>126</v>
      </c>
      <c r="AZ33" s="130" t="s">
        <v>127</v>
      </c>
      <c r="BA33" s="129" t="s">
        <v>128</v>
      </c>
      <c r="BB33" s="133" t="s">
        <v>129</v>
      </c>
    </row>
    <row r="34" spans="1:64" ht="14.25" customHeight="1" thickBot="1" x14ac:dyDescent="0.3">
      <c r="C34" s="179"/>
      <c r="D34" s="181"/>
      <c r="E34" s="181"/>
      <c r="F34" s="177"/>
      <c r="G34" s="183"/>
      <c r="H34" s="177"/>
      <c r="I34" s="177"/>
      <c r="J34" s="177"/>
      <c r="K34" s="125"/>
      <c r="L34" s="125"/>
      <c r="M34" s="125"/>
      <c r="N34" s="126" t="s">
        <v>6</v>
      </c>
      <c r="O34" s="125"/>
      <c r="P34" s="126" t="s">
        <v>61</v>
      </c>
      <c r="Q34" s="126" t="s">
        <v>79</v>
      </c>
      <c r="R34" s="126" t="s">
        <v>63</v>
      </c>
      <c r="S34" s="126" t="s">
        <v>28</v>
      </c>
      <c r="T34" s="100" t="s">
        <v>63</v>
      </c>
      <c r="U34" s="100" t="s">
        <v>28</v>
      </c>
      <c r="V34" s="100" t="s">
        <v>63</v>
      </c>
      <c r="W34" s="100" t="s">
        <v>28</v>
      </c>
      <c r="X34" s="100" t="s">
        <v>63</v>
      </c>
      <c r="Y34" s="100" t="s">
        <v>28</v>
      </c>
      <c r="Z34" s="100" t="s">
        <v>63</v>
      </c>
      <c r="AA34" s="100" t="s">
        <v>28</v>
      </c>
      <c r="AB34" s="100" t="s">
        <v>63</v>
      </c>
      <c r="AC34" s="101" t="s">
        <v>28</v>
      </c>
      <c r="AD34" s="134" t="s">
        <v>130</v>
      </c>
      <c r="AE34" s="134" t="s">
        <v>130</v>
      </c>
      <c r="AF34" s="134" t="s">
        <v>130</v>
      </c>
      <c r="AG34" s="135" t="s">
        <v>131</v>
      </c>
      <c r="AH34" s="134" t="s">
        <v>131</v>
      </c>
      <c r="AI34" s="134" t="s">
        <v>131</v>
      </c>
      <c r="AJ34" s="134" t="s">
        <v>131</v>
      </c>
      <c r="AK34" s="134" t="s">
        <v>131</v>
      </c>
      <c r="AL34" s="134" t="s">
        <v>131</v>
      </c>
      <c r="AM34" s="134" t="s">
        <v>131</v>
      </c>
      <c r="AN34" s="134" t="s">
        <v>131</v>
      </c>
      <c r="AO34" s="134" t="s">
        <v>131</v>
      </c>
      <c r="AP34" s="134" t="s">
        <v>131</v>
      </c>
      <c r="AQ34" s="134" t="s">
        <v>131</v>
      </c>
      <c r="AR34" s="134" t="s">
        <v>131</v>
      </c>
      <c r="AS34" s="134" t="s">
        <v>131</v>
      </c>
      <c r="AT34" s="134" t="s">
        <v>131</v>
      </c>
      <c r="AU34" s="134" t="s">
        <v>131</v>
      </c>
      <c r="AV34" s="134" t="s">
        <v>131</v>
      </c>
      <c r="AW34" s="134" t="s">
        <v>131</v>
      </c>
      <c r="AX34" s="134" t="s">
        <v>131</v>
      </c>
      <c r="AY34" s="134" t="s">
        <v>131</v>
      </c>
      <c r="AZ34" s="134" t="s">
        <v>131</v>
      </c>
      <c r="BA34" s="134" t="s">
        <v>131</v>
      </c>
      <c r="BB34" s="134" t="s">
        <v>131</v>
      </c>
    </row>
    <row r="35" spans="1:64" ht="15.75" x14ac:dyDescent="0.25">
      <c r="A35" s="75">
        <f>IF(ISBLANK(VLOOKUP(D35,#REF!,3)),0,1)</f>
        <v>1</v>
      </c>
      <c r="B35" s="74">
        <f>IF(ISBLANK(D35),0,IF(ISBLANK(E35),0,IF(ISBLANK(F35),0,1)))</f>
        <v>1</v>
      </c>
      <c r="C35" s="140">
        <v>1</v>
      </c>
      <c r="D35" s="141" t="s">
        <v>4</v>
      </c>
      <c r="E35" s="141" t="s">
        <v>4</v>
      </c>
      <c r="F35" s="141" t="s">
        <v>4</v>
      </c>
      <c r="G35" s="232">
        <v>34.966200000000001</v>
      </c>
      <c r="H35" s="141">
        <v>2000</v>
      </c>
      <c r="I35" s="159">
        <v>2002</v>
      </c>
      <c r="J35" s="142" t="s">
        <v>4</v>
      </c>
      <c r="K35" s="143" t="e">
        <f>IF(ISBLANK(E35),"",(0.000824493-(0.0000040899*E35)+(0.000000076438*E35^2)-(0.00000000082467*E35^3)+(0.0000000000053875*E35^4)))</f>
        <v>#VALUE!</v>
      </c>
      <c r="L35" s="143" t="e">
        <f>IF(ISBLANK(E35),"",(-0.00000572466+(0.00000010227*E35)-(0.0000000016546*E35^2)))</f>
        <v>#VALUE!</v>
      </c>
      <c r="M35" s="143" t="e">
        <f>IF(ISBLANK(E35),"",IF(ISBLANK(G35),(O35+(K35*35)+(L35*35^1.5)+(0.00000048314*35^2)),(O35+(K35*G35)+(L35*G35^1.5)+(0.00000048314*G35^2))))</f>
        <v>#VALUE!</v>
      </c>
      <c r="N35" s="144" t="e">
        <f>IF(ISBLANK(D35),"",IF(ISBLANK(G35),J35*(1+0.00001*(35-20)),J35*(1+0.00001*(G35-20))))</f>
        <v>#VALUE!</v>
      </c>
      <c r="O35" s="143" t="e">
        <f>IF(ISBLANK(E35),"",(0.999842594+(0.00006793952*E35)-(0.00000909529*E35^2)+(0.0000001001685*E35^3)-(0.000000001120083*E35^4)+(0.000000000006536332*E35^5)))</f>
        <v>#VALUE!</v>
      </c>
      <c r="P35" s="127">
        <v>5.6310000000000002</v>
      </c>
      <c r="Q35" s="127" t="s">
        <v>4</v>
      </c>
      <c r="R35" s="127" t="s">
        <v>4</v>
      </c>
      <c r="S35" s="161">
        <v>244.8</v>
      </c>
      <c r="T35" s="231">
        <v>0</v>
      </c>
      <c r="U35" s="231">
        <v>0</v>
      </c>
      <c r="X35" s="231">
        <v>20.71</v>
      </c>
      <c r="Y35" s="231">
        <v>20.237592660275627</v>
      </c>
      <c r="Z35" s="231">
        <v>1.4689999999999999</v>
      </c>
      <c r="AA35" s="231">
        <v>1.4354912418128871</v>
      </c>
      <c r="AB35" s="231">
        <v>21.48</v>
      </c>
      <c r="AC35" s="231">
        <v>20.990028505201376</v>
      </c>
      <c r="AD35" s="149"/>
      <c r="AE35" s="149"/>
      <c r="AF35" s="149"/>
      <c r="AG35" s="149"/>
      <c r="AH35" s="149"/>
      <c r="AI35" s="149"/>
      <c r="AJ35" s="149"/>
      <c r="AK35" s="149"/>
      <c r="AL35" s="149"/>
      <c r="AM35" s="149"/>
      <c r="AN35" s="149"/>
      <c r="AO35" s="149"/>
      <c r="AP35" s="149"/>
      <c r="AQ35" s="149"/>
      <c r="AR35" s="149"/>
      <c r="AS35" s="149"/>
      <c r="AT35" s="149"/>
      <c r="AU35" s="149"/>
      <c r="AV35" s="149"/>
      <c r="AW35" s="149"/>
      <c r="AX35" s="149"/>
      <c r="AY35" s="149"/>
      <c r="AZ35" s="149"/>
      <c r="BA35" s="149"/>
      <c r="BB35" s="150"/>
    </row>
    <row r="36" spans="1:64" ht="16.5" thickBot="1" x14ac:dyDescent="0.3">
      <c r="A36" s="75">
        <f>IF(ISBLANK(VLOOKUP(D36,#REF!,3)),0,1)</f>
        <v>1</v>
      </c>
      <c r="B36" s="74">
        <f t="shared" ref="B36:B58" si="0">IF(ISBLANK(D36),0,IF(ISBLANK(E36),0,IF(ISBLANK(F36),0,1)))</f>
        <v>1</v>
      </c>
      <c r="C36" s="52">
        <v>2</v>
      </c>
      <c r="D36" s="53" t="s">
        <v>4</v>
      </c>
      <c r="E36" s="53" t="s">
        <v>4</v>
      </c>
      <c r="F36" s="53" t="s">
        <v>4</v>
      </c>
      <c r="G36" s="232">
        <v>34.965600000000002</v>
      </c>
      <c r="H36" s="53">
        <v>2000</v>
      </c>
      <c r="I36" s="159">
        <v>2002</v>
      </c>
      <c r="J36" s="127" t="s">
        <v>4</v>
      </c>
      <c r="K36" s="57" t="e">
        <f t="shared" ref="K36" si="1">IF(ISBLANK(E36),"",(0.000824493-(0.0000040899*E36)+(0.000000076438*E36^2)-(0.00000000082467*E36^3)+(0.0000000000053875*E36^4)))</f>
        <v>#VALUE!</v>
      </c>
      <c r="L36" s="57" t="e">
        <f t="shared" ref="L36" si="2">IF(ISBLANK(E36),"",(-0.00000572466+(0.00000010227*E36)-(0.0000000016546*E36^2)))</f>
        <v>#VALUE!</v>
      </c>
      <c r="M36" s="57" t="e">
        <f t="shared" ref="M36" si="3">IF(ISBLANK(E36),"",IF(ISBLANK(G36),(O36+(K36*35)+(L36*35^1.5)+(0.00000048314*35^2)),(O36+(K36*G36)+(L36*G36^1.5)+(0.00000048314*G36^2))))</f>
        <v>#VALUE!</v>
      </c>
      <c r="N36" s="58" t="e">
        <f t="shared" ref="N36:N46" si="4">IF(ISBLANK(D36),"",IF(ISBLANK(G36),J36*(1+0.00001*(35-20)),J36*(1+0.00001*(G36-20))))</f>
        <v>#VALUE!</v>
      </c>
      <c r="O36" s="57" t="e">
        <f t="shared" ref="O36:O46" si="5">IF(ISBLANK(E36),"",(0.999842594+(0.00006793952*E36)-(0.00000909529*E36^2)+(0.0000001001685*E36^3)-(0.000000001120083*E36^4)+(0.000000000006536332*E36^5)))</f>
        <v>#VALUE!</v>
      </c>
      <c r="P36" s="127">
        <v>5.6310000000000002</v>
      </c>
      <c r="Q36" s="127" t="s">
        <v>4</v>
      </c>
      <c r="R36" s="127" t="s">
        <v>4</v>
      </c>
      <c r="S36" s="162">
        <v>244.9</v>
      </c>
      <c r="T36" s="231">
        <v>1.9999999999999983E-3</v>
      </c>
      <c r="U36" s="231">
        <v>1.9543788179889532E-3</v>
      </c>
      <c r="X36" s="231">
        <v>20.588000000000001</v>
      </c>
      <c r="Y36" s="231">
        <v>20.118375552378303</v>
      </c>
      <c r="Z36" s="231">
        <v>1.4470000000000001</v>
      </c>
      <c r="AA36" s="231">
        <v>1.4139930748150089</v>
      </c>
      <c r="AB36" s="231">
        <v>20.97</v>
      </c>
      <c r="AC36" s="231">
        <v>20.491661906614191</v>
      </c>
      <c r="AD36" s="76"/>
      <c r="AE36" s="76"/>
      <c r="AF36" s="76"/>
      <c r="AG36" s="76"/>
      <c r="AH36" s="76"/>
      <c r="AI36" s="76"/>
      <c r="AJ36" s="76"/>
      <c r="AK36" s="76"/>
      <c r="AL36" s="76"/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76"/>
      <c r="BA36" s="76"/>
      <c r="BB36" s="76"/>
      <c r="BC36" s="76"/>
      <c r="BD36" s="76"/>
      <c r="BE36" s="76"/>
      <c r="BF36" s="76"/>
      <c r="BG36" s="76"/>
      <c r="BH36" s="76"/>
      <c r="BI36" s="76"/>
      <c r="BJ36" s="76"/>
      <c r="BK36" s="76"/>
      <c r="BL36" s="77"/>
    </row>
    <row r="37" spans="1:64" ht="16.5" thickBot="1" x14ac:dyDescent="0.3">
      <c r="A37" s="75">
        <f>IF(ISBLANK(VLOOKUP(D37,#REF!,3)),0,1)</f>
        <v>1</v>
      </c>
      <c r="B37" s="74">
        <f t="shared" si="0"/>
        <v>1</v>
      </c>
      <c r="C37" s="52">
        <v>3</v>
      </c>
      <c r="D37" s="53" t="s">
        <v>4</v>
      </c>
      <c r="E37" s="53" t="s">
        <v>4</v>
      </c>
      <c r="F37" s="53" t="s">
        <v>4</v>
      </c>
      <c r="G37" s="164">
        <v>34.967199999999998</v>
      </c>
      <c r="H37" s="53">
        <v>1900</v>
      </c>
      <c r="I37" s="159">
        <v>1899</v>
      </c>
      <c r="J37" s="127" t="s">
        <v>4</v>
      </c>
      <c r="K37" s="147"/>
      <c r="L37" s="148"/>
      <c r="M37" s="148"/>
      <c r="N37" s="58" t="e">
        <f t="shared" ref="N37:N45" si="6">IF(ISBLANK(D37),"",IF(ISBLANK(G37),J37*(1+0.00001*(35-20)),J37*(1+0.00001*(G37-20))))</f>
        <v>#VALUE!</v>
      </c>
      <c r="O37" s="57" t="e">
        <f t="shared" ref="O37:O45" si="7">IF(ISBLANK(E37),"",(0.999842594+(0.00006793952*E37)-(0.00000909529*E37^2)+(0.0000001001685*E37^3)-(0.000000001120083*E37^4)+(0.000000000006536332*E37^5)))</f>
        <v>#VALUE!</v>
      </c>
      <c r="P37" s="127">
        <v>5.6070000000000002</v>
      </c>
      <c r="Q37" s="127" t="s">
        <v>4</v>
      </c>
      <c r="R37" s="127" t="s">
        <v>4</v>
      </c>
      <c r="S37" s="162">
        <v>243.9</v>
      </c>
      <c r="T37" s="231">
        <v>4.0000000000000001E-3</v>
      </c>
      <c r="U37" s="231">
        <v>3.9087576359779098E-3</v>
      </c>
      <c r="X37" s="231">
        <v>20.745999999999999</v>
      </c>
      <c r="Y37" s="231">
        <v>20.272771478999427</v>
      </c>
      <c r="Z37" s="231">
        <v>1.4650000000000001</v>
      </c>
      <c r="AA37" s="231">
        <v>1.4315824841769094</v>
      </c>
      <c r="AB37" s="231">
        <v>20.52</v>
      </c>
      <c r="AC37" s="231">
        <v>20.051926672566676</v>
      </c>
      <c r="AD37" s="76"/>
      <c r="AE37" s="76"/>
      <c r="AF37" s="76"/>
      <c r="AG37" s="76"/>
      <c r="AH37" s="76"/>
      <c r="AI37" s="76"/>
      <c r="AJ37" s="76"/>
      <c r="AK37" s="76"/>
      <c r="AL37" s="76"/>
      <c r="AM37" s="76"/>
      <c r="AN37" s="76"/>
      <c r="AO37" s="76"/>
      <c r="AP37" s="76"/>
      <c r="AQ37" s="76"/>
      <c r="AR37" s="76"/>
      <c r="AS37" s="76"/>
      <c r="AT37" s="76"/>
      <c r="AU37" s="76"/>
      <c r="AV37" s="76"/>
      <c r="AW37" s="76"/>
      <c r="AX37" s="76"/>
      <c r="AY37" s="76"/>
      <c r="AZ37" s="76"/>
      <c r="BA37" s="76"/>
      <c r="BB37" s="76"/>
      <c r="BC37" s="76"/>
      <c r="BD37" s="76"/>
      <c r="BE37" s="76"/>
      <c r="BF37" s="76"/>
      <c r="BG37" s="76"/>
      <c r="BH37" s="76"/>
      <c r="BI37" s="76"/>
      <c r="BJ37" s="76"/>
      <c r="BK37" s="76"/>
      <c r="BL37" s="77"/>
    </row>
    <row r="38" spans="1:64" ht="16.5" thickBot="1" x14ac:dyDescent="0.3">
      <c r="A38" s="75">
        <f>IF(ISBLANK(VLOOKUP(D38,#REF!,3)),0,1)</f>
        <v>1</v>
      </c>
      <c r="B38" s="74">
        <f t="shared" si="0"/>
        <v>1</v>
      </c>
      <c r="C38" s="52">
        <v>4</v>
      </c>
      <c r="D38" s="53" t="s">
        <v>4</v>
      </c>
      <c r="E38" s="53" t="s">
        <v>4</v>
      </c>
      <c r="F38" s="53" t="s">
        <v>4</v>
      </c>
      <c r="G38" s="164">
        <v>34.971299999999999</v>
      </c>
      <c r="H38" s="53">
        <v>1800</v>
      </c>
      <c r="I38" s="159">
        <v>1800</v>
      </c>
      <c r="J38" s="127" t="s">
        <v>4</v>
      </c>
      <c r="K38" s="147"/>
      <c r="L38" s="148"/>
      <c r="M38" s="148"/>
      <c r="N38" s="58" t="e">
        <f t="shared" si="6"/>
        <v>#VALUE!</v>
      </c>
      <c r="O38" s="57" t="e">
        <f t="shared" si="7"/>
        <v>#VALUE!</v>
      </c>
      <c r="P38" s="127">
        <v>5.508</v>
      </c>
      <c r="Q38" s="127" t="s">
        <v>4</v>
      </c>
      <c r="R38" s="127" t="s">
        <v>4</v>
      </c>
      <c r="S38" s="162">
        <v>239.6</v>
      </c>
      <c r="T38" s="231">
        <v>8.0000000000000002E-3</v>
      </c>
      <c r="U38" s="231">
        <v>7.8175152719558196E-3</v>
      </c>
      <c r="X38" s="231">
        <v>20.902000000000001</v>
      </c>
      <c r="Y38" s="231">
        <v>20.425213026802567</v>
      </c>
      <c r="Z38" s="231">
        <v>1.5049999999999999</v>
      </c>
      <c r="AA38" s="231">
        <v>1.4706700605366885</v>
      </c>
      <c r="AB38" s="231">
        <v>19.27</v>
      </c>
      <c r="AC38" s="231">
        <v>18.83043991132358</v>
      </c>
      <c r="AD38" s="76"/>
      <c r="AE38" s="76"/>
      <c r="AF38" s="76"/>
      <c r="AG38" s="76"/>
      <c r="AH38" s="76"/>
      <c r="AI38" s="76"/>
      <c r="AJ38" s="76"/>
      <c r="AK38" s="76"/>
      <c r="AL38" s="76"/>
      <c r="AM38" s="76"/>
      <c r="AN38" s="76"/>
      <c r="AO38" s="76"/>
      <c r="AP38" s="76"/>
      <c r="AQ38" s="76"/>
      <c r="AR38" s="76"/>
      <c r="AS38" s="76"/>
      <c r="AT38" s="76"/>
      <c r="AU38" s="76"/>
      <c r="AV38" s="76"/>
      <c r="AW38" s="76"/>
      <c r="AX38" s="76"/>
      <c r="AY38" s="76"/>
      <c r="AZ38" s="76"/>
      <c r="BA38" s="76"/>
      <c r="BB38" s="76"/>
      <c r="BC38" s="76"/>
      <c r="BD38" s="76"/>
      <c r="BE38" s="76"/>
      <c r="BF38" s="76"/>
      <c r="BG38" s="76"/>
      <c r="BH38" s="76"/>
      <c r="BI38" s="76"/>
      <c r="BJ38" s="76"/>
      <c r="BK38" s="76"/>
      <c r="BL38" s="77"/>
    </row>
    <row r="39" spans="1:64" ht="16.5" thickBot="1" x14ac:dyDescent="0.3">
      <c r="A39" s="75">
        <f>IF(ISBLANK(VLOOKUP(D39,#REF!,3)),0,1)</f>
        <v>1</v>
      </c>
      <c r="B39" s="74">
        <f t="shared" si="0"/>
        <v>1</v>
      </c>
      <c r="C39" s="52">
        <v>5</v>
      </c>
      <c r="D39" s="53" t="s">
        <v>4</v>
      </c>
      <c r="E39" s="53" t="s">
        <v>4</v>
      </c>
      <c r="F39" s="53" t="s">
        <v>4</v>
      </c>
      <c r="G39" s="164">
        <v>34.975999999999999</v>
      </c>
      <c r="H39" s="53">
        <v>1700</v>
      </c>
      <c r="I39" s="159">
        <v>1699</v>
      </c>
      <c r="J39" s="127" t="s">
        <v>4</v>
      </c>
      <c r="K39" s="147"/>
      <c r="L39" s="148"/>
      <c r="M39" s="148"/>
      <c r="N39" s="58" t="e">
        <f t="shared" si="6"/>
        <v>#VALUE!</v>
      </c>
      <c r="O39" s="57" t="e">
        <f t="shared" si="7"/>
        <v>#VALUE!</v>
      </c>
      <c r="P39" s="127">
        <v>5.5289999999999999</v>
      </c>
      <c r="Q39" s="127" t="s">
        <v>4</v>
      </c>
      <c r="R39" s="127" t="s">
        <v>4</v>
      </c>
      <c r="S39" s="162">
        <v>240.5</v>
      </c>
      <c r="T39" s="231">
        <v>1.0999999999999999E-2</v>
      </c>
      <c r="U39" s="231">
        <v>1.0749083498939251E-2</v>
      </c>
      <c r="X39" s="231">
        <v>20.709</v>
      </c>
      <c r="Y39" s="231">
        <v>20.236615470866631</v>
      </c>
      <c r="Z39" s="231">
        <v>1.498</v>
      </c>
      <c r="AA39" s="231">
        <v>1.4638297346737272</v>
      </c>
      <c r="AB39" s="231">
        <v>18.03</v>
      </c>
      <c r="AC39" s="231">
        <v>17.618725044170429</v>
      </c>
      <c r="AD39" s="76"/>
      <c r="AE39" s="76"/>
      <c r="AF39" s="76"/>
      <c r="AG39" s="76"/>
      <c r="AH39" s="76"/>
      <c r="AI39" s="76"/>
      <c r="AJ39" s="76"/>
      <c r="AK39" s="76"/>
      <c r="AL39" s="76"/>
      <c r="AM39" s="76"/>
      <c r="AN39" s="76"/>
      <c r="AO39" s="76"/>
      <c r="AP39" s="76"/>
      <c r="AQ39" s="76"/>
      <c r="AR39" s="76"/>
      <c r="AS39" s="76"/>
      <c r="AT39" s="76"/>
      <c r="AU39" s="76"/>
      <c r="AV39" s="76"/>
      <c r="AW39" s="76"/>
      <c r="AX39" s="76"/>
      <c r="AY39" s="76"/>
      <c r="AZ39" s="76"/>
      <c r="BA39" s="76"/>
      <c r="BB39" s="76"/>
      <c r="BC39" s="76"/>
      <c r="BD39" s="76"/>
      <c r="BE39" s="76"/>
      <c r="BF39" s="76"/>
      <c r="BG39" s="76"/>
      <c r="BH39" s="76"/>
      <c r="BI39" s="76"/>
      <c r="BJ39" s="76"/>
      <c r="BK39" s="76"/>
      <c r="BL39" s="77"/>
    </row>
    <row r="40" spans="1:64" ht="16.5" thickBot="1" x14ac:dyDescent="0.3">
      <c r="A40" s="75">
        <f>IF(ISBLANK(VLOOKUP(D40,#REF!,3)),0,1)</f>
        <v>1</v>
      </c>
      <c r="B40" s="74">
        <f t="shared" si="0"/>
        <v>1</v>
      </c>
      <c r="C40" s="52">
        <v>6</v>
      </c>
      <c r="D40" s="53" t="s">
        <v>4</v>
      </c>
      <c r="E40" s="53" t="s">
        <v>4</v>
      </c>
      <c r="F40" s="53" t="s">
        <v>4</v>
      </c>
      <c r="G40" s="164">
        <v>34.9739</v>
      </c>
      <c r="H40" s="53">
        <v>1600</v>
      </c>
      <c r="I40" s="159">
        <v>1598</v>
      </c>
      <c r="J40" s="127" t="s">
        <v>4</v>
      </c>
      <c r="K40" s="147"/>
      <c r="L40" s="148"/>
      <c r="M40" s="148"/>
      <c r="N40" s="58" t="e">
        <f t="shared" si="6"/>
        <v>#VALUE!</v>
      </c>
      <c r="O40" s="57" t="e">
        <f t="shared" si="7"/>
        <v>#VALUE!</v>
      </c>
      <c r="P40" s="127">
        <v>5.3949999999999996</v>
      </c>
      <c r="Q40" s="127" t="s">
        <v>4</v>
      </c>
      <c r="R40" s="127" t="s">
        <v>4</v>
      </c>
      <c r="S40" s="162">
        <v>234.7</v>
      </c>
      <c r="T40" s="231">
        <v>1.4999999999999999E-2</v>
      </c>
      <c r="U40" s="231">
        <v>1.465784113491716E-2</v>
      </c>
      <c r="X40" s="231">
        <v>21.215</v>
      </c>
      <c r="Y40" s="231">
        <v>20.731073311817838</v>
      </c>
      <c r="Z40" s="231">
        <v>1.53</v>
      </c>
      <c r="AA40" s="231">
        <v>1.4950997957615504</v>
      </c>
      <c r="AB40" s="231">
        <v>17.739999999999998</v>
      </c>
      <c r="AC40" s="231">
        <v>17.335340115562026</v>
      </c>
      <c r="AD40" s="76"/>
      <c r="AE40" s="76"/>
      <c r="AF40" s="76"/>
      <c r="AG40" s="76"/>
      <c r="AH40" s="76"/>
      <c r="AI40" s="76"/>
      <c r="AJ40" s="76"/>
      <c r="AK40" s="76"/>
      <c r="AL40" s="76"/>
      <c r="AM40" s="76"/>
      <c r="AN40" s="76"/>
      <c r="AO40" s="76"/>
      <c r="AP40" s="76"/>
      <c r="AQ40" s="76"/>
      <c r="AR40" s="76"/>
      <c r="AS40" s="76"/>
      <c r="AT40" s="76"/>
      <c r="AU40" s="76"/>
      <c r="AV40" s="76"/>
      <c r="AW40" s="76"/>
      <c r="AX40" s="76"/>
      <c r="AY40" s="76"/>
      <c r="AZ40" s="76"/>
      <c r="BA40" s="76"/>
      <c r="BB40" s="76"/>
      <c r="BC40" s="76"/>
      <c r="BD40" s="76"/>
      <c r="BE40" s="76"/>
      <c r="BF40" s="76"/>
      <c r="BG40" s="76"/>
      <c r="BH40" s="76"/>
      <c r="BI40" s="76"/>
      <c r="BJ40" s="76"/>
      <c r="BK40" s="76"/>
      <c r="BL40" s="77"/>
    </row>
    <row r="41" spans="1:64" ht="16.5" thickBot="1" x14ac:dyDescent="0.3">
      <c r="A41" s="75">
        <f>IF(ISBLANK(VLOOKUP(D41,#REF!,3)),0,1)</f>
        <v>1</v>
      </c>
      <c r="B41" s="74">
        <f t="shared" si="0"/>
        <v>1</v>
      </c>
      <c r="C41" s="52">
        <v>7</v>
      </c>
      <c r="D41" s="53" t="s">
        <v>4</v>
      </c>
      <c r="E41" s="53" t="s">
        <v>4</v>
      </c>
      <c r="F41" s="53" t="s">
        <v>4</v>
      </c>
      <c r="G41" s="164">
        <v>34.9651</v>
      </c>
      <c r="H41" s="53">
        <v>1500</v>
      </c>
      <c r="I41" s="159">
        <v>1498</v>
      </c>
      <c r="J41" s="127" t="s">
        <v>4</v>
      </c>
      <c r="K41" s="147"/>
      <c r="L41" s="148"/>
      <c r="M41" s="148"/>
      <c r="N41" s="58" t="e">
        <f t="shared" si="6"/>
        <v>#VALUE!</v>
      </c>
      <c r="O41" s="57" t="e">
        <f t="shared" si="7"/>
        <v>#VALUE!</v>
      </c>
      <c r="P41" s="127">
        <v>5.2350000000000003</v>
      </c>
      <c r="Q41" s="127" t="s">
        <v>4</v>
      </c>
      <c r="R41" s="127" t="s">
        <v>4</v>
      </c>
      <c r="S41" s="162">
        <v>227.7</v>
      </c>
      <c r="T41" s="231">
        <v>0.02</v>
      </c>
      <c r="U41" s="231">
        <v>1.9543788179889547E-2</v>
      </c>
      <c r="X41" s="231">
        <v>21.99</v>
      </c>
      <c r="Y41" s="231">
        <v>21.488395103788555</v>
      </c>
      <c r="Z41" s="231">
        <v>1.55</v>
      </c>
      <c r="AA41" s="231">
        <v>1.5146435839414401</v>
      </c>
      <c r="AB41" s="231">
        <v>18.32</v>
      </c>
      <c r="AC41" s="231">
        <v>17.902109972778828</v>
      </c>
      <c r="AD41" s="76"/>
      <c r="AE41" s="76"/>
      <c r="AF41" s="76"/>
      <c r="AG41" s="76"/>
      <c r="AH41" s="76"/>
      <c r="AI41" s="76"/>
      <c r="AJ41" s="76"/>
      <c r="AK41" s="76"/>
      <c r="AL41" s="76"/>
      <c r="AM41" s="76"/>
      <c r="AN41" s="76"/>
      <c r="AO41" s="76"/>
      <c r="AP41" s="76"/>
      <c r="AQ41" s="76"/>
      <c r="AR41" s="76"/>
      <c r="AS41" s="76"/>
      <c r="AT41" s="76"/>
      <c r="AU41" s="76"/>
      <c r="AV41" s="76"/>
      <c r="AW41" s="76"/>
      <c r="AX41" s="76"/>
      <c r="AY41" s="76"/>
      <c r="AZ41" s="76"/>
      <c r="BA41" s="76"/>
      <c r="BB41" s="76"/>
      <c r="BC41" s="76"/>
      <c r="BD41" s="76"/>
      <c r="BE41" s="76"/>
      <c r="BF41" s="76"/>
      <c r="BG41" s="76"/>
      <c r="BH41" s="76"/>
      <c r="BI41" s="76"/>
      <c r="BJ41" s="76"/>
      <c r="BK41" s="76"/>
      <c r="BL41" s="77"/>
    </row>
    <row r="42" spans="1:64" ht="16.5" thickBot="1" x14ac:dyDescent="0.3">
      <c r="A42" s="75">
        <f>IF(ISBLANK(VLOOKUP(D42,#REF!,3)),0,1)</f>
        <v>1</v>
      </c>
      <c r="B42" s="74">
        <f t="shared" si="0"/>
        <v>1</v>
      </c>
      <c r="C42" s="52">
        <v>8</v>
      </c>
      <c r="D42" s="53" t="s">
        <v>4</v>
      </c>
      <c r="E42" s="53" t="s">
        <v>4</v>
      </c>
      <c r="F42" s="53" t="s">
        <v>4</v>
      </c>
      <c r="G42" s="164">
        <v>34.950200000000002</v>
      </c>
      <c r="H42" s="53">
        <v>1400</v>
      </c>
      <c r="I42" s="159">
        <v>1399</v>
      </c>
      <c r="J42" s="127" t="s">
        <v>4</v>
      </c>
      <c r="K42" s="147"/>
      <c r="L42" s="148"/>
      <c r="M42" s="148"/>
      <c r="N42" s="58" t="e">
        <f t="shared" si="6"/>
        <v>#VALUE!</v>
      </c>
      <c r="O42" s="57" t="e">
        <f t="shared" si="7"/>
        <v>#VALUE!</v>
      </c>
      <c r="P42" s="127">
        <v>5.0090000000000003</v>
      </c>
      <c r="Q42" s="127" t="s">
        <v>4</v>
      </c>
      <c r="R42" s="127" t="s">
        <v>4</v>
      </c>
      <c r="S42" s="60">
        <v>217.9</v>
      </c>
      <c r="T42" s="231">
        <v>2.2000000000000002E-2</v>
      </c>
      <c r="U42" s="231">
        <v>2.1498166997878505E-2</v>
      </c>
      <c r="X42" s="231">
        <v>23.248000000000001</v>
      </c>
      <c r="Y42" s="231">
        <v>22.71769938030361</v>
      </c>
      <c r="Z42" s="231">
        <v>1.631</v>
      </c>
      <c r="AA42" s="231">
        <v>1.5937959260699925</v>
      </c>
      <c r="AB42" s="231">
        <v>19.38</v>
      </c>
      <c r="AC42" s="231">
        <v>18.937930746312972</v>
      </c>
      <c r="AD42" s="76"/>
      <c r="AE42" s="76"/>
      <c r="AF42" s="76"/>
      <c r="AG42" s="76"/>
      <c r="AH42" s="76"/>
      <c r="AI42" s="76"/>
      <c r="AJ42" s="76"/>
      <c r="AK42" s="76"/>
      <c r="AL42" s="76"/>
      <c r="AM42" s="76"/>
      <c r="AN42" s="76"/>
      <c r="AO42" s="76"/>
      <c r="AP42" s="76"/>
      <c r="AQ42" s="76"/>
      <c r="AR42" s="76"/>
      <c r="AS42" s="76"/>
      <c r="AT42" s="76"/>
      <c r="AU42" s="76"/>
      <c r="AV42" s="76"/>
      <c r="AW42" s="76"/>
      <c r="AX42" s="76"/>
      <c r="AY42" s="76"/>
      <c r="AZ42" s="76"/>
      <c r="BA42" s="76"/>
      <c r="BB42" s="76"/>
      <c r="BC42" s="76"/>
      <c r="BD42" s="76"/>
      <c r="BE42" s="76"/>
      <c r="BF42" s="76"/>
      <c r="BG42" s="76"/>
      <c r="BH42" s="76"/>
      <c r="BI42" s="76"/>
      <c r="BJ42" s="76"/>
      <c r="BK42" s="76"/>
      <c r="BL42" s="77"/>
    </row>
    <row r="43" spans="1:64" ht="16.5" thickBot="1" x14ac:dyDescent="0.3">
      <c r="A43" s="75">
        <f>IF(ISBLANK(VLOOKUP(D43,#REF!,3)),0,1)</f>
        <v>1</v>
      </c>
      <c r="B43" s="74">
        <f t="shared" si="0"/>
        <v>1</v>
      </c>
      <c r="C43" s="52">
        <v>9</v>
      </c>
      <c r="D43" s="53" t="s">
        <v>4</v>
      </c>
      <c r="E43" s="53" t="s">
        <v>4</v>
      </c>
      <c r="F43" s="53" t="s">
        <v>4</v>
      </c>
      <c r="G43" s="164">
        <v>34.7913</v>
      </c>
      <c r="H43" s="53">
        <v>1200</v>
      </c>
      <c r="I43" s="159">
        <v>1197</v>
      </c>
      <c r="J43" s="127" t="s">
        <v>4</v>
      </c>
      <c r="K43" s="147"/>
      <c r="L43" s="148"/>
      <c r="M43" s="148"/>
      <c r="N43" s="58" t="e">
        <f t="shared" si="6"/>
        <v>#VALUE!</v>
      </c>
      <c r="O43" s="57" t="e">
        <f t="shared" si="7"/>
        <v>#VALUE!</v>
      </c>
      <c r="P43" s="127">
        <v>3.972</v>
      </c>
      <c r="Q43" s="127" t="s">
        <v>4</v>
      </c>
      <c r="R43" s="127" t="s">
        <v>4</v>
      </c>
      <c r="S43" s="60">
        <v>172.8</v>
      </c>
      <c r="T43" s="231">
        <v>2.5999999999999999E-2</v>
      </c>
      <c r="U43" s="231">
        <v>2.5406924633856413E-2</v>
      </c>
      <c r="X43" s="231">
        <v>29.734000000000002</v>
      </c>
      <c r="Y43" s="231">
        <v>29.055749887041792</v>
      </c>
      <c r="Z43" s="231">
        <v>2.0580000000000003</v>
      </c>
      <c r="AA43" s="231">
        <v>2.0110558037106347</v>
      </c>
      <c r="AB43" s="231">
        <v>26.22</v>
      </c>
      <c r="AC43" s="231">
        <v>25.621906303835196</v>
      </c>
      <c r="AD43" s="76"/>
      <c r="AE43" s="76"/>
      <c r="AF43" s="76"/>
      <c r="AG43" s="76"/>
      <c r="AH43" s="76"/>
      <c r="AI43" s="76"/>
      <c r="AJ43" s="76"/>
      <c r="AK43" s="76"/>
      <c r="AL43" s="76"/>
      <c r="AM43" s="76"/>
      <c r="AN43" s="76"/>
      <c r="AO43" s="76"/>
      <c r="AP43" s="76"/>
      <c r="AQ43" s="76"/>
      <c r="AR43" s="76"/>
      <c r="AS43" s="76"/>
      <c r="AT43" s="76"/>
      <c r="AU43" s="76"/>
      <c r="AV43" s="76"/>
      <c r="AW43" s="76"/>
      <c r="AX43" s="76"/>
      <c r="AY43" s="76"/>
      <c r="AZ43" s="76"/>
      <c r="BA43" s="76"/>
      <c r="BB43" s="76"/>
      <c r="BC43" s="76"/>
      <c r="BD43" s="76"/>
      <c r="BE43" s="76"/>
      <c r="BF43" s="76"/>
      <c r="BG43" s="76"/>
      <c r="BH43" s="76"/>
      <c r="BI43" s="76"/>
      <c r="BJ43" s="76"/>
      <c r="BK43" s="76"/>
      <c r="BL43" s="77"/>
    </row>
    <row r="44" spans="1:64" ht="16.5" thickBot="1" x14ac:dyDescent="0.3">
      <c r="A44" s="75">
        <f>IF(ISBLANK(VLOOKUP(D44,#REF!,3)),0,1)</f>
        <v>1</v>
      </c>
      <c r="B44" s="74">
        <f t="shared" si="0"/>
        <v>1</v>
      </c>
      <c r="C44" s="52">
        <v>10</v>
      </c>
      <c r="D44" s="53" t="s">
        <v>4</v>
      </c>
      <c r="E44" s="53" t="s">
        <v>4</v>
      </c>
      <c r="F44" s="53" t="s">
        <v>4</v>
      </c>
      <c r="G44" s="164">
        <v>34.6402</v>
      </c>
      <c r="H44" s="53">
        <v>1000</v>
      </c>
      <c r="I44" s="159">
        <v>998.5</v>
      </c>
      <c r="J44" s="127" t="s">
        <v>4</v>
      </c>
      <c r="K44" s="147"/>
      <c r="L44" s="148"/>
      <c r="M44" s="148"/>
      <c r="N44" s="58" t="e">
        <f t="shared" si="6"/>
        <v>#VALUE!</v>
      </c>
      <c r="O44" s="57" t="e">
        <f t="shared" si="7"/>
        <v>#VALUE!</v>
      </c>
      <c r="P44" s="127">
        <v>3.5960000000000001</v>
      </c>
      <c r="Q44" s="127" t="s">
        <v>4</v>
      </c>
      <c r="R44" s="127" t="s">
        <v>4</v>
      </c>
      <c r="S44" s="60">
        <v>156.5</v>
      </c>
      <c r="T44" s="231">
        <v>2.5999999999999999E-2</v>
      </c>
      <c r="U44" s="231">
        <v>2.5406924633856413E-2</v>
      </c>
      <c r="X44" s="231">
        <v>33.293999999999997</v>
      </c>
      <c r="Y44" s="231">
        <v>32.534544183062131</v>
      </c>
      <c r="Z44" s="231">
        <v>2.2810000000000001</v>
      </c>
      <c r="AA44" s="231">
        <v>2.228969041916403</v>
      </c>
      <c r="AB44" s="231">
        <v>30.29</v>
      </c>
      <c r="AC44" s="231">
        <v>29.599067198442718</v>
      </c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  <c r="AP44" s="76"/>
      <c r="AQ44" s="76"/>
      <c r="AR44" s="76"/>
      <c r="AS44" s="76"/>
      <c r="AT44" s="76"/>
      <c r="AU44" s="76"/>
      <c r="AV44" s="76"/>
      <c r="AW44" s="76"/>
      <c r="AX44" s="76"/>
      <c r="AY44" s="76"/>
      <c r="AZ44" s="76"/>
      <c r="BA44" s="76"/>
      <c r="BB44" s="76"/>
      <c r="BC44" s="76"/>
      <c r="BD44" s="76"/>
      <c r="BE44" s="76"/>
      <c r="BF44" s="76"/>
      <c r="BG44" s="76"/>
      <c r="BH44" s="76"/>
      <c r="BI44" s="76"/>
      <c r="BJ44" s="76"/>
      <c r="BK44" s="76"/>
      <c r="BL44" s="77"/>
    </row>
    <row r="45" spans="1:64" ht="16.5" thickBot="1" x14ac:dyDescent="0.3">
      <c r="A45" s="75">
        <f>IF(ISBLANK(VLOOKUP(D45,#REF!,3)),0,1)</f>
        <v>1</v>
      </c>
      <c r="B45" s="74">
        <f t="shared" si="0"/>
        <v>1</v>
      </c>
      <c r="C45" s="52">
        <v>11</v>
      </c>
      <c r="D45" s="53" t="s">
        <v>4</v>
      </c>
      <c r="E45" s="53" t="s">
        <v>4</v>
      </c>
      <c r="F45" s="53" t="s">
        <v>4</v>
      </c>
      <c r="G45" s="164">
        <v>34.5379</v>
      </c>
      <c r="H45" s="53">
        <v>800</v>
      </c>
      <c r="I45" s="159">
        <v>799</v>
      </c>
      <c r="J45" s="127" t="s">
        <v>4</v>
      </c>
      <c r="K45" s="147"/>
      <c r="L45" s="148"/>
      <c r="M45" s="148"/>
      <c r="N45" s="58" t="e">
        <f t="shared" si="6"/>
        <v>#VALUE!</v>
      </c>
      <c r="O45" s="57" t="e">
        <f t="shared" si="7"/>
        <v>#VALUE!</v>
      </c>
      <c r="P45" s="127">
        <v>3.1949999999999998</v>
      </c>
      <c r="Q45" s="127" t="s">
        <v>4</v>
      </c>
      <c r="R45" s="127" t="s">
        <v>4</v>
      </c>
      <c r="S45" s="60">
        <v>139</v>
      </c>
      <c r="T45" s="231">
        <v>3.4000000000000002E-2</v>
      </c>
      <c r="U45" s="231">
        <v>3.3224439905812232E-2</v>
      </c>
      <c r="X45" s="231">
        <v>35.436</v>
      </c>
      <c r="Y45" s="231">
        <v>34.6276838971283</v>
      </c>
      <c r="Z45" s="231">
        <v>2.3560000000000003</v>
      </c>
      <c r="AA45" s="231">
        <v>2.3022582475909892</v>
      </c>
      <c r="AB45" s="231">
        <v>28.16</v>
      </c>
      <c r="AC45" s="231">
        <v>27.517653757284485</v>
      </c>
      <c r="AD45" s="76"/>
      <c r="AE45" s="76"/>
      <c r="AF45" s="76"/>
      <c r="AG45" s="76"/>
      <c r="AH45" s="76"/>
      <c r="AI45" s="76"/>
      <c r="AJ45" s="76"/>
      <c r="AK45" s="76"/>
      <c r="AL45" s="76"/>
      <c r="AM45" s="76"/>
      <c r="AN45" s="76"/>
      <c r="AO45" s="76"/>
      <c r="AP45" s="76"/>
      <c r="AQ45" s="76"/>
      <c r="AR45" s="76"/>
      <c r="AS45" s="76"/>
      <c r="AT45" s="76"/>
      <c r="AU45" s="76"/>
      <c r="AV45" s="76"/>
      <c r="AW45" s="76"/>
      <c r="AX45" s="76"/>
      <c r="AY45" s="76"/>
      <c r="AZ45" s="76"/>
      <c r="BA45" s="76"/>
      <c r="BB45" s="76"/>
      <c r="BC45" s="76"/>
      <c r="BD45" s="76"/>
      <c r="BE45" s="76"/>
      <c r="BF45" s="76"/>
      <c r="BG45" s="76"/>
      <c r="BH45" s="76"/>
      <c r="BI45" s="76"/>
      <c r="BJ45" s="76"/>
      <c r="BK45" s="76"/>
      <c r="BL45" s="77"/>
    </row>
    <row r="46" spans="1:64" ht="16.5" thickBot="1" x14ac:dyDescent="0.3">
      <c r="A46" s="75">
        <f>IF(ISBLANK(VLOOKUP(D46,#REF!,3)),0,1)</f>
        <v>1</v>
      </c>
      <c r="B46" s="74">
        <f t="shared" si="0"/>
        <v>0</v>
      </c>
      <c r="C46" s="52">
        <v>12</v>
      </c>
      <c r="D46" s="53"/>
      <c r="E46" s="54"/>
      <c r="F46" s="55"/>
      <c r="G46" s="164">
        <v>34.6355</v>
      </c>
      <c r="H46" s="53">
        <v>600</v>
      </c>
      <c r="I46" s="159">
        <v>499</v>
      </c>
      <c r="J46" s="127" t="s">
        <v>4</v>
      </c>
      <c r="K46" s="147"/>
      <c r="L46" s="148"/>
      <c r="M46" s="148"/>
      <c r="N46" s="58" t="str">
        <f t="shared" si="4"/>
        <v/>
      </c>
      <c r="O46" s="57" t="str">
        <f t="shared" si="5"/>
        <v/>
      </c>
      <c r="P46" s="127">
        <v>2.5419999999999998</v>
      </c>
      <c r="Q46" s="127" t="s">
        <v>4</v>
      </c>
      <c r="R46" s="127" t="s">
        <v>4</v>
      </c>
      <c r="S46" s="60">
        <v>110.6</v>
      </c>
      <c r="T46" s="231">
        <v>3.7000000000000005E-2</v>
      </c>
      <c r="U46" s="231">
        <v>3.6156008132795667E-2</v>
      </c>
      <c r="X46" s="231">
        <v>34.972999999999999</v>
      </c>
      <c r="Y46" s="231">
        <v>34.175245200763854</v>
      </c>
      <c r="Z46" s="231">
        <v>2.2599999999999998</v>
      </c>
      <c r="AA46" s="231">
        <v>2.2084480643275186</v>
      </c>
      <c r="AB46" s="231">
        <v>20.82</v>
      </c>
      <c r="AC46" s="231">
        <v>20.345083495265019</v>
      </c>
      <c r="AD46" s="76"/>
      <c r="AE46" s="76"/>
      <c r="AF46" s="76"/>
      <c r="AG46" s="76"/>
      <c r="AH46" s="76"/>
      <c r="AI46" s="76"/>
      <c r="AJ46" s="76"/>
      <c r="AK46" s="76"/>
      <c r="AL46" s="76"/>
      <c r="AM46" s="76"/>
      <c r="AN46" s="76"/>
      <c r="AO46" s="76"/>
      <c r="AP46" s="76"/>
      <c r="AQ46" s="76"/>
      <c r="AR46" s="76"/>
      <c r="AS46" s="76"/>
      <c r="AT46" s="76"/>
      <c r="AU46" s="76"/>
      <c r="AV46" s="76"/>
      <c r="AW46" s="76"/>
      <c r="AX46" s="76"/>
      <c r="AY46" s="76"/>
      <c r="AZ46" s="76"/>
      <c r="BA46" s="76"/>
      <c r="BB46" s="77"/>
    </row>
    <row r="47" spans="1:64" ht="16.5" thickBot="1" x14ac:dyDescent="0.3">
      <c r="A47" s="75">
        <f>IF(ISBLANK(VLOOKUP(D47,#REF!,3)),0,1)</f>
        <v>1</v>
      </c>
      <c r="B47" s="74">
        <f t="shared" si="0"/>
        <v>0</v>
      </c>
      <c r="C47" s="52">
        <v>13</v>
      </c>
      <c r="D47" s="53"/>
      <c r="E47" s="54"/>
      <c r="F47" s="55"/>
      <c r="G47" s="164">
        <v>35.033499999999997</v>
      </c>
      <c r="H47" s="53">
        <v>300</v>
      </c>
      <c r="I47" s="159">
        <v>300</v>
      </c>
      <c r="J47" s="127" t="s">
        <v>4</v>
      </c>
      <c r="K47" s="147"/>
      <c r="L47" s="148"/>
      <c r="M47" s="148"/>
      <c r="N47" s="58" t="str">
        <f t="shared" ref="N47:N58" si="8">IF(ISBLANK(D47),"",IF(ISBLANK(G47),J47*(1+0.00001*(35-20)),J47*(1+0.00001*(G47-20))))</f>
        <v/>
      </c>
      <c r="O47" s="57" t="str">
        <f t="shared" ref="O47:O58" si="9">IF(ISBLANK(E47),"",(0.999842594+(0.00006793952*E47)-(0.00000909529*E47^2)+(0.0000001001685*E47^3)-(0.000000001120083*E47^4)+(0.000000000006536332*E47^5)))</f>
        <v/>
      </c>
      <c r="P47" s="127">
        <v>1.8280000000000001</v>
      </c>
      <c r="Q47" s="127" t="s">
        <v>4</v>
      </c>
      <c r="R47" s="127" t="s">
        <v>4</v>
      </c>
      <c r="S47" s="60">
        <v>79.599999999999994</v>
      </c>
      <c r="T47" s="231">
        <v>4.4999999999999998E-2</v>
      </c>
      <c r="U47" s="231">
        <v>4.3973523404751483E-2</v>
      </c>
      <c r="X47" s="231">
        <v>30.125</v>
      </c>
      <c r="Y47" s="231">
        <v>29.43783094595863</v>
      </c>
      <c r="Z47" s="231">
        <v>1.8839999999999999</v>
      </c>
      <c r="AA47" s="231">
        <v>1.8410248465455954</v>
      </c>
      <c r="AB47" s="231">
        <v>12.61</v>
      </c>
      <c r="AC47" s="231">
        <v>12.32235844742036</v>
      </c>
      <c r="AD47" s="76"/>
      <c r="AE47" s="76"/>
      <c r="AF47" s="76"/>
      <c r="AG47" s="76"/>
      <c r="AH47" s="76"/>
      <c r="AI47" s="76"/>
      <c r="AJ47" s="76"/>
      <c r="AK47" s="76"/>
      <c r="AL47" s="76"/>
      <c r="AM47" s="76"/>
      <c r="AN47" s="76"/>
      <c r="AO47" s="76"/>
      <c r="AP47" s="76"/>
      <c r="AQ47" s="76"/>
      <c r="AR47" s="76"/>
      <c r="AS47" s="76"/>
      <c r="AT47" s="76"/>
      <c r="AU47" s="76"/>
      <c r="AV47" s="76"/>
      <c r="AW47" s="76"/>
      <c r="AX47" s="76"/>
      <c r="AY47" s="76"/>
      <c r="AZ47" s="76"/>
      <c r="BA47" s="76"/>
      <c r="BB47" s="77"/>
    </row>
    <row r="48" spans="1:64" ht="16.5" thickBot="1" x14ac:dyDescent="0.3">
      <c r="A48" s="75">
        <f>IF(ISBLANK(VLOOKUP(D48,#REF!,3)),0,1)</f>
        <v>1</v>
      </c>
      <c r="B48" s="74">
        <f t="shared" si="0"/>
        <v>0</v>
      </c>
      <c r="C48" s="52">
        <v>14</v>
      </c>
      <c r="D48" s="53"/>
      <c r="E48" s="54"/>
      <c r="F48" s="55"/>
      <c r="G48" s="164">
        <v>35.436</v>
      </c>
      <c r="H48" s="53">
        <v>160</v>
      </c>
      <c r="I48" s="159">
        <v>160</v>
      </c>
      <c r="J48" s="127" t="s">
        <v>4</v>
      </c>
      <c r="K48" s="147"/>
      <c r="L48" s="148"/>
      <c r="M48" s="148"/>
      <c r="N48" s="58" t="str">
        <f t="shared" si="8"/>
        <v/>
      </c>
      <c r="O48" s="57" t="str">
        <f t="shared" si="9"/>
        <v/>
      </c>
      <c r="P48" s="127">
        <v>2.524</v>
      </c>
      <c r="Q48" s="127" t="s">
        <v>4</v>
      </c>
      <c r="R48" s="127" t="s">
        <v>4</v>
      </c>
      <c r="S48" s="60">
        <v>110</v>
      </c>
      <c r="T48" s="231">
        <v>5.5999999999999994E-2</v>
      </c>
      <c r="U48" s="231">
        <v>5.4722606903690726E-2</v>
      </c>
      <c r="X48" s="231">
        <v>20.783999999999999</v>
      </c>
      <c r="Y48" s="231">
        <v>20.309904676541219</v>
      </c>
      <c r="Z48" s="231">
        <v>1.381</v>
      </c>
      <c r="AA48" s="231">
        <v>1.3494985738213734</v>
      </c>
      <c r="AB48" s="231">
        <v>7.59</v>
      </c>
      <c r="AC48" s="231">
        <v>7.4168676142680834</v>
      </c>
      <c r="AD48" s="76"/>
      <c r="AE48" s="76"/>
      <c r="AF48" s="76"/>
      <c r="AG48" s="76"/>
      <c r="AH48" s="76"/>
      <c r="AI48" s="76"/>
      <c r="AJ48" s="76"/>
      <c r="AK48" s="76"/>
      <c r="AL48" s="76"/>
      <c r="AM48" s="76"/>
      <c r="AN48" s="76"/>
      <c r="AO48" s="76"/>
      <c r="AP48" s="76"/>
      <c r="AQ48" s="76"/>
      <c r="AR48" s="76"/>
      <c r="AS48" s="76"/>
      <c r="AT48" s="76"/>
      <c r="AU48" s="76"/>
      <c r="AV48" s="76"/>
      <c r="AW48" s="76"/>
      <c r="AX48" s="76"/>
      <c r="AY48" s="76"/>
      <c r="AZ48" s="76"/>
      <c r="BA48" s="76"/>
      <c r="BB48" s="77"/>
    </row>
    <row r="49" spans="1:54" ht="16.5" thickBot="1" x14ac:dyDescent="0.3">
      <c r="A49" s="75">
        <f>IF(ISBLANK(VLOOKUP(D49,#REF!,3)),0,1)</f>
        <v>1</v>
      </c>
      <c r="B49" s="74">
        <f t="shared" si="0"/>
        <v>0</v>
      </c>
      <c r="C49" s="52">
        <v>15</v>
      </c>
      <c r="D49" s="53"/>
      <c r="E49" s="54"/>
      <c r="F49" s="55"/>
      <c r="G49" s="164">
        <v>35.469099999999997</v>
      </c>
      <c r="H49" s="53">
        <v>130</v>
      </c>
      <c r="I49" s="159">
        <v>130</v>
      </c>
      <c r="J49" s="127" t="s">
        <v>4</v>
      </c>
      <c r="K49" s="147"/>
      <c r="L49" s="148"/>
      <c r="M49" s="148"/>
      <c r="N49" s="58" t="str">
        <f t="shared" si="8"/>
        <v/>
      </c>
      <c r="O49" s="57" t="str">
        <f t="shared" si="9"/>
        <v/>
      </c>
      <c r="P49" s="127">
        <v>2.786</v>
      </c>
      <c r="Q49" s="127" t="s">
        <v>4</v>
      </c>
      <c r="R49" s="127" t="s">
        <v>4</v>
      </c>
      <c r="S49" s="60">
        <v>121.4</v>
      </c>
      <c r="T49" s="231">
        <v>6.0999999999999999E-2</v>
      </c>
      <c r="U49" s="231">
        <v>5.9608553948663122E-2</v>
      </c>
      <c r="X49" s="231">
        <v>19.279</v>
      </c>
      <c r="Y49" s="231">
        <v>18.839234616004529</v>
      </c>
      <c r="Z49" s="231">
        <v>1.2609999999999999</v>
      </c>
      <c r="AA49" s="231">
        <v>1.2322358447420358</v>
      </c>
      <c r="AB49" s="231">
        <v>6.98</v>
      </c>
      <c r="AC49" s="231">
        <v>6.8207820747814525</v>
      </c>
      <c r="AD49" s="76"/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76"/>
      <c r="AR49" s="76"/>
      <c r="AS49" s="76"/>
      <c r="AT49" s="76"/>
      <c r="AU49" s="76"/>
      <c r="AV49" s="76"/>
      <c r="AW49" s="76"/>
      <c r="AX49" s="76"/>
      <c r="AY49" s="76"/>
      <c r="AZ49" s="76"/>
      <c r="BA49" s="76"/>
      <c r="BB49" s="77"/>
    </row>
    <row r="50" spans="1:54" ht="16.5" thickBot="1" x14ac:dyDescent="0.3">
      <c r="A50" s="75">
        <f>IF(ISBLANK(VLOOKUP(D50,#REF!,3)),0,1)</f>
        <v>1</v>
      </c>
      <c r="B50" s="74">
        <f t="shared" si="0"/>
        <v>0</v>
      </c>
      <c r="C50" s="52">
        <v>16</v>
      </c>
      <c r="D50" s="53"/>
      <c r="E50" s="54"/>
      <c r="F50" s="55"/>
      <c r="G50" s="164">
        <v>35.504199999999997</v>
      </c>
      <c r="H50" s="53">
        <v>100</v>
      </c>
      <c r="I50" s="159">
        <v>99</v>
      </c>
      <c r="J50" s="127" t="s">
        <v>4</v>
      </c>
      <c r="K50" s="147"/>
      <c r="L50" s="148"/>
      <c r="M50" s="148"/>
      <c r="N50" s="58" t="str">
        <f t="shared" si="8"/>
        <v/>
      </c>
      <c r="O50" s="57" t="str">
        <f t="shared" si="9"/>
        <v/>
      </c>
      <c r="P50" s="127">
        <v>3.141</v>
      </c>
      <c r="Q50" s="127" t="s">
        <v>4</v>
      </c>
      <c r="R50" s="127" t="s">
        <v>4</v>
      </c>
      <c r="S50" s="60">
        <v>136.80000000000001</v>
      </c>
      <c r="T50" s="231">
        <v>7.3999999999999996E-2</v>
      </c>
      <c r="U50" s="231">
        <v>7.231201626559132E-2</v>
      </c>
      <c r="X50" s="231">
        <v>17.125999999999998</v>
      </c>
      <c r="Y50" s="231">
        <v>16.735345818439416</v>
      </c>
      <c r="Z50" s="231">
        <v>1.1599999999999999</v>
      </c>
      <c r="AA50" s="231">
        <v>1.1335397144335937</v>
      </c>
      <c r="AB50" s="231">
        <v>6.3</v>
      </c>
      <c r="AC50" s="231">
        <v>6.1562932766652079</v>
      </c>
      <c r="AD50" s="76"/>
      <c r="AE50" s="76"/>
      <c r="AF50" s="76"/>
      <c r="AG50" s="76"/>
      <c r="AH50" s="76"/>
      <c r="AI50" s="76"/>
      <c r="AJ50" s="76"/>
      <c r="AK50" s="76"/>
      <c r="AL50" s="76"/>
      <c r="AM50" s="76"/>
      <c r="AN50" s="76"/>
      <c r="AO50" s="76"/>
      <c r="AP50" s="76"/>
      <c r="AQ50" s="76"/>
      <c r="AR50" s="76"/>
      <c r="AS50" s="76"/>
      <c r="AT50" s="76"/>
      <c r="AU50" s="76"/>
      <c r="AV50" s="76"/>
      <c r="AW50" s="76"/>
      <c r="AX50" s="76"/>
      <c r="AY50" s="76"/>
      <c r="AZ50" s="76"/>
      <c r="BA50" s="76"/>
      <c r="BB50" s="77"/>
    </row>
    <row r="51" spans="1:54" ht="16.5" thickBot="1" x14ac:dyDescent="0.3">
      <c r="A51" s="75">
        <f>IF(ISBLANK(VLOOKUP(D51,#REF!,3)),0,1)</f>
        <v>1</v>
      </c>
      <c r="B51" s="74">
        <f t="shared" si="0"/>
        <v>0</v>
      </c>
      <c r="C51" s="52">
        <v>17</v>
      </c>
      <c r="D51" s="53"/>
      <c r="E51" s="54"/>
      <c r="F51" s="55"/>
      <c r="G51" s="164">
        <v>35.553600000000003</v>
      </c>
      <c r="H51" s="53">
        <v>80</v>
      </c>
      <c r="I51" s="159">
        <v>79</v>
      </c>
      <c r="J51" s="127" t="s">
        <v>4</v>
      </c>
      <c r="K51" s="147"/>
      <c r="L51" s="148"/>
      <c r="M51" s="148"/>
      <c r="N51" s="58" t="str">
        <f t="shared" si="8"/>
        <v/>
      </c>
      <c r="O51" s="57" t="str">
        <f t="shared" si="9"/>
        <v/>
      </c>
      <c r="P51" s="127">
        <v>2.8809999999999998</v>
      </c>
      <c r="Q51" s="127" t="s">
        <v>4</v>
      </c>
      <c r="R51" s="127" t="s">
        <v>4</v>
      </c>
      <c r="S51" s="60">
        <v>125.5</v>
      </c>
      <c r="T51" s="231">
        <v>0.1</v>
      </c>
      <c r="U51" s="231">
        <v>9.7718940899447743E-2</v>
      </c>
      <c r="X51" s="231">
        <v>17.88</v>
      </c>
      <c r="Y51" s="231">
        <v>17.472146632821254</v>
      </c>
      <c r="Z51" s="231">
        <v>1.1830000000000001</v>
      </c>
      <c r="AA51" s="231">
        <v>1.1560150708404668</v>
      </c>
      <c r="AB51" s="231">
        <v>6.32</v>
      </c>
      <c r="AC51" s="231">
        <v>6.1758370648450978</v>
      </c>
      <c r="AD51" s="76"/>
      <c r="AE51" s="76"/>
      <c r="AF51" s="76"/>
      <c r="AG51" s="76"/>
      <c r="AH51" s="76"/>
      <c r="AI51" s="76"/>
      <c r="AJ51" s="76"/>
      <c r="AK51" s="76"/>
      <c r="AL51" s="76"/>
      <c r="AM51" s="76"/>
      <c r="AN51" s="76"/>
      <c r="AO51" s="76"/>
      <c r="AP51" s="76"/>
      <c r="AQ51" s="76"/>
      <c r="AR51" s="76"/>
      <c r="AS51" s="76"/>
      <c r="AT51" s="76"/>
      <c r="AU51" s="76"/>
      <c r="AV51" s="76"/>
      <c r="AW51" s="76"/>
      <c r="AX51" s="76"/>
      <c r="AY51" s="76"/>
      <c r="AZ51" s="76"/>
      <c r="BA51" s="76"/>
      <c r="BB51" s="77"/>
    </row>
    <row r="52" spans="1:54" ht="16.5" thickBot="1" x14ac:dyDescent="0.3">
      <c r="A52" s="75">
        <f>IF(ISBLANK(VLOOKUP(D52,#REF!,3)),0,1)</f>
        <v>1</v>
      </c>
      <c r="B52" s="74">
        <f t="shared" si="0"/>
        <v>0</v>
      </c>
      <c r="C52" s="52">
        <v>18</v>
      </c>
      <c r="D52" s="53"/>
      <c r="E52" s="54"/>
      <c r="F52" s="55"/>
      <c r="G52" s="164">
        <v>35.6755</v>
      </c>
      <c r="H52" s="53">
        <v>60</v>
      </c>
      <c r="I52" s="159">
        <v>60</v>
      </c>
      <c r="J52" s="127" t="s">
        <v>4</v>
      </c>
      <c r="K52" s="147"/>
      <c r="L52" s="148"/>
      <c r="M52" s="148"/>
      <c r="N52" s="58" t="str">
        <f t="shared" si="8"/>
        <v/>
      </c>
      <c r="O52" s="57" t="str">
        <f t="shared" si="9"/>
        <v/>
      </c>
      <c r="P52" s="127">
        <v>2.9079999999999999</v>
      </c>
      <c r="Q52" s="127" t="s">
        <v>4</v>
      </c>
      <c r="R52" s="127" t="s">
        <v>4</v>
      </c>
      <c r="S52" s="60">
        <v>126.7</v>
      </c>
      <c r="T52" s="231">
        <v>0.13800000000000001</v>
      </c>
      <c r="U52" s="231">
        <v>0.13485213844123789</v>
      </c>
      <c r="X52" s="231">
        <v>16.361999999999998</v>
      </c>
      <c r="Y52" s="231">
        <v>15.988773109967637</v>
      </c>
      <c r="Z52" s="231">
        <v>1.054</v>
      </c>
      <c r="AA52" s="231">
        <v>1.0299576370801793</v>
      </c>
      <c r="AB52" s="231">
        <v>5.27</v>
      </c>
      <c r="AC52" s="231">
        <v>5.1497881854008956</v>
      </c>
      <c r="AD52" s="76"/>
      <c r="AE52" s="76"/>
      <c r="AF52" s="76"/>
      <c r="AG52" s="76"/>
      <c r="AH52" s="76"/>
      <c r="AI52" s="76"/>
      <c r="AJ52" s="76"/>
      <c r="AK52" s="76"/>
      <c r="AL52" s="76"/>
      <c r="AM52" s="76"/>
      <c r="AN52" s="76"/>
      <c r="AO52" s="76"/>
      <c r="AP52" s="76"/>
      <c r="AQ52" s="76"/>
      <c r="AR52" s="76"/>
      <c r="AS52" s="76"/>
      <c r="AT52" s="76"/>
      <c r="AU52" s="76"/>
      <c r="AV52" s="76"/>
      <c r="AW52" s="76"/>
      <c r="AX52" s="76"/>
      <c r="AY52" s="76"/>
      <c r="AZ52" s="76"/>
      <c r="BA52" s="76"/>
      <c r="BB52" s="77"/>
    </row>
    <row r="53" spans="1:54" ht="16.5" thickBot="1" x14ac:dyDescent="0.3">
      <c r="A53" s="75">
        <f>IF(ISBLANK(VLOOKUP(D53,#REF!,3)),0,1)</f>
        <v>1</v>
      </c>
      <c r="B53" s="74">
        <f t="shared" si="0"/>
        <v>0</v>
      </c>
      <c r="C53" s="52">
        <v>19</v>
      </c>
      <c r="D53" s="53"/>
      <c r="E53" s="54"/>
      <c r="F53" s="55"/>
      <c r="G53" s="164">
        <v>35.828299999999999</v>
      </c>
      <c r="H53" s="53">
        <v>40</v>
      </c>
      <c r="I53" s="159">
        <v>40</v>
      </c>
      <c r="J53" s="127" t="s">
        <v>4</v>
      </c>
      <c r="K53" s="147"/>
      <c r="L53" s="148"/>
      <c r="M53" s="148"/>
      <c r="N53" s="58" t="str">
        <f t="shared" si="8"/>
        <v/>
      </c>
      <c r="O53" s="57" t="str">
        <f t="shared" si="9"/>
        <v/>
      </c>
      <c r="P53" s="127">
        <v>4.2030000000000003</v>
      </c>
      <c r="Q53" s="127" t="s">
        <v>4</v>
      </c>
      <c r="R53" s="127" t="s">
        <v>4</v>
      </c>
      <c r="S53" s="60">
        <v>183.3</v>
      </c>
      <c r="T53" s="231">
        <v>0.12399999999999999</v>
      </c>
      <c r="U53" s="231">
        <v>0.12117148671531518</v>
      </c>
      <c r="X53" s="231">
        <v>0.79600000000000004</v>
      </c>
      <c r="Y53" s="231">
        <v>0.77784276955960407</v>
      </c>
      <c r="Z53" s="231">
        <v>0.21700000000000003</v>
      </c>
      <c r="AA53" s="231">
        <v>0.21205010175180161</v>
      </c>
      <c r="AB53" s="231">
        <v>1.91</v>
      </c>
      <c r="AC53" s="231">
        <v>1.8664317711794518</v>
      </c>
      <c r="AD53" s="76"/>
      <c r="AE53" s="76"/>
      <c r="AF53" s="76"/>
      <c r="AG53" s="76"/>
      <c r="AH53" s="76"/>
      <c r="AI53" s="76"/>
      <c r="AJ53" s="76"/>
      <c r="AK53" s="76"/>
      <c r="AL53" s="76"/>
      <c r="AM53" s="76"/>
      <c r="AN53" s="76"/>
      <c r="AO53" s="76"/>
      <c r="AP53" s="76"/>
      <c r="AQ53" s="76"/>
      <c r="AR53" s="76"/>
      <c r="AS53" s="76"/>
      <c r="AT53" s="76"/>
      <c r="AU53" s="76"/>
      <c r="AV53" s="76"/>
      <c r="AW53" s="76"/>
      <c r="AX53" s="76"/>
      <c r="AY53" s="76"/>
      <c r="AZ53" s="76"/>
      <c r="BA53" s="76"/>
      <c r="BB53" s="77"/>
    </row>
    <row r="54" spans="1:54" ht="16.5" thickBot="1" x14ac:dyDescent="0.3">
      <c r="A54" s="75">
        <f>IF(ISBLANK(VLOOKUP(D54,#REF!,3)),0,1)</f>
        <v>1</v>
      </c>
      <c r="B54" s="74">
        <f t="shared" si="0"/>
        <v>0</v>
      </c>
      <c r="C54" s="52">
        <v>20</v>
      </c>
      <c r="D54" s="53"/>
      <c r="E54" s="54"/>
      <c r="F54" s="55"/>
      <c r="G54" s="164">
        <v>34.713799999999999</v>
      </c>
      <c r="H54" s="53">
        <v>20</v>
      </c>
      <c r="I54" s="159">
        <v>20</v>
      </c>
      <c r="J54" s="127" t="s">
        <v>4</v>
      </c>
      <c r="K54" s="147"/>
      <c r="L54" s="148"/>
      <c r="M54" s="148"/>
      <c r="N54" s="58" t="str">
        <f t="shared" si="8"/>
        <v/>
      </c>
      <c r="O54" s="57" t="str">
        <f t="shared" si="9"/>
        <v/>
      </c>
      <c r="P54" s="127">
        <v>4.4930000000000003</v>
      </c>
      <c r="Q54" s="127" t="s">
        <v>4</v>
      </c>
      <c r="R54" s="127" t="s">
        <v>4</v>
      </c>
      <c r="S54" s="60">
        <v>196.3</v>
      </c>
      <c r="T54" s="231">
        <v>6.8999999999999992E-2</v>
      </c>
      <c r="U54" s="231">
        <v>6.7426069220618931E-2</v>
      </c>
      <c r="X54" s="231">
        <v>2.1000000000000005E-2</v>
      </c>
      <c r="Y54" s="231">
        <v>2.0520977588884031E-2</v>
      </c>
      <c r="Z54" s="231">
        <v>0</v>
      </c>
      <c r="AA54" s="231">
        <v>0</v>
      </c>
      <c r="AB54" s="231">
        <v>0.8</v>
      </c>
      <c r="AC54" s="231">
        <v>0.78175152719558194</v>
      </c>
      <c r="AD54" s="76"/>
      <c r="AE54" s="76"/>
      <c r="AF54" s="76"/>
      <c r="AG54" s="76"/>
      <c r="AH54" s="76"/>
      <c r="AI54" s="76"/>
      <c r="AJ54" s="76"/>
      <c r="AK54" s="76"/>
      <c r="AL54" s="76"/>
      <c r="AM54" s="76"/>
      <c r="AN54" s="76"/>
      <c r="AO54" s="76"/>
      <c r="AP54" s="76"/>
      <c r="AQ54" s="76"/>
      <c r="AR54" s="76"/>
      <c r="AS54" s="76"/>
      <c r="AT54" s="76"/>
      <c r="AU54" s="76"/>
      <c r="AV54" s="76"/>
      <c r="AW54" s="76"/>
      <c r="AX54" s="76"/>
      <c r="AY54" s="76"/>
      <c r="AZ54" s="76"/>
      <c r="BA54" s="76"/>
      <c r="BB54" s="77"/>
    </row>
    <row r="55" spans="1:54" ht="16.5" thickBot="1" x14ac:dyDescent="0.3">
      <c r="A55" s="75">
        <f>IF(ISBLANK(VLOOKUP(D55,#REF!,3)),0,1)</f>
        <v>1</v>
      </c>
      <c r="B55" s="74">
        <f t="shared" si="0"/>
        <v>0</v>
      </c>
      <c r="C55" s="52">
        <v>21</v>
      </c>
      <c r="D55" s="53"/>
      <c r="E55" s="54"/>
      <c r="F55" s="55"/>
      <c r="G55" s="164">
        <v>34.710700000000003</v>
      </c>
      <c r="H55" s="53">
        <v>10</v>
      </c>
      <c r="I55" s="159">
        <v>10</v>
      </c>
      <c r="J55" s="127" t="s">
        <v>4</v>
      </c>
      <c r="K55" s="147"/>
      <c r="L55" s="148"/>
      <c r="M55" s="148"/>
      <c r="N55" s="58" t="str">
        <f t="shared" si="8"/>
        <v/>
      </c>
      <c r="O55" s="57" t="str">
        <f t="shared" si="9"/>
        <v/>
      </c>
      <c r="P55" s="127">
        <v>4.4980000000000002</v>
      </c>
      <c r="Q55" s="127" t="s">
        <v>4</v>
      </c>
      <c r="R55" s="127" t="s">
        <v>4</v>
      </c>
      <c r="S55" s="60">
        <v>196.5</v>
      </c>
      <c r="T55" s="231">
        <v>6.8999999999999992E-2</v>
      </c>
      <c r="U55" s="231">
        <v>6.7426069220618931E-2</v>
      </c>
      <c r="X55" s="231">
        <v>1.0000000000000148E-3</v>
      </c>
      <c r="Y55" s="231">
        <v>9.7718940899449176E-4</v>
      </c>
      <c r="Z55" s="231">
        <v>0</v>
      </c>
      <c r="AA55" s="231">
        <v>0</v>
      </c>
      <c r="AB55" s="231">
        <v>0.89</v>
      </c>
      <c r="AC55" s="231">
        <v>0.86969857400508488</v>
      </c>
      <c r="AD55" s="76"/>
      <c r="AE55" s="76"/>
      <c r="AF55" s="76"/>
      <c r="AG55" s="76"/>
      <c r="AH55" s="76"/>
      <c r="AI55" s="76"/>
      <c r="AJ55" s="76"/>
      <c r="AK55" s="76"/>
      <c r="AL55" s="76"/>
      <c r="AM55" s="76"/>
      <c r="AN55" s="76"/>
      <c r="AO55" s="76"/>
      <c r="AP55" s="76"/>
      <c r="AQ55" s="76"/>
      <c r="AR55" s="76"/>
      <c r="AS55" s="76"/>
      <c r="AT55" s="76"/>
      <c r="AU55" s="76"/>
      <c r="AV55" s="76"/>
      <c r="AW55" s="76"/>
      <c r="AX55" s="76"/>
      <c r="AY55" s="76"/>
      <c r="AZ55" s="76"/>
      <c r="BA55" s="76"/>
      <c r="BB55" s="77"/>
    </row>
    <row r="56" spans="1:54" ht="16.5" thickBot="1" x14ac:dyDescent="0.3">
      <c r="A56" s="75">
        <f>IF(ISBLANK(VLOOKUP(D56,#REF!,3)),0,1)</f>
        <v>1</v>
      </c>
      <c r="B56" s="74">
        <f t="shared" si="0"/>
        <v>0</v>
      </c>
      <c r="C56" s="52">
        <v>22</v>
      </c>
      <c r="D56" s="53"/>
      <c r="E56" s="54"/>
      <c r="F56" s="55"/>
      <c r="G56" s="164">
        <v>34.710099999999997</v>
      </c>
      <c r="H56" s="53">
        <v>0</v>
      </c>
      <c r="I56" s="159">
        <v>1</v>
      </c>
      <c r="J56" s="127" t="s">
        <v>4</v>
      </c>
      <c r="K56" s="147"/>
      <c r="L56" s="148"/>
      <c r="M56" s="148"/>
      <c r="N56" s="58" t="str">
        <f t="shared" si="8"/>
        <v/>
      </c>
      <c r="O56" s="57" t="str">
        <f t="shared" si="9"/>
        <v/>
      </c>
      <c r="P56" s="127">
        <v>4.4980000000000002</v>
      </c>
      <c r="Q56" s="127" t="s">
        <v>4</v>
      </c>
      <c r="R56" s="127" t="s">
        <v>4</v>
      </c>
      <c r="S56" s="60">
        <v>196.5</v>
      </c>
      <c r="T56" s="231">
        <v>5.1999999999999991E-2</v>
      </c>
      <c r="U56" s="231">
        <v>5.0813849267712818E-2</v>
      </c>
      <c r="X56" s="231">
        <v>0</v>
      </c>
      <c r="Y56" s="231">
        <v>0</v>
      </c>
      <c r="Z56" s="231">
        <v>0</v>
      </c>
      <c r="AA56" s="231">
        <v>0</v>
      </c>
      <c r="AB56" s="231">
        <v>1.02</v>
      </c>
      <c r="AC56" s="231">
        <v>0.99673319717436692</v>
      </c>
      <c r="AD56" s="76"/>
      <c r="AE56" s="76"/>
      <c r="AF56" s="76"/>
      <c r="AG56" s="76"/>
      <c r="AH56" s="76"/>
      <c r="AI56" s="76"/>
      <c r="AJ56" s="76"/>
      <c r="AK56" s="76"/>
      <c r="AL56" s="76"/>
      <c r="AM56" s="76"/>
      <c r="AN56" s="76"/>
      <c r="AO56" s="76"/>
      <c r="AP56" s="76"/>
      <c r="AQ56" s="76"/>
      <c r="AR56" s="76"/>
      <c r="AS56" s="76"/>
      <c r="AT56" s="76"/>
      <c r="AU56" s="76"/>
      <c r="AV56" s="76"/>
      <c r="AW56" s="76"/>
      <c r="AX56" s="76"/>
      <c r="AY56" s="76"/>
      <c r="AZ56" s="76"/>
      <c r="BA56" s="76"/>
      <c r="BB56" s="77"/>
    </row>
    <row r="57" spans="1:54" ht="16.5" thickBot="1" x14ac:dyDescent="0.3">
      <c r="A57" s="75">
        <f>IF(ISBLANK(VLOOKUP(D57,#REF!,3)),0,1)</f>
        <v>1</v>
      </c>
      <c r="B57" s="74">
        <f t="shared" si="0"/>
        <v>0</v>
      </c>
      <c r="C57" s="52">
        <v>23</v>
      </c>
      <c r="D57" s="53"/>
      <c r="E57" s="54"/>
      <c r="F57" s="55"/>
      <c r="G57" s="112"/>
      <c r="H57" s="53"/>
      <c r="I57" s="53"/>
      <c r="J57" s="127" t="s">
        <v>4</v>
      </c>
      <c r="K57" s="147"/>
      <c r="L57" s="148"/>
      <c r="M57" s="148"/>
      <c r="N57" s="58" t="str">
        <f t="shared" si="8"/>
        <v/>
      </c>
      <c r="O57" s="57" t="str">
        <f t="shared" si="9"/>
        <v/>
      </c>
      <c r="P57" s="127" t="s">
        <v>4</v>
      </c>
      <c r="Q57" s="127" t="s">
        <v>4</v>
      </c>
      <c r="R57" s="127" t="s">
        <v>4</v>
      </c>
      <c r="S57" s="127" t="s">
        <v>4</v>
      </c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  <c r="AG57" s="76"/>
      <c r="AH57" s="76"/>
      <c r="AI57" s="76"/>
      <c r="AJ57" s="76"/>
      <c r="AK57" s="76"/>
      <c r="AL57" s="76"/>
      <c r="AM57" s="76"/>
      <c r="AN57" s="76"/>
      <c r="AO57" s="76"/>
      <c r="AP57" s="76"/>
      <c r="AQ57" s="76"/>
      <c r="AR57" s="76"/>
      <c r="AS57" s="76"/>
      <c r="AT57" s="76"/>
      <c r="AU57" s="76"/>
      <c r="AV57" s="76"/>
      <c r="AW57" s="76"/>
      <c r="AX57" s="76"/>
      <c r="AY57" s="76"/>
      <c r="AZ57" s="76"/>
      <c r="BA57" s="76"/>
      <c r="BB57" s="77"/>
    </row>
    <row r="58" spans="1:54" ht="16.5" thickBot="1" x14ac:dyDescent="0.3">
      <c r="A58" s="75">
        <f>IF(ISBLANK(VLOOKUP(D58,#REF!,3)),0,1)</f>
        <v>1</v>
      </c>
      <c r="B58" s="74">
        <f t="shared" si="0"/>
        <v>0</v>
      </c>
      <c r="C58" s="61">
        <v>24</v>
      </c>
      <c r="D58" s="62"/>
      <c r="E58" s="63"/>
      <c r="F58" s="64"/>
      <c r="G58" s="113"/>
      <c r="H58" s="62"/>
      <c r="I58" s="62"/>
      <c r="J58" s="127" t="s">
        <v>4</v>
      </c>
      <c r="K58" s="147"/>
      <c r="L58" s="148"/>
      <c r="M58" s="148"/>
      <c r="N58" s="58" t="str">
        <f t="shared" si="8"/>
        <v/>
      </c>
      <c r="O58" s="57" t="str">
        <f t="shared" si="9"/>
        <v/>
      </c>
      <c r="P58" s="127" t="s">
        <v>4</v>
      </c>
      <c r="Q58" s="127" t="s">
        <v>4</v>
      </c>
      <c r="R58" s="127" t="s">
        <v>4</v>
      </c>
      <c r="S58" s="127" t="s">
        <v>4</v>
      </c>
      <c r="T58" s="78"/>
      <c r="U58" s="78"/>
      <c r="V58" s="78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/>
      <c r="AH58" s="78"/>
      <c r="AI58" s="78"/>
      <c r="AJ58" s="78"/>
      <c r="AK58" s="78"/>
      <c r="AL58" s="78"/>
      <c r="AM58" s="78"/>
      <c r="AN58" s="78"/>
      <c r="AO58" s="78"/>
      <c r="AP58" s="78"/>
      <c r="AQ58" s="78"/>
      <c r="AR58" s="78"/>
      <c r="AS58" s="78"/>
      <c r="AT58" s="78"/>
      <c r="AU58" s="78"/>
      <c r="AV58" s="78"/>
      <c r="AW58" s="78"/>
      <c r="AX58" s="78"/>
      <c r="AY58" s="78"/>
      <c r="AZ58" s="78"/>
      <c r="BA58" s="78"/>
      <c r="BB58" s="79"/>
    </row>
  </sheetData>
  <dataConsolidate/>
  <mergeCells count="70">
    <mergeCell ref="AX31:AX32"/>
    <mergeCell ref="AY31:AY32"/>
    <mergeCell ref="AZ31:AZ32"/>
    <mergeCell ref="BA31:BA32"/>
    <mergeCell ref="BB31:BB32"/>
    <mergeCell ref="AS31:AS32"/>
    <mergeCell ref="AT31:AT32"/>
    <mergeCell ref="AU31:AU32"/>
    <mergeCell ref="AV31:AV32"/>
    <mergeCell ref="AW31:AW32"/>
    <mergeCell ref="AN31:AN32"/>
    <mergeCell ref="AO31:AO32"/>
    <mergeCell ref="AP31:AP32"/>
    <mergeCell ref="AQ31:AQ32"/>
    <mergeCell ref="AR31:AR32"/>
    <mergeCell ref="AI31:AI32"/>
    <mergeCell ref="AJ31:AJ32"/>
    <mergeCell ref="AK31:AK32"/>
    <mergeCell ref="AL31:AL32"/>
    <mergeCell ref="AM31:AM32"/>
    <mergeCell ref="AD31:AD32"/>
    <mergeCell ref="AE31:AE32"/>
    <mergeCell ref="AF31:AF32"/>
    <mergeCell ref="AG31:AG32"/>
    <mergeCell ref="AH31:AH32"/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Z31:AA32"/>
    <mergeCell ref="AB31:AC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H33:H34"/>
    <mergeCell ref="I33:I34"/>
    <mergeCell ref="J33:J34"/>
    <mergeCell ref="C33:C34"/>
    <mergeCell ref="D33:D34"/>
    <mergeCell ref="E33:E34"/>
    <mergeCell ref="F33:F34"/>
    <mergeCell ref="G33:G34"/>
  </mergeCells>
  <dataValidations count="4">
    <dataValidation type="list" allowBlank="1" showErrorMessage="1" sqref="I29">
      <formula1>$O$28:$O$30</formula1>
    </dataValidation>
    <dataValidation allowBlank="1" showErrorMessage="1" sqref="J30"/>
    <dataValidation type="list" showInputMessage="1" showErrorMessage="1" promptTitle="Choix Cardinal" sqref="P10">
      <formula1>$N$8:$N$10</formula1>
    </dataValidation>
    <dataValidation type="list" showInputMessage="1" showErrorMessage="1" promptTitle="Choix Cardinal" sqref="P9">
      <formula1>$M$8:$M$10</formula1>
    </dataValidation>
  </dataValidations>
  <pageMargins left="0.7" right="0.7" top="0.75" bottom="0.75" header="0.3" footer="0.3"/>
  <pageSetup paperSize="9" orientation="portrait" horizont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8"/>
  <sheetViews>
    <sheetView topLeftCell="A13" zoomScaleNormal="100" workbookViewId="0">
      <selection activeCell="G35" sqref="G35:AC56"/>
    </sheetView>
  </sheetViews>
  <sheetFormatPr baseColWidth="10" defaultColWidth="11.42578125" defaultRowHeight="15" x14ac:dyDescent="0.25"/>
  <cols>
    <col min="1" max="2" width="0.85546875" style="80" customWidth="1"/>
    <col min="3" max="3" width="3.7109375" style="80" customWidth="1"/>
    <col min="4" max="8" width="10.28515625" style="80" customWidth="1"/>
    <col min="9" max="10" width="15.7109375" style="80" customWidth="1"/>
    <col min="11" max="15" width="10.7109375" style="80" hidden="1" customWidth="1"/>
    <col min="16" max="16" width="10.7109375" style="80" customWidth="1"/>
    <col min="17" max="29" width="10.28515625" style="80" customWidth="1"/>
    <col min="30" max="16384" width="11.42578125" style="80"/>
  </cols>
  <sheetData>
    <row r="1" spans="3:23" ht="3" customHeight="1" thickBot="1" x14ac:dyDescent="0.3"/>
    <row r="2" spans="3:23" ht="21" x14ac:dyDescent="0.35">
      <c r="C2" s="214" t="s">
        <v>19</v>
      </c>
      <c r="D2" s="215"/>
      <c r="E2" s="215"/>
      <c r="F2" s="216" t="s">
        <v>147</v>
      </c>
      <c r="G2" s="216"/>
      <c r="H2" s="216"/>
      <c r="I2" s="216"/>
      <c r="J2" s="216"/>
      <c r="K2" s="216"/>
      <c r="L2" s="216"/>
      <c r="M2" s="216"/>
      <c r="N2" s="216"/>
      <c r="O2" s="216"/>
      <c r="P2" s="216"/>
      <c r="Q2" s="216"/>
      <c r="R2" s="216"/>
      <c r="S2" s="216"/>
      <c r="T2" s="216"/>
      <c r="U2" s="1"/>
    </row>
    <row r="3" spans="3:23" ht="14.45" customHeight="1" x14ac:dyDescent="0.25">
      <c r="C3" s="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2"/>
    </row>
    <row r="4" spans="3:23" ht="21.75" thickBot="1" x14ac:dyDescent="0.4">
      <c r="C4" s="217" t="s">
        <v>75</v>
      </c>
      <c r="D4" s="218"/>
      <c r="E4" s="218"/>
      <c r="F4" s="218"/>
      <c r="G4" s="218"/>
      <c r="H4" s="218"/>
      <c r="I4" s="218"/>
      <c r="J4" s="218"/>
      <c r="K4" s="218"/>
      <c r="L4" s="218"/>
      <c r="M4" s="218"/>
      <c r="N4" s="218"/>
      <c r="O4" s="218"/>
      <c r="P4" s="218"/>
      <c r="Q4" s="218"/>
      <c r="R4" s="218"/>
      <c r="S4" s="218"/>
      <c r="T4" s="218"/>
      <c r="U4" s="219"/>
    </row>
    <row r="5" spans="3:23" ht="15.75" customHeight="1" thickBot="1" x14ac:dyDescent="0.4">
      <c r="C5" s="7"/>
      <c r="D5" s="7"/>
      <c r="E5" s="7"/>
      <c r="F5" s="7"/>
      <c r="G5" s="7"/>
      <c r="J5" s="7"/>
      <c r="K5" s="7"/>
      <c r="L5" s="7"/>
      <c r="M5" s="7"/>
      <c r="N5" s="7"/>
      <c r="O5" s="7"/>
      <c r="P5" s="7"/>
      <c r="Q5" s="7"/>
      <c r="R5" s="7"/>
    </row>
    <row r="6" spans="3:23" ht="16.5" customHeight="1" thickBot="1" x14ac:dyDescent="0.3">
      <c r="C6" s="220" t="s">
        <v>38</v>
      </c>
      <c r="D6" s="221"/>
      <c r="E6" s="221"/>
      <c r="F6" s="222">
        <v>5</v>
      </c>
      <c r="G6" s="222"/>
      <c r="H6" s="221" t="s">
        <v>37</v>
      </c>
      <c r="I6" s="221"/>
      <c r="J6" s="221"/>
      <c r="K6" s="51"/>
      <c r="L6" s="51"/>
      <c r="M6" s="51"/>
      <c r="N6" s="50"/>
      <c r="O6" s="51"/>
      <c r="P6" s="223">
        <v>1</v>
      </c>
      <c r="Q6" s="223"/>
      <c r="R6" s="224" t="s">
        <v>78</v>
      </c>
      <c r="S6" s="224"/>
      <c r="T6" s="225">
        <v>37407</v>
      </c>
      <c r="U6" s="226"/>
    </row>
    <row r="7" spans="3:23" ht="16.5" customHeight="1" thickBot="1" x14ac:dyDescent="0.4">
      <c r="C7" s="34"/>
      <c r="D7" s="34"/>
      <c r="E7" s="33"/>
      <c r="F7" s="35"/>
      <c r="G7" s="33"/>
      <c r="H7" s="33"/>
      <c r="I7" s="33"/>
      <c r="J7" s="33"/>
      <c r="K7" s="33"/>
      <c r="L7" s="33"/>
      <c r="M7" s="33"/>
      <c r="N7" s="33"/>
      <c r="O7" s="37"/>
      <c r="P7" s="33"/>
      <c r="Q7" s="36"/>
    </row>
    <row r="8" spans="3:23" ht="15" customHeight="1" x14ac:dyDescent="0.25">
      <c r="C8" s="46"/>
      <c r="D8" s="33"/>
      <c r="G8" s="206" t="s">
        <v>57</v>
      </c>
      <c r="H8" s="207"/>
      <c r="I8" s="172" t="s">
        <v>50</v>
      </c>
      <c r="J8" s="172" t="s">
        <v>46</v>
      </c>
      <c r="K8" s="44"/>
      <c r="L8" s="44"/>
      <c r="M8" s="44"/>
      <c r="N8" s="44"/>
      <c r="O8" s="47"/>
      <c r="P8" s="45" t="s">
        <v>52</v>
      </c>
      <c r="Q8" s="208" t="s">
        <v>47</v>
      </c>
      <c r="R8" s="209"/>
    </row>
    <row r="9" spans="3:23" ht="14.25" customHeight="1" x14ac:dyDescent="0.25">
      <c r="C9" s="46"/>
      <c r="D9" s="33"/>
      <c r="G9" s="210" t="s">
        <v>48</v>
      </c>
      <c r="H9" s="211"/>
      <c r="I9" s="38">
        <v>1</v>
      </c>
      <c r="J9" s="39">
        <v>0.67</v>
      </c>
      <c r="K9" s="42" t="s">
        <v>51</v>
      </c>
      <c r="L9" s="43" t="str">
        <f>IF(P9=M9,"+","-")</f>
        <v>+</v>
      </c>
      <c r="M9" s="42" t="s">
        <v>3</v>
      </c>
      <c r="N9" s="42" t="s">
        <v>54</v>
      </c>
      <c r="O9" s="16" t="str">
        <f>IF(ISBLANK(I9),"",IF(ISBLANK(J9),"",IF(P9=M10,L9&amp;N11,N11)))</f>
        <v>1°0,67</v>
      </c>
      <c r="P9" s="39" t="s">
        <v>3</v>
      </c>
      <c r="Q9" s="212">
        <f>IF(ISBLANK(I9),"",IF(ISBLANK(J9),"",IF(J9&gt;60,"ERREUR !!",O11*(I9+(J9/60)))))</f>
        <v>1.0111666666666668</v>
      </c>
      <c r="R9" s="213"/>
    </row>
    <row r="10" spans="3:23" ht="15" customHeight="1" x14ac:dyDescent="0.25">
      <c r="C10" s="46"/>
      <c r="D10" s="33"/>
      <c r="G10" s="210" t="s">
        <v>49</v>
      </c>
      <c r="H10" s="211"/>
      <c r="I10" s="38">
        <v>10</v>
      </c>
      <c r="J10" s="39">
        <v>0.61</v>
      </c>
      <c r="K10" s="42" t="s">
        <v>51</v>
      </c>
      <c r="L10" s="43" t="str">
        <f>IF(P10=N9,"+","-")</f>
        <v>-</v>
      </c>
      <c r="M10" s="42" t="s">
        <v>53</v>
      </c>
      <c r="N10" s="42" t="s">
        <v>55</v>
      </c>
      <c r="O10" s="11" t="str">
        <f>IF(ISBLANK(I10),"",IF(ISBLANK(J10),"",IF(P10=N10,L10&amp;N12,N12)))</f>
        <v>-10°0,61</v>
      </c>
      <c r="P10" s="39" t="s">
        <v>55</v>
      </c>
      <c r="Q10" s="212">
        <f>IF(ISBLANK(I10),"",IF(ISBLANK(J10),"",IF(J10&gt;60,"ERREUR !!",O12*(I10+(J10/60)))))</f>
        <v>-10.010166666666667</v>
      </c>
      <c r="R10" s="213"/>
      <c r="S10" s="31"/>
      <c r="T10" s="31"/>
    </row>
    <row r="11" spans="3:23" x14ac:dyDescent="0.25">
      <c r="G11" s="194" t="s">
        <v>72</v>
      </c>
      <c r="H11" s="195"/>
      <c r="I11" s="83" t="s">
        <v>33</v>
      </c>
      <c r="J11" s="85">
        <v>37407</v>
      </c>
      <c r="K11" s="85"/>
      <c r="L11" s="85"/>
      <c r="M11" s="85"/>
      <c r="N11" s="86" t="str">
        <f>I9&amp;"°"&amp;J9</f>
        <v>1°0,67</v>
      </c>
      <c r="O11" s="87">
        <f>IF(P9=M10,-1,1)</f>
        <v>1</v>
      </c>
      <c r="P11" s="198" t="str">
        <f>TEXT(J11,"aaaa-mm-jj")&amp;"T"&amp;TEXT(J12,"hh:mm:ss")&amp;"z"</f>
        <v>2006-06-01T20:30:00z</v>
      </c>
      <c r="Q11" s="198"/>
      <c r="R11" s="199"/>
      <c r="T11" s="30"/>
      <c r="U11" s="30"/>
      <c r="V11" s="32"/>
      <c r="W11" s="32"/>
    </row>
    <row r="12" spans="3:23" ht="15.75" thickBot="1" x14ac:dyDescent="0.3">
      <c r="G12" s="196"/>
      <c r="H12" s="197"/>
      <c r="I12" s="84" t="s">
        <v>73</v>
      </c>
      <c r="J12" s="114">
        <v>0.85416666666666663</v>
      </c>
      <c r="K12" s="88"/>
      <c r="L12" s="88"/>
      <c r="M12" s="88"/>
      <c r="N12" s="89" t="str">
        <f>I10&amp;"°"&amp;J10</f>
        <v>10°0,61</v>
      </c>
      <c r="O12" s="87">
        <f>IF(P10=N10,-1,1)</f>
        <v>-1</v>
      </c>
      <c r="P12" s="200"/>
      <c r="Q12" s="200"/>
      <c r="R12" s="201"/>
      <c r="T12" s="30"/>
      <c r="U12" s="30"/>
      <c r="V12" s="32"/>
      <c r="W12" s="32"/>
    </row>
    <row r="13" spans="3:23" ht="15.75" thickBot="1" x14ac:dyDescent="0.3">
      <c r="C13" s="5" t="s">
        <v>1</v>
      </c>
      <c r="D13" s="5"/>
      <c r="E13" s="6"/>
      <c r="K13" s="81"/>
      <c r="L13" s="81"/>
      <c r="M13" s="81"/>
      <c r="N13" s="81"/>
      <c r="O13" s="81"/>
      <c r="P13" s="81"/>
      <c r="Q13" s="82"/>
    </row>
    <row r="14" spans="3:23" ht="15" customHeight="1" x14ac:dyDescent="0.25">
      <c r="C14" s="97" t="s">
        <v>7</v>
      </c>
      <c r="D14" s="90"/>
      <c r="E14" s="90"/>
      <c r="F14" s="90"/>
      <c r="G14" s="90"/>
      <c r="H14" s="91"/>
      <c r="I14" s="91"/>
      <c r="J14" s="91"/>
      <c r="K14" s="90"/>
      <c r="L14" s="90"/>
      <c r="M14" s="90"/>
      <c r="N14" s="91"/>
      <c r="O14" s="12"/>
      <c r="P14" s="91"/>
      <c r="Q14" s="12" t="s">
        <v>17</v>
      </c>
      <c r="R14" s="17">
        <v>23</v>
      </c>
      <c r="S14" s="92" t="s">
        <v>2</v>
      </c>
    </row>
    <row r="15" spans="3:23" ht="14.25" customHeight="1" x14ac:dyDescent="0.25">
      <c r="C15" s="98" t="s">
        <v>32</v>
      </c>
      <c r="D15" s="93"/>
      <c r="E15" s="93"/>
      <c r="F15" s="93"/>
      <c r="G15" s="93"/>
      <c r="H15" s="23"/>
      <c r="I15" s="23"/>
      <c r="J15" s="23"/>
      <c r="K15" s="93"/>
      <c r="L15" s="93"/>
      <c r="M15" s="93"/>
      <c r="N15" s="23"/>
      <c r="O15" s="13"/>
      <c r="P15" s="23"/>
      <c r="Q15" s="13" t="s">
        <v>34</v>
      </c>
      <c r="R15" s="18">
        <v>23</v>
      </c>
      <c r="S15" s="94" t="s">
        <v>2</v>
      </c>
    </row>
    <row r="16" spans="3:23" x14ac:dyDescent="0.25">
      <c r="C16" s="98" t="s">
        <v>11</v>
      </c>
      <c r="D16" s="93"/>
      <c r="E16" s="93"/>
      <c r="F16" s="93"/>
      <c r="G16" s="93"/>
      <c r="H16" s="23"/>
      <c r="I16" s="23"/>
      <c r="J16" s="23"/>
      <c r="K16" s="93"/>
      <c r="L16" s="93"/>
      <c r="M16" s="93"/>
      <c r="N16" s="23"/>
      <c r="O16" s="14"/>
      <c r="P16" s="23"/>
      <c r="Q16" s="14" t="s">
        <v>35</v>
      </c>
      <c r="R16" s="20" t="s">
        <v>4</v>
      </c>
      <c r="S16" s="94" t="s">
        <v>6</v>
      </c>
    </row>
    <row r="17" spans="3:54" ht="15.75" thickBot="1" x14ac:dyDescent="0.3">
      <c r="C17" s="99" t="s">
        <v>12</v>
      </c>
      <c r="D17" s="95"/>
      <c r="E17" s="95"/>
      <c r="F17" s="95"/>
      <c r="G17" s="95"/>
      <c r="H17" s="24"/>
      <c r="I17" s="24"/>
      <c r="J17" s="24"/>
      <c r="K17" s="95"/>
      <c r="L17" s="95"/>
      <c r="M17" s="95"/>
      <c r="N17" s="24"/>
      <c r="O17" s="15"/>
      <c r="P17" s="24"/>
      <c r="Q17" s="15" t="s">
        <v>36</v>
      </c>
      <c r="R17" s="21" t="s">
        <v>4</v>
      </c>
      <c r="S17" s="96" t="s">
        <v>6</v>
      </c>
    </row>
    <row r="18" spans="3:54" ht="14.45" hidden="1" x14ac:dyDescent="0.3">
      <c r="C18" s="8" t="s">
        <v>8</v>
      </c>
      <c r="D18" s="9"/>
      <c r="E18" s="9"/>
      <c r="F18" s="9"/>
      <c r="G18" s="9"/>
      <c r="H18" s="9"/>
      <c r="I18" s="9"/>
      <c r="J18" s="9"/>
      <c r="K18" s="10"/>
      <c r="L18" s="10"/>
      <c r="M18" s="10"/>
      <c r="N18" s="10"/>
      <c r="O18" s="25" t="s">
        <v>0</v>
      </c>
      <c r="P18" s="19">
        <f>(0.999842594+(0.00006793952*$R$14)-(0.00000909529*$R$14^2)+(0.0000001001685*$R$14^3)-(0.000000001120083*$R$14^4)+(0.000000000006536332*$R$14^5))</f>
        <v>0.99754116961741091</v>
      </c>
      <c r="Q18" s="10"/>
      <c r="R18" s="2"/>
    </row>
    <row r="19" spans="3:54" ht="14.45" hidden="1" x14ac:dyDescent="0.3">
      <c r="C19" s="8" t="s">
        <v>9</v>
      </c>
      <c r="D19" s="9"/>
      <c r="E19" s="9"/>
      <c r="F19" s="9"/>
      <c r="G19" s="9"/>
      <c r="H19" s="9"/>
      <c r="I19" s="9"/>
      <c r="J19" s="9"/>
      <c r="K19" s="10"/>
      <c r="L19" s="10"/>
      <c r="M19" s="10"/>
      <c r="N19" s="10"/>
      <c r="O19" s="25" t="s">
        <v>43</v>
      </c>
      <c r="P19" s="19" t="e">
        <f>$P$24*($P$18/#REF!)</f>
        <v>#REF!</v>
      </c>
      <c r="Q19" s="10" t="s">
        <v>3</v>
      </c>
      <c r="R19" s="2"/>
    </row>
    <row r="20" spans="3:54" ht="14.45" hidden="1" x14ac:dyDescent="0.3">
      <c r="C20" s="8" t="s">
        <v>18</v>
      </c>
      <c r="D20" s="9"/>
      <c r="E20" s="9"/>
      <c r="F20" s="9"/>
      <c r="G20" s="9"/>
      <c r="H20" s="9"/>
      <c r="I20" s="9"/>
      <c r="J20" s="9"/>
      <c r="K20" s="10"/>
      <c r="L20" s="10"/>
      <c r="M20" s="10"/>
      <c r="N20" s="10"/>
      <c r="O20" s="25" t="s">
        <v>44</v>
      </c>
      <c r="P20" s="19" t="e">
        <f>5+#REF!</f>
        <v>#REF!</v>
      </c>
      <c r="Q20" s="10" t="s">
        <v>6</v>
      </c>
      <c r="R20" s="2"/>
    </row>
    <row r="21" spans="3:54" ht="14.45" hidden="1" x14ac:dyDescent="0.3">
      <c r="C21" s="8" t="s">
        <v>10</v>
      </c>
      <c r="D21" s="9"/>
      <c r="E21" s="9"/>
      <c r="F21" s="9"/>
      <c r="G21" s="9"/>
      <c r="H21" s="9"/>
      <c r="I21" s="9"/>
      <c r="J21" s="9"/>
      <c r="K21" s="10"/>
      <c r="L21" s="10"/>
      <c r="M21" s="10"/>
      <c r="N21" s="10"/>
      <c r="O21" s="25" t="s">
        <v>45</v>
      </c>
      <c r="P21" s="19" t="e">
        <f>P20*(1+0.00001*(R14-20))</f>
        <v>#REF!</v>
      </c>
      <c r="Q21" s="10" t="s">
        <v>6</v>
      </c>
      <c r="R21" s="2"/>
    </row>
    <row r="22" spans="3:54" ht="14.45" hidden="1" x14ac:dyDescent="0.3">
      <c r="C22" s="8" t="s">
        <v>13</v>
      </c>
      <c r="D22" s="9"/>
      <c r="E22" s="9"/>
      <c r="F22" s="9"/>
      <c r="G22" s="9"/>
      <c r="H22" s="9"/>
      <c r="I22" s="9"/>
      <c r="J22" s="9"/>
      <c r="K22" s="10"/>
      <c r="L22" s="10"/>
      <c r="M22" s="10"/>
      <c r="N22" s="10"/>
      <c r="O22" s="25" t="s">
        <v>39</v>
      </c>
      <c r="P22" s="22" t="e">
        <f>$R$16*(1+0.00001*(20-$R$14))</f>
        <v>#VALUE!</v>
      </c>
      <c r="Q22" s="10" t="s">
        <v>6</v>
      </c>
      <c r="R22" s="2"/>
    </row>
    <row r="23" spans="3:54" ht="14.45" hidden="1" x14ac:dyDescent="0.3">
      <c r="C23" s="8" t="s">
        <v>14</v>
      </c>
      <c r="D23" s="9"/>
      <c r="E23" s="9"/>
      <c r="F23" s="9"/>
      <c r="G23" s="9"/>
      <c r="H23" s="9"/>
      <c r="I23" s="9"/>
      <c r="J23" s="9"/>
      <c r="K23" s="10"/>
      <c r="L23" s="10"/>
      <c r="M23" s="10"/>
      <c r="N23" s="10"/>
      <c r="O23" s="25" t="s">
        <v>40</v>
      </c>
      <c r="P23" s="22" t="e">
        <f>$R$17*(1+0.00001*(20-$R$14))</f>
        <v>#VALUE!</v>
      </c>
      <c r="Q23" s="10" t="s">
        <v>6</v>
      </c>
      <c r="R23" s="2"/>
    </row>
    <row r="24" spans="3:54" ht="14.45" hidden="1" x14ac:dyDescent="0.3">
      <c r="C24" s="8" t="s">
        <v>15</v>
      </c>
      <c r="D24" s="9"/>
      <c r="E24" s="9"/>
      <c r="F24" s="9"/>
      <c r="G24" s="9"/>
      <c r="H24" s="9"/>
      <c r="I24" s="9"/>
      <c r="J24" s="9"/>
      <c r="K24" s="10"/>
      <c r="L24" s="10"/>
      <c r="M24" s="10"/>
      <c r="N24" s="10"/>
      <c r="O24" s="25" t="s">
        <v>41</v>
      </c>
      <c r="P24" s="23" t="e">
        <f>MAX(#REF!)</f>
        <v>#REF!</v>
      </c>
      <c r="Q24" s="10" t="s">
        <v>3</v>
      </c>
      <c r="R24" s="2"/>
    </row>
    <row r="25" spans="3:54" ht="14.45" hidden="1" x14ac:dyDescent="0.3">
      <c r="C25" s="8" t="s">
        <v>16</v>
      </c>
      <c r="D25" s="9"/>
      <c r="E25" s="9"/>
      <c r="F25" s="9"/>
      <c r="G25" s="9"/>
      <c r="H25" s="9"/>
      <c r="I25" s="9"/>
      <c r="J25" s="9"/>
      <c r="K25" s="10"/>
      <c r="L25" s="10"/>
      <c r="M25" s="10"/>
      <c r="N25" s="10"/>
      <c r="O25" s="25" t="s">
        <v>42</v>
      </c>
      <c r="P25" s="23" t="e">
        <f>IF(ISBLANK(R14),"",IF(ISBLANK(P21),"",IF(ISBLANK(R17),"",(($P$24*$P$18)/($P$22-$P$23)))))</f>
        <v>#REF!</v>
      </c>
      <c r="Q25" s="10" t="s">
        <v>3</v>
      </c>
      <c r="R25" s="2"/>
    </row>
    <row r="26" spans="3:54" ht="14.45" hidden="1" x14ac:dyDescent="0.3">
      <c r="C26" s="40" t="s">
        <v>31</v>
      </c>
      <c r="D26" s="41"/>
      <c r="E26" s="41"/>
      <c r="F26" s="41"/>
      <c r="G26" s="41"/>
      <c r="H26" s="41"/>
      <c r="I26" s="41"/>
      <c r="J26" s="41"/>
      <c r="K26" s="10"/>
      <c r="L26" s="10"/>
      <c r="M26" s="10"/>
      <c r="N26" s="10"/>
      <c r="O26" s="25" t="s">
        <v>30</v>
      </c>
      <c r="P26" s="23" t="e">
        <f>2+(#REF!+#REF!)</f>
        <v>#REF!</v>
      </c>
      <c r="Q26" s="10" t="s">
        <v>6</v>
      </c>
      <c r="R26" s="2"/>
    </row>
    <row r="27" spans="3:54" hidden="1" thickBot="1" x14ac:dyDescent="0.35">
      <c r="C27" s="26"/>
      <c r="D27" s="27"/>
      <c r="E27" s="27"/>
      <c r="F27" s="27"/>
      <c r="G27" s="27"/>
      <c r="H27" s="27"/>
      <c r="I27" s="27"/>
      <c r="J27" s="27"/>
      <c r="K27" s="28"/>
      <c r="L27" s="28"/>
      <c r="M27" s="28"/>
      <c r="N27" s="28"/>
      <c r="O27" s="29" t="s">
        <v>29</v>
      </c>
      <c r="P27" s="24">
        <v>1.6999999999999999E-3</v>
      </c>
      <c r="Q27" s="28"/>
      <c r="R27" s="4"/>
    </row>
    <row r="29" spans="3:54" ht="15.75" x14ac:dyDescent="0.25">
      <c r="E29" s="202" t="s">
        <v>60</v>
      </c>
      <c r="F29" s="202"/>
      <c r="G29" s="202"/>
      <c r="H29" s="202"/>
      <c r="I29" s="69" t="s">
        <v>66</v>
      </c>
      <c r="K29" s="70"/>
      <c r="L29" s="70"/>
      <c r="M29" s="70"/>
      <c r="N29" s="71"/>
      <c r="O29" s="70" t="s">
        <v>66</v>
      </c>
    </row>
    <row r="30" spans="3:54" ht="16.149999999999999" thickBot="1" x14ac:dyDescent="0.35">
      <c r="E30" s="106"/>
      <c r="F30" s="106"/>
      <c r="G30" s="106"/>
      <c r="H30" s="106"/>
      <c r="I30" s="106"/>
      <c r="J30" s="73"/>
      <c r="K30" s="72"/>
      <c r="L30" s="72"/>
      <c r="M30" s="72"/>
      <c r="N30" s="71"/>
      <c r="O30" s="71" t="s">
        <v>65</v>
      </c>
      <c r="P30" s="71"/>
    </row>
    <row r="31" spans="3:54" ht="15.75" customHeight="1" x14ac:dyDescent="0.25">
      <c r="C31" s="203" t="s">
        <v>5</v>
      </c>
      <c r="D31" s="190" t="s">
        <v>24</v>
      </c>
      <c r="E31" s="190" t="s">
        <v>58</v>
      </c>
      <c r="F31" s="190" t="s">
        <v>56</v>
      </c>
      <c r="G31" s="190" t="s">
        <v>20</v>
      </c>
      <c r="H31" s="190" t="s">
        <v>76</v>
      </c>
      <c r="I31" s="188" t="s">
        <v>77</v>
      </c>
      <c r="J31" s="188" t="s">
        <v>64</v>
      </c>
      <c r="K31" s="190" t="s">
        <v>21</v>
      </c>
      <c r="L31" s="190" t="s">
        <v>22</v>
      </c>
      <c r="M31" s="190" t="s">
        <v>26</v>
      </c>
      <c r="N31" s="190" t="s">
        <v>25</v>
      </c>
      <c r="O31" s="190" t="s">
        <v>23</v>
      </c>
      <c r="P31" s="192" t="s">
        <v>74</v>
      </c>
      <c r="Q31" s="192"/>
      <c r="R31" s="192"/>
      <c r="S31" s="192"/>
      <c r="T31" s="184" t="s">
        <v>69</v>
      </c>
      <c r="U31" s="184"/>
      <c r="V31" s="184" t="s">
        <v>70</v>
      </c>
      <c r="W31" s="184"/>
      <c r="X31" s="184" t="s">
        <v>71</v>
      </c>
      <c r="Y31" s="184"/>
      <c r="Z31" s="184" t="s">
        <v>67</v>
      </c>
      <c r="AA31" s="184"/>
      <c r="AB31" s="184" t="s">
        <v>68</v>
      </c>
      <c r="AC31" s="186"/>
      <c r="AD31" s="227" t="s">
        <v>80</v>
      </c>
      <c r="AE31" s="227" t="s">
        <v>81</v>
      </c>
      <c r="AF31" s="227" t="s">
        <v>82</v>
      </c>
      <c r="AG31" s="228" t="s">
        <v>83</v>
      </c>
      <c r="AH31" s="227" t="s">
        <v>84</v>
      </c>
      <c r="AI31" s="227" t="s">
        <v>85</v>
      </c>
      <c r="AJ31" s="227" t="s">
        <v>86</v>
      </c>
      <c r="AK31" s="227" t="s">
        <v>87</v>
      </c>
      <c r="AL31" s="228" t="s">
        <v>88</v>
      </c>
      <c r="AM31" s="227" t="s">
        <v>89</v>
      </c>
      <c r="AN31" s="227" t="s">
        <v>90</v>
      </c>
      <c r="AO31" s="227" t="s">
        <v>91</v>
      </c>
      <c r="AP31" s="227" t="s">
        <v>92</v>
      </c>
      <c r="AQ31" s="227" t="s">
        <v>93</v>
      </c>
      <c r="AR31" s="228" t="s">
        <v>94</v>
      </c>
      <c r="AS31" s="228" t="s">
        <v>95</v>
      </c>
      <c r="AT31" s="228" t="s">
        <v>96</v>
      </c>
      <c r="AU31" s="227" t="s">
        <v>97</v>
      </c>
      <c r="AV31" s="227" t="s">
        <v>98</v>
      </c>
      <c r="AW31" s="229" t="s">
        <v>99</v>
      </c>
      <c r="AX31" s="227" t="s">
        <v>100</v>
      </c>
      <c r="AY31" s="227" t="s">
        <v>101</v>
      </c>
      <c r="AZ31" s="228" t="s">
        <v>102</v>
      </c>
      <c r="BA31" s="227" t="s">
        <v>103</v>
      </c>
      <c r="BB31" s="230" t="s">
        <v>104</v>
      </c>
    </row>
    <row r="32" spans="3:54" ht="15.75" customHeight="1" x14ac:dyDescent="0.25">
      <c r="C32" s="204"/>
      <c r="D32" s="191"/>
      <c r="E32" s="191"/>
      <c r="F32" s="191"/>
      <c r="G32" s="191"/>
      <c r="H32" s="191"/>
      <c r="I32" s="205"/>
      <c r="J32" s="189"/>
      <c r="K32" s="191"/>
      <c r="L32" s="191"/>
      <c r="M32" s="191"/>
      <c r="N32" s="191"/>
      <c r="O32" s="191"/>
      <c r="P32" s="193"/>
      <c r="Q32" s="193"/>
      <c r="R32" s="193"/>
      <c r="S32" s="193"/>
      <c r="T32" s="185"/>
      <c r="U32" s="185"/>
      <c r="V32" s="185"/>
      <c r="W32" s="185"/>
      <c r="X32" s="185"/>
      <c r="Y32" s="185"/>
      <c r="Z32" s="185"/>
      <c r="AA32" s="185"/>
      <c r="AB32" s="185"/>
      <c r="AC32" s="187"/>
      <c r="AD32" s="227"/>
      <c r="AE32" s="227"/>
      <c r="AF32" s="227"/>
      <c r="AG32" s="228"/>
      <c r="AH32" s="227"/>
      <c r="AI32" s="227"/>
      <c r="AJ32" s="227"/>
      <c r="AK32" s="227"/>
      <c r="AL32" s="228"/>
      <c r="AM32" s="227"/>
      <c r="AN32" s="227"/>
      <c r="AO32" s="227"/>
      <c r="AP32" s="227"/>
      <c r="AQ32" s="227"/>
      <c r="AR32" s="228"/>
      <c r="AS32" s="228"/>
      <c r="AT32" s="228"/>
      <c r="AU32" s="227"/>
      <c r="AV32" s="227"/>
      <c r="AW32" s="229"/>
      <c r="AX32" s="227"/>
      <c r="AY32" s="227"/>
      <c r="AZ32" s="228"/>
      <c r="BA32" s="227"/>
      <c r="BB32" s="230"/>
    </row>
    <row r="33" spans="1:54" ht="15.75" customHeight="1" x14ac:dyDescent="0.25">
      <c r="C33" s="178" t="s">
        <v>59</v>
      </c>
      <c r="D33" s="180" t="s">
        <v>4</v>
      </c>
      <c r="E33" s="180" t="s">
        <v>2</v>
      </c>
      <c r="F33" s="176" t="s">
        <v>62</v>
      </c>
      <c r="G33" s="182"/>
      <c r="H33" s="176" t="s">
        <v>27</v>
      </c>
      <c r="I33" s="176" t="s">
        <v>27</v>
      </c>
      <c r="J33" s="176" t="s">
        <v>62</v>
      </c>
      <c r="K33" s="136"/>
      <c r="L33" s="136"/>
      <c r="M33" s="136"/>
      <c r="N33" s="136"/>
      <c r="O33" s="136"/>
      <c r="P33" s="137" t="s">
        <v>132</v>
      </c>
      <c r="Q33" s="137"/>
      <c r="R33" s="137" t="s">
        <v>133</v>
      </c>
      <c r="S33" s="137" t="s">
        <v>134</v>
      </c>
      <c r="T33" s="138" t="s">
        <v>135</v>
      </c>
      <c r="U33" s="138" t="s">
        <v>136</v>
      </c>
      <c r="V33" s="138" t="s">
        <v>137</v>
      </c>
      <c r="W33" s="138" t="s">
        <v>138</v>
      </c>
      <c r="X33" s="138" t="s">
        <v>139</v>
      </c>
      <c r="Y33" s="138" t="s">
        <v>140</v>
      </c>
      <c r="Z33" s="138" t="s">
        <v>141</v>
      </c>
      <c r="AA33" s="138" t="s">
        <v>142</v>
      </c>
      <c r="AB33" s="138" t="s">
        <v>143</v>
      </c>
      <c r="AC33" s="139" t="s">
        <v>144</v>
      </c>
      <c r="AD33" s="129" t="s">
        <v>105</v>
      </c>
      <c r="AE33" s="129" t="s">
        <v>106</v>
      </c>
      <c r="AF33" s="129" t="s">
        <v>107</v>
      </c>
      <c r="AG33" s="130" t="s">
        <v>108</v>
      </c>
      <c r="AH33" s="129" t="s">
        <v>109</v>
      </c>
      <c r="AI33" s="131" t="s">
        <v>110</v>
      </c>
      <c r="AJ33" s="129" t="s">
        <v>111</v>
      </c>
      <c r="AK33" s="131" t="s">
        <v>112</v>
      </c>
      <c r="AL33" s="129" t="s">
        <v>113</v>
      </c>
      <c r="AM33" s="129" t="s">
        <v>114</v>
      </c>
      <c r="AN33" s="129" t="s">
        <v>115</v>
      </c>
      <c r="AO33" s="129" t="s">
        <v>116</v>
      </c>
      <c r="AP33" s="129" t="s">
        <v>117</v>
      </c>
      <c r="AQ33" s="131" t="s">
        <v>118</v>
      </c>
      <c r="AR33" s="129" t="s">
        <v>119</v>
      </c>
      <c r="AS33" s="129" t="s">
        <v>120</v>
      </c>
      <c r="AT33" s="132" t="s">
        <v>121</v>
      </c>
      <c r="AU33" s="131" t="s">
        <v>122</v>
      </c>
      <c r="AV33" s="131" t="s">
        <v>123</v>
      </c>
      <c r="AW33" s="131" t="s">
        <v>124</v>
      </c>
      <c r="AX33" s="129" t="s">
        <v>125</v>
      </c>
      <c r="AY33" s="129" t="s">
        <v>126</v>
      </c>
      <c r="AZ33" s="130" t="s">
        <v>127</v>
      </c>
      <c r="BA33" s="129" t="s">
        <v>128</v>
      </c>
      <c r="BB33" s="133" t="s">
        <v>129</v>
      </c>
    </row>
    <row r="34" spans="1:54" ht="14.25" customHeight="1" thickBot="1" x14ac:dyDescent="0.3">
      <c r="C34" s="179"/>
      <c r="D34" s="181"/>
      <c r="E34" s="181"/>
      <c r="F34" s="177"/>
      <c r="G34" s="183"/>
      <c r="H34" s="177"/>
      <c r="I34" s="177"/>
      <c r="J34" s="177"/>
      <c r="K34" s="125"/>
      <c r="L34" s="125"/>
      <c r="M34" s="125"/>
      <c r="N34" s="126" t="s">
        <v>6</v>
      </c>
      <c r="O34" s="125"/>
      <c r="P34" s="126" t="s">
        <v>61</v>
      </c>
      <c r="Q34" s="126" t="s">
        <v>79</v>
      </c>
      <c r="R34" s="126" t="s">
        <v>63</v>
      </c>
      <c r="S34" s="126" t="s">
        <v>28</v>
      </c>
      <c r="T34" s="100" t="s">
        <v>63</v>
      </c>
      <c r="U34" s="100" t="s">
        <v>28</v>
      </c>
      <c r="V34" s="100" t="s">
        <v>63</v>
      </c>
      <c r="W34" s="100" t="s">
        <v>28</v>
      </c>
      <c r="X34" s="100" t="s">
        <v>63</v>
      </c>
      <c r="Y34" s="100" t="s">
        <v>28</v>
      </c>
      <c r="Z34" s="100" t="s">
        <v>63</v>
      </c>
      <c r="AA34" s="100" t="s">
        <v>28</v>
      </c>
      <c r="AB34" s="100" t="s">
        <v>63</v>
      </c>
      <c r="AC34" s="101" t="s">
        <v>28</v>
      </c>
      <c r="AD34" s="134" t="s">
        <v>130</v>
      </c>
      <c r="AE34" s="134" t="s">
        <v>130</v>
      </c>
      <c r="AF34" s="134" t="s">
        <v>130</v>
      </c>
      <c r="AG34" s="135" t="s">
        <v>131</v>
      </c>
      <c r="AH34" s="134" t="s">
        <v>131</v>
      </c>
      <c r="AI34" s="134" t="s">
        <v>131</v>
      </c>
      <c r="AJ34" s="134" t="s">
        <v>131</v>
      </c>
      <c r="AK34" s="134" t="s">
        <v>131</v>
      </c>
      <c r="AL34" s="134" t="s">
        <v>131</v>
      </c>
      <c r="AM34" s="134" t="s">
        <v>131</v>
      </c>
      <c r="AN34" s="134" t="s">
        <v>131</v>
      </c>
      <c r="AO34" s="134" t="s">
        <v>131</v>
      </c>
      <c r="AP34" s="134" t="s">
        <v>131</v>
      </c>
      <c r="AQ34" s="134" t="s">
        <v>131</v>
      </c>
      <c r="AR34" s="134" t="s">
        <v>131</v>
      </c>
      <c r="AS34" s="134" t="s">
        <v>131</v>
      </c>
      <c r="AT34" s="134" t="s">
        <v>131</v>
      </c>
      <c r="AU34" s="134" t="s">
        <v>131</v>
      </c>
      <c r="AV34" s="134" t="s">
        <v>131</v>
      </c>
      <c r="AW34" s="134" t="s">
        <v>131</v>
      </c>
      <c r="AX34" s="134" t="s">
        <v>131</v>
      </c>
      <c r="AY34" s="134" t="s">
        <v>131</v>
      </c>
      <c r="AZ34" s="134" t="s">
        <v>131</v>
      </c>
      <c r="BA34" s="134" t="s">
        <v>131</v>
      </c>
      <c r="BB34" s="134" t="s">
        <v>131</v>
      </c>
    </row>
    <row r="35" spans="1:54" ht="15.75" x14ac:dyDescent="0.25">
      <c r="A35" s="75">
        <f>IF(ISBLANK(VLOOKUP(D35,#REF!,3)),0,1)</f>
        <v>1</v>
      </c>
      <c r="B35" s="74">
        <f>IF(ISBLANK(D35),0,IF(ISBLANK(E35),0,IF(ISBLANK(F35),0,1)))</f>
        <v>1</v>
      </c>
      <c r="C35" s="140">
        <v>1</v>
      </c>
      <c r="D35" s="141" t="s">
        <v>4</v>
      </c>
      <c r="E35" s="141" t="s">
        <v>4</v>
      </c>
      <c r="F35" s="141" t="s">
        <v>4</v>
      </c>
      <c r="G35" s="164">
        <v>34.963799999999999</v>
      </c>
      <c r="H35" s="141">
        <v>2000</v>
      </c>
      <c r="I35" s="159">
        <v>2002</v>
      </c>
      <c r="J35" s="142" t="s">
        <v>4</v>
      </c>
      <c r="K35" s="143" t="e">
        <f>IF(ISBLANK(E35),"",(0.000824493-(0.0000040899*E35)+(0.000000076438*E35^2)-(0.00000000082467*E35^3)+(0.0000000000053875*E35^4)))</f>
        <v>#VALUE!</v>
      </c>
      <c r="L35" s="143" t="e">
        <f>IF(ISBLANK(E35),"",(-0.00000572466+(0.00000010227*E35)-(0.0000000016546*E35^2)))</f>
        <v>#VALUE!</v>
      </c>
      <c r="M35" s="143" t="e">
        <f>IF(ISBLANK(E35),"",IF(ISBLANK(G35),(O35+(K35*35)+(L35*35^1.5)+(0.00000048314*35^2)),(O35+(K35*G35)+(L35*G35^1.5)+(0.00000048314*G35^2))))</f>
        <v>#VALUE!</v>
      </c>
      <c r="N35" s="144" t="e">
        <f>IF(ISBLANK(D35),"",IF(ISBLANK(G35),J35*(1+0.00001*(35-20)),J35*(1+0.00001*(G35-20))))</f>
        <v>#VALUE!</v>
      </c>
      <c r="O35" s="143" t="e">
        <f>IF(ISBLANK(E35),"",(0.999842594+(0.00006793952*E35)-(0.00000909529*E35^2)+(0.0000001001685*E35^3)-(0.000000001120083*E35^4)+(0.000000000006536332*E35^5)))</f>
        <v>#VALUE!</v>
      </c>
      <c r="P35" s="142">
        <v>5.67</v>
      </c>
      <c r="Q35" s="142" t="s">
        <v>4</v>
      </c>
      <c r="S35" s="161">
        <v>246.8</v>
      </c>
      <c r="T35" s="231">
        <v>1E-3</v>
      </c>
      <c r="U35" s="231">
        <v>9.7718940899447744E-4</v>
      </c>
      <c r="X35" s="231">
        <v>20.298999999999999</v>
      </c>
      <c r="Y35" s="231">
        <v>19.835967813178897</v>
      </c>
      <c r="Z35" s="231">
        <v>1.2709999999999999</v>
      </c>
      <c r="AA35" s="231">
        <v>1.2420077388319808</v>
      </c>
      <c r="AB35" s="231">
        <v>20.92</v>
      </c>
      <c r="AC35" s="231">
        <v>20.44280243616447</v>
      </c>
      <c r="AD35" s="149"/>
      <c r="AE35" s="149"/>
      <c r="AF35" s="149"/>
      <c r="AG35" s="149"/>
      <c r="AH35" s="149"/>
      <c r="AI35" s="149"/>
      <c r="AJ35" s="149"/>
      <c r="AK35" s="149"/>
      <c r="AL35" s="149"/>
      <c r="AM35" s="149"/>
      <c r="AN35" s="149"/>
      <c r="AO35" s="149"/>
      <c r="AP35" s="149"/>
      <c r="AQ35" s="149"/>
      <c r="AR35" s="149"/>
      <c r="AS35" s="149"/>
      <c r="AT35" s="149"/>
      <c r="AU35" s="149"/>
      <c r="AV35" s="149"/>
      <c r="AW35" s="149"/>
      <c r="AX35" s="149"/>
      <c r="AY35" s="149"/>
      <c r="AZ35" s="149"/>
      <c r="BA35" s="149"/>
      <c r="BB35" s="150"/>
    </row>
    <row r="36" spans="1:54" ht="15.75" x14ac:dyDescent="0.25">
      <c r="A36" s="75">
        <f>IF(ISBLANK(VLOOKUP(D36,#REF!,3)),0,1)</f>
        <v>1</v>
      </c>
      <c r="B36" s="74">
        <f t="shared" ref="B36:B58" si="0">IF(ISBLANK(D36),0,IF(ISBLANK(E36),0,IF(ISBLANK(F36),0,1)))</f>
        <v>1</v>
      </c>
      <c r="C36" s="52">
        <v>2</v>
      </c>
      <c r="D36" s="53" t="s">
        <v>4</v>
      </c>
      <c r="E36" s="53" t="s">
        <v>4</v>
      </c>
      <c r="F36" s="53" t="s">
        <v>4</v>
      </c>
      <c r="G36" s="232">
        <v>34.9649</v>
      </c>
      <c r="H36" s="53">
        <v>1900</v>
      </c>
      <c r="I36" s="159">
        <v>1900</v>
      </c>
      <c r="J36" s="127" t="s">
        <v>4</v>
      </c>
      <c r="K36" s="57" t="e">
        <f t="shared" ref="K36:K45" si="1">IF(ISBLANK(E36),"",(0.000824493-(0.0000040899*E36)+(0.000000076438*E36^2)-(0.00000000082467*E36^3)+(0.0000000000053875*E36^4)))</f>
        <v>#VALUE!</v>
      </c>
      <c r="L36" s="57" t="e">
        <f t="shared" ref="L36:L45" si="2">IF(ISBLANK(E36),"",(-0.00000572466+(0.00000010227*E36)-(0.0000000016546*E36^2)))</f>
        <v>#VALUE!</v>
      </c>
      <c r="M36" s="57" t="e">
        <f t="shared" ref="M36:M45" si="3">IF(ISBLANK(E36),"",IF(ISBLANK(G36),(O36+(K36*35)+(L36*35^1.5)+(0.00000048314*35^2)),(O36+(K36*G36)+(L36*G36^1.5)+(0.00000048314*G36^2))))</f>
        <v>#VALUE!</v>
      </c>
      <c r="N36" s="58" t="e">
        <f t="shared" ref="N36:N45" si="4">IF(ISBLANK(D36),"",IF(ISBLANK(G36),J36*(1+0.00001*(35-20)),J36*(1+0.00001*(G36-20))))</f>
        <v>#VALUE!</v>
      </c>
      <c r="O36" s="57" t="e">
        <f t="shared" ref="O36:O45" si="5">IF(ISBLANK(E36),"",(0.999842594+(0.00006793952*E36)-(0.00000909529*E36^2)+(0.0000001001685*E36^3)-(0.000000001120083*E36^4)+(0.000000000006536332*E36^5)))</f>
        <v>#VALUE!</v>
      </c>
      <c r="P36" s="127">
        <v>5.6239999999999997</v>
      </c>
      <c r="Q36" s="127" t="s">
        <v>4</v>
      </c>
      <c r="S36" s="162">
        <v>244.7</v>
      </c>
      <c r="T36" s="231">
        <v>0</v>
      </c>
      <c r="U36" s="231">
        <v>0</v>
      </c>
      <c r="X36" s="231">
        <v>20.65</v>
      </c>
      <c r="Y36" s="231">
        <v>20.178961295735956</v>
      </c>
      <c r="Z36" s="231">
        <v>1.3439999999999999</v>
      </c>
      <c r="AA36" s="231">
        <v>1.3133425656885775</v>
      </c>
      <c r="AB36" s="231">
        <v>20.38</v>
      </c>
      <c r="AC36" s="231">
        <v>19.915120155307449</v>
      </c>
      <c r="AD36" s="76"/>
      <c r="AE36" s="76"/>
      <c r="AF36" s="76"/>
      <c r="AG36" s="76"/>
      <c r="AH36" s="76"/>
      <c r="AI36" s="76"/>
      <c r="AJ36" s="76"/>
      <c r="AK36" s="76"/>
      <c r="AL36" s="76"/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76"/>
      <c r="BA36" s="76"/>
      <c r="BB36" s="77"/>
    </row>
    <row r="37" spans="1:54" ht="15.75" x14ac:dyDescent="0.25">
      <c r="A37" s="75">
        <f>IF(ISBLANK(VLOOKUP(D37,#REF!,3)),0,1)</f>
        <v>1</v>
      </c>
      <c r="B37" s="74">
        <f t="shared" si="0"/>
        <v>1</v>
      </c>
      <c r="C37" s="52">
        <v>3</v>
      </c>
      <c r="D37" s="53" t="s">
        <v>4</v>
      </c>
      <c r="E37" s="53" t="s">
        <v>4</v>
      </c>
      <c r="F37" s="53" t="s">
        <v>4</v>
      </c>
      <c r="G37" s="232">
        <v>34.966200000000001</v>
      </c>
      <c r="H37" s="53">
        <v>1900</v>
      </c>
      <c r="I37" s="159">
        <v>1900</v>
      </c>
      <c r="J37" s="127" t="s">
        <v>4</v>
      </c>
      <c r="K37" s="57" t="e">
        <f t="shared" si="1"/>
        <v>#VALUE!</v>
      </c>
      <c r="L37" s="57" t="e">
        <f t="shared" si="2"/>
        <v>#VALUE!</v>
      </c>
      <c r="M37" s="57" t="e">
        <f t="shared" si="3"/>
        <v>#VALUE!</v>
      </c>
      <c r="N37" s="58" t="e">
        <f t="shared" si="4"/>
        <v>#VALUE!</v>
      </c>
      <c r="O37" s="57" t="e">
        <f t="shared" si="5"/>
        <v>#VALUE!</v>
      </c>
      <c r="P37" s="127">
        <v>5.625</v>
      </c>
      <c r="Q37" s="127" t="s">
        <v>4</v>
      </c>
      <c r="S37" s="162">
        <v>244.7</v>
      </c>
      <c r="T37" s="231">
        <v>1E-3</v>
      </c>
      <c r="U37" s="231">
        <v>9.7718940899447744E-4</v>
      </c>
      <c r="X37" s="231">
        <v>20.658999999999999</v>
      </c>
      <c r="Y37" s="231">
        <v>20.187756000416908</v>
      </c>
      <c r="Z37" s="231">
        <v>1.3719999999999999</v>
      </c>
      <c r="AA37" s="231">
        <v>1.3407038691404229</v>
      </c>
      <c r="AB37" s="231">
        <v>20.45</v>
      </c>
      <c r="AC37" s="231">
        <v>19.983523413937061</v>
      </c>
      <c r="AD37" s="76"/>
      <c r="AE37" s="76"/>
      <c r="AF37" s="76"/>
      <c r="AG37" s="76"/>
      <c r="AH37" s="76"/>
      <c r="AI37" s="76"/>
      <c r="AJ37" s="76"/>
      <c r="AK37" s="76"/>
      <c r="AL37" s="76"/>
      <c r="AM37" s="76"/>
      <c r="AN37" s="76"/>
      <c r="AO37" s="76"/>
      <c r="AP37" s="76"/>
      <c r="AQ37" s="76"/>
      <c r="AR37" s="76"/>
      <c r="AS37" s="76"/>
      <c r="AT37" s="76"/>
      <c r="AU37" s="76"/>
      <c r="AV37" s="76"/>
      <c r="AW37" s="76"/>
      <c r="AX37" s="76"/>
      <c r="AY37" s="76"/>
      <c r="AZ37" s="76"/>
      <c r="BA37" s="76"/>
      <c r="BB37" s="77"/>
    </row>
    <row r="38" spans="1:54" ht="15.75" x14ac:dyDescent="0.25">
      <c r="A38" s="75">
        <f>IF(ISBLANK(VLOOKUP(D38,#REF!,3)),0,1)</f>
        <v>1</v>
      </c>
      <c r="B38" s="74">
        <f t="shared" si="0"/>
        <v>1</v>
      </c>
      <c r="C38" s="52">
        <v>4</v>
      </c>
      <c r="D38" s="53" t="s">
        <v>4</v>
      </c>
      <c r="E38" s="53" t="s">
        <v>4</v>
      </c>
      <c r="F38" s="53" t="s">
        <v>4</v>
      </c>
      <c r="G38" s="164">
        <v>34.973999999999997</v>
      </c>
      <c r="H38" s="53">
        <v>1800</v>
      </c>
      <c r="I38" s="159">
        <v>1800</v>
      </c>
      <c r="J38" s="127" t="s">
        <v>4</v>
      </c>
      <c r="K38" s="57" t="e">
        <f t="shared" si="1"/>
        <v>#VALUE!</v>
      </c>
      <c r="L38" s="57" t="e">
        <f t="shared" si="2"/>
        <v>#VALUE!</v>
      </c>
      <c r="M38" s="57" t="e">
        <f t="shared" si="3"/>
        <v>#VALUE!</v>
      </c>
      <c r="N38" s="58" t="e">
        <f t="shared" si="4"/>
        <v>#VALUE!</v>
      </c>
      <c r="O38" s="57" t="e">
        <f t="shared" si="5"/>
        <v>#VALUE!</v>
      </c>
      <c r="P38" s="127">
        <v>5.57</v>
      </c>
      <c r="Q38" s="127" t="s">
        <v>4</v>
      </c>
      <c r="S38" s="162">
        <v>242.4</v>
      </c>
      <c r="T38" s="231">
        <v>1E-3</v>
      </c>
      <c r="U38" s="231">
        <v>9.7718940899447744E-4</v>
      </c>
      <c r="X38" s="231">
        <v>20.419</v>
      </c>
      <c r="Y38" s="231">
        <v>19.953230542258236</v>
      </c>
      <c r="Z38" s="231">
        <v>1.3619999999999999</v>
      </c>
      <c r="AA38" s="231">
        <v>1.330931975050478</v>
      </c>
      <c r="AB38" s="231">
        <v>18.02</v>
      </c>
      <c r="AC38" s="231">
        <v>17.608953150080481</v>
      </c>
      <c r="AD38" s="76"/>
      <c r="AE38" s="76"/>
      <c r="AF38" s="76"/>
      <c r="AG38" s="76"/>
      <c r="AH38" s="76"/>
      <c r="AI38" s="76"/>
      <c r="AJ38" s="76"/>
      <c r="AK38" s="76"/>
      <c r="AL38" s="76"/>
      <c r="AM38" s="76"/>
      <c r="AN38" s="76"/>
      <c r="AO38" s="76"/>
      <c r="AP38" s="76"/>
      <c r="AQ38" s="76"/>
      <c r="AR38" s="76"/>
      <c r="AS38" s="76"/>
      <c r="AT38" s="76"/>
      <c r="AU38" s="76"/>
      <c r="AV38" s="76"/>
      <c r="AW38" s="76"/>
      <c r="AX38" s="76"/>
      <c r="AY38" s="76"/>
      <c r="AZ38" s="76"/>
      <c r="BA38" s="76"/>
      <c r="BB38" s="77"/>
    </row>
    <row r="39" spans="1:54" ht="15.75" x14ac:dyDescent="0.25">
      <c r="A39" s="75">
        <f>IF(ISBLANK(VLOOKUP(D39,#REF!,3)),0,1)</f>
        <v>1</v>
      </c>
      <c r="B39" s="74">
        <f t="shared" si="0"/>
        <v>1</v>
      </c>
      <c r="C39" s="52">
        <v>5</v>
      </c>
      <c r="D39" s="53" t="s">
        <v>4</v>
      </c>
      <c r="E39" s="53" t="s">
        <v>4</v>
      </c>
      <c r="F39" s="53" t="s">
        <v>4</v>
      </c>
      <c r="G39" s="164">
        <v>34.975999999999999</v>
      </c>
      <c r="H39" s="53">
        <v>1700</v>
      </c>
      <c r="I39" s="159">
        <v>1699</v>
      </c>
      <c r="J39" s="127" t="s">
        <v>4</v>
      </c>
      <c r="K39" s="57" t="e">
        <f t="shared" si="1"/>
        <v>#VALUE!</v>
      </c>
      <c r="L39" s="57" t="e">
        <f t="shared" si="2"/>
        <v>#VALUE!</v>
      </c>
      <c r="M39" s="57" t="e">
        <f t="shared" si="3"/>
        <v>#VALUE!</v>
      </c>
      <c r="N39" s="58" t="e">
        <f t="shared" si="4"/>
        <v>#VALUE!</v>
      </c>
      <c r="O39" s="57" t="e">
        <f t="shared" si="5"/>
        <v>#VALUE!</v>
      </c>
      <c r="P39" s="127">
        <v>5.5350000000000001</v>
      </c>
      <c r="Q39" s="127" t="s">
        <v>4</v>
      </c>
      <c r="S39" s="162">
        <v>240.8</v>
      </c>
      <c r="T39" s="231">
        <v>4.0000000000000001E-3</v>
      </c>
      <c r="U39" s="231">
        <v>3.9087576359779098E-3</v>
      </c>
      <c r="X39" s="231">
        <v>20.616</v>
      </c>
      <c r="Y39" s="231">
        <v>20.145736855830148</v>
      </c>
      <c r="Z39" s="231">
        <v>1.351</v>
      </c>
      <c r="AA39" s="231">
        <v>1.320182891551539</v>
      </c>
      <c r="AB39" s="231">
        <v>17.23</v>
      </c>
      <c r="AC39" s="231">
        <v>16.836973516974847</v>
      </c>
      <c r="AD39" s="76"/>
      <c r="AE39" s="76"/>
      <c r="AF39" s="76"/>
      <c r="AG39" s="76"/>
      <c r="AH39" s="76"/>
      <c r="AI39" s="76"/>
      <c r="AJ39" s="76"/>
      <c r="AK39" s="76"/>
      <c r="AL39" s="76"/>
      <c r="AM39" s="76"/>
      <c r="AN39" s="76"/>
      <c r="AO39" s="76"/>
      <c r="AP39" s="76"/>
      <c r="AQ39" s="76"/>
      <c r="AR39" s="76"/>
      <c r="AS39" s="76"/>
      <c r="AT39" s="76"/>
      <c r="AU39" s="76"/>
      <c r="AV39" s="76"/>
      <c r="AW39" s="76"/>
      <c r="AX39" s="76"/>
      <c r="AY39" s="76"/>
      <c r="AZ39" s="76"/>
      <c r="BA39" s="76"/>
      <c r="BB39" s="77"/>
    </row>
    <row r="40" spans="1:54" ht="15.75" x14ac:dyDescent="0.25">
      <c r="A40" s="75">
        <f>IF(ISBLANK(VLOOKUP(D40,#REF!,3)),0,1)</f>
        <v>1</v>
      </c>
      <c r="B40" s="74">
        <f t="shared" si="0"/>
        <v>1</v>
      </c>
      <c r="C40" s="52">
        <v>6</v>
      </c>
      <c r="D40" s="53" t="s">
        <v>4</v>
      </c>
      <c r="E40" s="53" t="s">
        <v>4</v>
      </c>
      <c r="F40" s="53" t="s">
        <v>4</v>
      </c>
      <c r="G40" s="164">
        <v>34.970500000000001</v>
      </c>
      <c r="H40" s="53">
        <v>1600</v>
      </c>
      <c r="I40" s="159">
        <v>1599</v>
      </c>
      <c r="J40" s="127" t="s">
        <v>4</v>
      </c>
      <c r="K40" s="57" t="e">
        <f t="shared" si="1"/>
        <v>#VALUE!</v>
      </c>
      <c r="L40" s="57" t="e">
        <f t="shared" si="2"/>
        <v>#VALUE!</v>
      </c>
      <c r="M40" s="57" t="e">
        <f t="shared" si="3"/>
        <v>#VALUE!</v>
      </c>
      <c r="N40" s="58" t="e">
        <f t="shared" si="4"/>
        <v>#VALUE!</v>
      </c>
      <c r="O40" s="57" t="e">
        <f t="shared" si="5"/>
        <v>#VALUE!</v>
      </c>
      <c r="P40" s="127">
        <v>5.3440000000000003</v>
      </c>
      <c r="Q40" s="127" t="s">
        <v>4</v>
      </c>
      <c r="S40" s="162">
        <v>232.5</v>
      </c>
      <c r="T40" s="231">
        <v>4.0000000000000001E-3</v>
      </c>
      <c r="U40" s="231">
        <v>3.9087576359779098E-3</v>
      </c>
      <c r="X40" s="231">
        <v>21.495999999999999</v>
      </c>
      <c r="Y40" s="231">
        <v>21.005663535745285</v>
      </c>
      <c r="Z40" s="231">
        <v>1.43</v>
      </c>
      <c r="AA40" s="231">
        <v>1.3973808548621027</v>
      </c>
      <c r="AB40" s="231">
        <v>17.57</v>
      </c>
      <c r="AC40" s="231">
        <v>17.169217916032967</v>
      </c>
      <c r="AD40" s="76"/>
      <c r="AE40" s="76"/>
      <c r="AF40" s="76"/>
      <c r="AG40" s="76"/>
      <c r="AH40" s="76"/>
      <c r="AI40" s="76"/>
      <c r="AJ40" s="76"/>
      <c r="AK40" s="76"/>
      <c r="AL40" s="76"/>
      <c r="AM40" s="76"/>
      <c r="AN40" s="76"/>
      <c r="AO40" s="76"/>
      <c r="AP40" s="76"/>
      <c r="AQ40" s="76"/>
      <c r="AR40" s="76"/>
      <c r="AS40" s="76"/>
      <c r="AT40" s="76"/>
      <c r="AU40" s="76"/>
      <c r="AV40" s="76"/>
      <c r="AW40" s="76"/>
      <c r="AX40" s="76"/>
      <c r="AY40" s="76"/>
      <c r="AZ40" s="76"/>
      <c r="BA40" s="76"/>
      <c r="BB40" s="77"/>
    </row>
    <row r="41" spans="1:54" ht="15.75" x14ac:dyDescent="0.25">
      <c r="A41" s="75">
        <f>IF(ISBLANK(VLOOKUP(D41,#REF!,3)),0,1)</f>
        <v>1</v>
      </c>
      <c r="B41" s="74">
        <f t="shared" si="0"/>
        <v>1</v>
      </c>
      <c r="C41" s="52">
        <v>7</v>
      </c>
      <c r="D41" s="53" t="s">
        <v>4</v>
      </c>
      <c r="E41" s="53" t="s">
        <v>4</v>
      </c>
      <c r="F41" s="53" t="s">
        <v>4</v>
      </c>
      <c r="G41" s="164">
        <v>34.959200000000003</v>
      </c>
      <c r="H41" s="53">
        <v>1500</v>
      </c>
      <c r="I41" s="159">
        <v>1500</v>
      </c>
      <c r="J41" s="127" t="s">
        <v>4</v>
      </c>
      <c r="K41" s="57" t="e">
        <f t="shared" si="1"/>
        <v>#VALUE!</v>
      </c>
      <c r="L41" s="57" t="e">
        <f t="shared" si="2"/>
        <v>#VALUE!</v>
      </c>
      <c r="M41" s="57" t="e">
        <f t="shared" si="3"/>
        <v>#VALUE!</v>
      </c>
      <c r="N41" s="58" t="e">
        <f t="shared" si="4"/>
        <v>#VALUE!</v>
      </c>
      <c r="O41" s="57" t="e">
        <f t="shared" si="5"/>
        <v>#VALUE!</v>
      </c>
      <c r="P41" s="127">
        <v>5.202</v>
      </c>
      <c r="Q41" s="127" t="s">
        <v>4</v>
      </c>
      <c r="S41" s="162">
        <v>226.3</v>
      </c>
      <c r="T41" s="231">
        <v>2E-3</v>
      </c>
      <c r="U41" s="231">
        <v>1.9543788179889549E-3</v>
      </c>
      <c r="X41" s="231">
        <v>22.298000000000002</v>
      </c>
      <c r="Y41" s="231">
        <v>21.789369441758858</v>
      </c>
      <c r="Z41" s="231">
        <v>1.498</v>
      </c>
      <c r="AA41" s="231">
        <v>1.4638297346737272</v>
      </c>
      <c r="AB41" s="231">
        <v>18.22</v>
      </c>
      <c r="AC41" s="231">
        <v>17.804391031879376</v>
      </c>
      <c r="AD41" s="76"/>
      <c r="AE41" s="76"/>
      <c r="AF41" s="76"/>
      <c r="AG41" s="76"/>
      <c r="AH41" s="76"/>
      <c r="AI41" s="76"/>
      <c r="AJ41" s="76"/>
      <c r="AK41" s="76"/>
      <c r="AL41" s="76"/>
      <c r="AM41" s="76"/>
      <c r="AN41" s="76"/>
      <c r="AO41" s="76"/>
      <c r="AP41" s="76"/>
      <c r="AQ41" s="76"/>
      <c r="AR41" s="76"/>
      <c r="AS41" s="76"/>
      <c r="AT41" s="76"/>
      <c r="AU41" s="76"/>
      <c r="AV41" s="76"/>
      <c r="AW41" s="76"/>
      <c r="AX41" s="76"/>
      <c r="AY41" s="76"/>
      <c r="AZ41" s="76"/>
      <c r="BA41" s="76"/>
      <c r="BB41" s="77"/>
    </row>
    <row r="42" spans="1:54" ht="15.75" x14ac:dyDescent="0.25">
      <c r="A42" s="75">
        <f>IF(ISBLANK(VLOOKUP(D42,#REF!,3)),0,1)</f>
        <v>1</v>
      </c>
      <c r="B42" s="74">
        <f t="shared" si="0"/>
        <v>1</v>
      </c>
      <c r="C42" s="52">
        <v>8</v>
      </c>
      <c r="D42" s="53" t="s">
        <v>4</v>
      </c>
      <c r="E42" s="53" t="s">
        <v>4</v>
      </c>
      <c r="F42" s="53" t="s">
        <v>4</v>
      </c>
      <c r="G42" s="164">
        <v>34.9405</v>
      </c>
      <c r="H42" s="53">
        <v>1400</v>
      </c>
      <c r="I42" s="159">
        <v>1399</v>
      </c>
      <c r="J42" s="127" t="s">
        <v>4</v>
      </c>
      <c r="K42" s="57" t="e">
        <f t="shared" si="1"/>
        <v>#VALUE!</v>
      </c>
      <c r="L42" s="57" t="e">
        <f t="shared" si="2"/>
        <v>#VALUE!</v>
      </c>
      <c r="M42" s="57" t="e">
        <f t="shared" si="3"/>
        <v>#VALUE!</v>
      </c>
      <c r="N42" s="58" t="e">
        <f t="shared" si="4"/>
        <v>#VALUE!</v>
      </c>
      <c r="O42" s="57" t="e">
        <f t="shared" si="5"/>
        <v>#VALUE!</v>
      </c>
      <c r="P42" s="127">
        <v>5.0430000000000001</v>
      </c>
      <c r="Q42" s="127" t="s">
        <v>4</v>
      </c>
      <c r="S42" s="60">
        <v>219.4</v>
      </c>
      <c r="T42" s="231">
        <v>2E-3</v>
      </c>
      <c r="U42" s="231">
        <v>1.9543788179889549E-3</v>
      </c>
      <c r="X42" s="231">
        <v>23.638000000000002</v>
      </c>
      <c r="Y42" s="231">
        <v>23.098803249811457</v>
      </c>
      <c r="Z42" s="231">
        <v>1.5939999999999999</v>
      </c>
      <c r="AA42" s="231">
        <v>1.5576399179371969</v>
      </c>
      <c r="AB42" s="231">
        <v>19.25</v>
      </c>
      <c r="AC42" s="231">
        <v>18.810896123143689</v>
      </c>
      <c r="AD42" s="76"/>
      <c r="AE42" s="76"/>
      <c r="AF42" s="76"/>
      <c r="AG42" s="76"/>
      <c r="AH42" s="76"/>
      <c r="AI42" s="76"/>
      <c r="AJ42" s="76"/>
      <c r="AK42" s="76"/>
      <c r="AL42" s="76"/>
      <c r="AM42" s="76"/>
      <c r="AN42" s="76"/>
      <c r="AO42" s="76"/>
      <c r="AP42" s="76"/>
      <c r="AQ42" s="76"/>
      <c r="AR42" s="76"/>
      <c r="AS42" s="76"/>
      <c r="AT42" s="76"/>
      <c r="AU42" s="76"/>
      <c r="AV42" s="76"/>
      <c r="AW42" s="76"/>
      <c r="AX42" s="76"/>
      <c r="AY42" s="76"/>
      <c r="AZ42" s="76"/>
      <c r="BA42" s="76"/>
      <c r="BB42" s="77"/>
    </row>
    <row r="43" spans="1:54" ht="15.75" x14ac:dyDescent="0.25">
      <c r="A43" s="75">
        <f>IF(ISBLANK(VLOOKUP(D43,#REF!,3)),0,1)</f>
        <v>1</v>
      </c>
      <c r="B43" s="74">
        <f t="shared" si="0"/>
        <v>1</v>
      </c>
      <c r="C43" s="52">
        <v>9</v>
      </c>
      <c r="D43" s="53" t="s">
        <v>4</v>
      </c>
      <c r="E43" s="53" t="s">
        <v>4</v>
      </c>
      <c r="F43" s="53" t="s">
        <v>4</v>
      </c>
      <c r="G43" s="164">
        <v>34.789099999999998</v>
      </c>
      <c r="H43" s="53">
        <v>1200</v>
      </c>
      <c r="I43" s="159">
        <v>1198</v>
      </c>
      <c r="J43" s="127" t="s">
        <v>4</v>
      </c>
      <c r="K43" s="57" t="e">
        <f t="shared" si="1"/>
        <v>#VALUE!</v>
      </c>
      <c r="L43" s="57" t="e">
        <f t="shared" si="2"/>
        <v>#VALUE!</v>
      </c>
      <c r="M43" s="57" t="e">
        <f t="shared" si="3"/>
        <v>#VALUE!</v>
      </c>
      <c r="N43" s="58" t="e">
        <f t="shared" si="4"/>
        <v>#VALUE!</v>
      </c>
      <c r="O43" s="57" t="e">
        <f t="shared" si="5"/>
        <v>#VALUE!</v>
      </c>
      <c r="P43" s="127">
        <v>4.0869999999999997</v>
      </c>
      <c r="Q43" s="127" t="s">
        <v>4</v>
      </c>
      <c r="S43" s="60">
        <v>177.8</v>
      </c>
      <c r="T43" s="231">
        <v>2E-3</v>
      </c>
      <c r="U43" s="231">
        <v>1.9543788179889549E-3</v>
      </c>
      <c r="X43" s="231">
        <v>29.408000000000001</v>
      </c>
      <c r="Y43" s="231">
        <v>28.737186139709593</v>
      </c>
      <c r="Z43" s="231">
        <v>1.9970000000000001</v>
      </c>
      <c r="AA43" s="231">
        <v>1.9514472497619715</v>
      </c>
      <c r="AB43" s="231">
        <v>25.55</v>
      </c>
      <c r="AC43" s="231">
        <v>24.967189399808898</v>
      </c>
      <c r="AD43" s="76"/>
      <c r="AE43" s="76"/>
      <c r="AF43" s="76"/>
      <c r="AG43" s="76"/>
      <c r="AH43" s="76"/>
      <c r="AI43" s="76"/>
      <c r="AJ43" s="76"/>
      <c r="AK43" s="76"/>
      <c r="AL43" s="76"/>
      <c r="AM43" s="76"/>
      <c r="AN43" s="76"/>
      <c r="AO43" s="76"/>
      <c r="AP43" s="76"/>
      <c r="AQ43" s="76"/>
      <c r="AR43" s="76"/>
      <c r="AS43" s="76"/>
      <c r="AT43" s="76"/>
      <c r="AU43" s="76"/>
      <c r="AV43" s="76"/>
      <c r="AW43" s="76"/>
      <c r="AX43" s="76"/>
      <c r="AY43" s="76"/>
      <c r="AZ43" s="76"/>
      <c r="BA43" s="76"/>
      <c r="BB43" s="77"/>
    </row>
    <row r="44" spans="1:54" ht="15.75" x14ac:dyDescent="0.25">
      <c r="A44" s="75">
        <f>IF(ISBLANK(VLOOKUP(D44,#REF!,3)),0,1)</f>
        <v>1</v>
      </c>
      <c r="B44" s="74">
        <f t="shared" si="0"/>
        <v>1</v>
      </c>
      <c r="C44" s="52">
        <v>10</v>
      </c>
      <c r="D44" s="53" t="s">
        <v>4</v>
      </c>
      <c r="E44" s="53" t="s">
        <v>4</v>
      </c>
      <c r="F44" s="53" t="s">
        <v>4</v>
      </c>
      <c r="G44" s="164">
        <v>34.600099999999998</v>
      </c>
      <c r="H44" s="53">
        <v>1000</v>
      </c>
      <c r="I44" s="159">
        <v>998</v>
      </c>
      <c r="J44" s="127" t="s">
        <v>4</v>
      </c>
      <c r="K44" s="57" t="e">
        <f t="shared" si="1"/>
        <v>#VALUE!</v>
      </c>
      <c r="L44" s="57" t="e">
        <f t="shared" si="2"/>
        <v>#VALUE!</v>
      </c>
      <c r="M44" s="57" t="e">
        <f t="shared" si="3"/>
        <v>#VALUE!</v>
      </c>
      <c r="N44" s="58" t="e">
        <f t="shared" si="4"/>
        <v>#VALUE!</v>
      </c>
      <c r="O44" s="57" t="e">
        <f t="shared" si="5"/>
        <v>#VALUE!</v>
      </c>
      <c r="P44" s="127">
        <v>3.5619999999999998</v>
      </c>
      <c r="Q44" s="127" t="s">
        <v>4</v>
      </c>
      <c r="S44" s="60">
        <v>155</v>
      </c>
      <c r="T44" s="231">
        <v>6.0000000000000001E-3</v>
      </c>
      <c r="U44" s="231">
        <v>5.8631364539668647E-3</v>
      </c>
      <c r="X44" s="231">
        <v>34.293999999999997</v>
      </c>
      <c r="Y44" s="231">
        <v>33.511733592056608</v>
      </c>
      <c r="Z44" s="231">
        <v>2.3260000000000001</v>
      </c>
      <c r="AA44" s="231">
        <v>2.2729425653211544</v>
      </c>
      <c r="AB44" s="231">
        <v>30.59</v>
      </c>
      <c r="AC44" s="231">
        <v>29.892224021141065</v>
      </c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  <c r="AP44" s="76"/>
      <c r="AQ44" s="76"/>
      <c r="AR44" s="76"/>
      <c r="AS44" s="76"/>
      <c r="AT44" s="76"/>
      <c r="AU44" s="76"/>
      <c r="AV44" s="76"/>
      <c r="AW44" s="76"/>
      <c r="AX44" s="76"/>
      <c r="AY44" s="76"/>
      <c r="AZ44" s="76"/>
      <c r="BA44" s="76"/>
      <c r="BB44" s="77"/>
    </row>
    <row r="45" spans="1:54" ht="15.75" x14ac:dyDescent="0.25">
      <c r="A45" s="75">
        <f>IF(ISBLANK(VLOOKUP(D45,#REF!,3)),0,1)</f>
        <v>1</v>
      </c>
      <c r="B45" s="74">
        <f t="shared" si="0"/>
        <v>1</v>
      </c>
      <c r="C45" s="52">
        <v>11</v>
      </c>
      <c r="D45" s="53" t="s">
        <v>4</v>
      </c>
      <c r="E45" s="53" t="s">
        <v>4</v>
      </c>
      <c r="F45" s="53" t="s">
        <v>4</v>
      </c>
      <c r="G45" s="164">
        <v>34.533000000000001</v>
      </c>
      <c r="H45" s="53">
        <v>800</v>
      </c>
      <c r="I45" s="159">
        <v>799</v>
      </c>
      <c r="J45" s="127" t="s">
        <v>4</v>
      </c>
      <c r="K45" s="57" t="e">
        <f t="shared" si="1"/>
        <v>#VALUE!</v>
      </c>
      <c r="L45" s="57" t="e">
        <f t="shared" si="2"/>
        <v>#VALUE!</v>
      </c>
      <c r="M45" s="57" t="e">
        <f t="shared" si="3"/>
        <v>#VALUE!</v>
      </c>
      <c r="N45" s="58" t="e">
        <f t="shared" si="4"/>
        <v>#VALUE!</v>
      </c>
      <c r="O45" s="57" t="e">
        <f t="shared" si="5"/>
        <v>#VALUE!</v>
      </c>
      <c r="P45" s="233">
        <v>3.3</v>
      </c>
      <c r="Q45" s="127" t="s">
        <v>4</v>
      </c>
      <c r="S45" s="60">
        <v>143.6</v>
      </c>
      <c r="T45" s="231">
        <v>1.2E-2</v>
      </c>
      <c r="U45" s="231">
        <v>1.1726272907933729E-2</v>
      </c>
      <c r="X45" s="231">
        <v>35.088000000000001</v>
      </c>
      <c r="Y45" s="231">
        <v>34.287621982798221</v>
      </c>
      <c r="Z45" s="231">
        <v>2.3650000000000002</v>
      </c>
      <c r="AA45" s="231">
        <v>2.3110529522719392</v>
      </c>
      <c r="AB45" s="231">
        <v>27.68</v>
      </c>
      <c r="AC45" s="231">
        <v>27.048602840967135</v>
      </c>
      <c r="AD45" s="76"/>
      <c r="AE45" s="76"/>
      <c r="AF45" s="76"/>
      <c r="AG45" s="76"/>
      <c r="AH45" s="76"/>
      <c r="AI45" s="76"/>
      <c r="AJ45" s="76"/>
      <c r="AK45" s="76"/>
      <c r="AL45" s="76"/>
      <c r="AM45" s="76"/>
      <c r="AN45" s="76"/>
      <c r="AO45" s="76"/>
      <c r="AP45" s="76"/>
      <c r="AQ45" s="76"/>
      <c r="AR45" s="76"/>
      <c r="AS45" s="76"/>
      <c r="AT45" s="76"/>
      <c r="AU45" s="76"/>
      <c r="AV45" s="76"/>
      <c r="AW45" s="76"/>
      <c r="AX45" s="76"/>
      <c r="AY45" s="76"/>
      <c r="AZ45" s="76"/>
      <c r="BA45" s="76"/>
      <c r="BB45" s="77"/>
    </row>
    <row r="46" spans="1:54" ht="15.75" x14ac:dyDescent="0.25">
      <c r="A46" s="75">
        <f>IF(ISBLANK(VLOOKUP(D46,#REF!,3)),0,1)</f>
        <v>1</v>
      </c>
      <c r="B46" s="74">
        <f t="shared" si="0"/>
        <v>0</v>
      </c>
      <c r="C46" s="52">
        <v>12</v>
      </c>
      <c r="D46" s="53"/>
      <c r="E46" s="54"/>
      <c r="F46" s="55"/>
      <c r="G46" s="164">
        <v>34.629199999999997</v>
      </c>
      <c r="H46" s="53">
        <v>600</v>
      </c>
      <c r="I46" s="159">
        <v>499</v>
      </c>
      <c r="J46" s="127" t="s">
        <v>4</v>
      </c>
      <c r="K46" s="127" t="s">
        <v>4</v>
      </c>
      <c r="L46" s="127" t="s">
        <v>4</v>
      </c>
      <c r="M46" s="127" t="s">
        <v>4</v>
      </c>
      <c r="N46" s="127" t="s">
        <v>4</v>
      </c>
      <c r="O46" s="127" t="s">
        <v>4</v>
      </c>
      <c r="P46" s="127">
        <v>2.641</v>
      </c>
      <c r="S46" s="60">
        <v>114.9</v>
      </c>
      <c r="T46" s="231">
        <v>0.01</v>
      </c>
      <c r="U46" s="231">
        <v>9.7718940899447736E-3</v>
      </c>
      <c r="X46" s="231">
        <v>34.76</v>
      </c>
      <c r="Y46" s="231">
        <v>33.967103856648031</v>
      </c>
      <c r="Z46" s="231">
        <v>2.3320000000000003</v>
      </c>
      <c r="AA46" s="231">
        <v>2.2788057017751218</v>
      </c>
      <c r="AB46" s="231">
        <v>20.62</v>
      </c>
      <c r="AC46" s="231">
        <v>20.149645613466124</v>
      </c>
      <c r="AD46" s="76"/>
      <c r="AE46" s="76"/>
      <c r="AF46" s="76"/>
      <c r="AG46" s="76"/>
      <c r="AH46" s="76"/>
      <c r="AI46" s="76"/>
      <c r="AJ46" s="76"/>
      <c r="AK46" s="76"/>
      <c r="AL46" s="76"/>
      <c r="AM46" s="76"/>
      <c r="AN46" s="76"/>
      <c r="AO46" s="76"/>
      <c r="AP46" s="76"/>
      <c r="AQ46" s="76"/>
      <c r="AR46" s="76"/>
      <c r="AS46" s="76"/>
      <c r="AT46" s="76"/>
      <c r="AU46" s="76"/>
      <c r="AV46" s="76"/>
      <c r="AW46" s="76"/>
      <c r="AX46" s="76"/>
      <c r="AY46" s="76"/>
      <c r="AZ46" s="76"/>
      <c r="BA46" s="76"/>
      <c r="BB46" s="77"/>
    </row>
    <row r="47" spans="1:54" ht="15.75" x14ac:dyDescent="0.25">
      <c r="A47" s="75">
        <f>IF(ISBLANK(VLOOKUP(D47,#REF!,3)),0,1)</f>
        <v>1</v>
      </c>
      <c r="B47" s="74">
        <f t="shared" si="0"/>
        <v>0</v>
      </c>
      <c r="C47" s="52">
        <v>13</v>
      </c>
      <c r="D47" s="53"/>
      <c r="E47" s="54"/>
      <c r="F47" s="55"/>
      <c r="G47" s="164">
        <v>34.984099999999998</v>
      </c>
      <c r="H47" s="53">
        <v>300</v>
      </c>
      <c r="I47" s="159">
        <v>299</v>
      </c>
      <c r="J47" s="127" t="s">
        <v>4</v>
      </c>
      <c r="K47" s="127" t="s">
        <v>4</v>
      </c>
      <c r="L47" s="127" t="s">
        <v>4</v>
      </c>
      <c r="M47" s="127" t="s">
        <v>4</v>
      </c>
      <c r="N47" s="127" t="s">
        <v>4</v>
      </c>
      <c r="O47" s="127" t="s">
        <v>4</v>
      </c>
      <c r="P47" s="127">
        <v>2.1949999999999998</v>
      </c>
      <c r="Q47" s="127" t="s">
        <v>4</v>
      </c>
      <c r="S47" s="60">
        <v>95.6</v>
      </c>
      <c r="T47" s="231">
        <v>0.01</v>
      </c>
      <c r="U47" s="231">
        <v>9.7718940899447736E-3</v>
      </c>
      <c r="X47" s="231">
        <v>29.19</v>
      </c>
      <c r="Y47" s="231">
        <v>28.524158848548797</v>
      </c>
      <c r="Z47" s="231">
        <v>1.9219999999999999</v>
      </c>
      <c r="AA47" s="231">
        <v>1.8781580440873855</v>
      </c>
      <c r="AB47" s="231">
        <v>12.2</v>
      </c>
      <c r="AC47" s="231">
        <v>11.921710789732623</v>
      </c>
      <c r="AD47" s="76"/>
      <c r="AE47" s="76"/>
      <c r="AF47" s="76"/>
      <c r="AG47" s="76"/>
      <c r="AH47" s="76"/>
      <c r="AI47" s="76"/>
      <c r="AJ47" s="76"/>
      <c r="AK47" s="76"/>
      <c r="AL47" s="76"/>
      <c r="AM47" s="76"/>
      <c r="AN47" s="76"/>
      <c r="AO47" s="76"/>
      <c r="AP47" s="76"/>
      <c r="AQ47" s="76"/>
      <c r="AR47" s="76"/>
      <c r="AS47" s="76"/>
      <c r="AT47" s="76"/>
      <c r="AU47" s="76"/>
      <c r="AV47" s="76"/>
      <c r="AW47" s="76"/>
      <c r="AX47" s="76"/>
      <c r="AY47" s="76"/>
      <c r="AZ47" s="76"/>
      <c r="BA47" s="76"/>
      <c r="BB47" s="77"/>
    </row>
    <row r="48" spans="1:54" ht="15.75" x14ac:dyDescent="0.25">
      <c r="A48" s="75">
        <f>IF(ISBLANK(VLOOKUP(D48,#REF!,3)),0,1)</f>
        <v>1</v>
      </c>
      <c r="B48" s="74">
        <f t="shared" si="0"/>
        <v>0</v>
      </c>
      <c r="C48" s="52">
        <v>14</v>
      </c>
      <c r="D48" s="53"/>
      <c r="E48" s="54"/>
      <c r="F48" s="55"/>
      <c r="G48" s="164">
        <v>35.435000000000002</v>
      </c>
      <c r="H48" s="53">
        <v>160</v>
      </c>
      <c r="I48" s="159">
        <v>159.80000000000001</v>
      </c>
      <c r="J48" s="127" t="s">
        <v>4</v>
      </c>
      <c r="K48" s="127" t="s">
        <v>4</v>
      </c>
      <c r="L48" s="127" t="s">
        <v>4</v>
      </c>
      <c r="M48" s="127" t="s">
        <v>4</v>
      </c>
      <c r="N48" s="127" t="s">
        <v>4</v>
      </c>
      <c r="O48" s="127" t="s">
        <v>4</v>
      </c>
      <c r="P48" s="127">
        <v>3.048</v>
      </c>
      <c r="Q48" s="127" t="s">
        <v>4</v>
      </c>
      <c r="S48" s="60">
        <v>132.69999999999999</v>
      </c>
      <c r="T48" s="231">
        <v>1.2E-2</v>
      </c>
      <c r="U48" s="231">
        <v>1.1726272907933729E-2</v>
      </c>
      <c r="X48" s="231">
        <v>20.277999999999999</v>
      </c>
      <c r="Y48" s="231">
        <v>19.815446835590013</v>
      </c>
      <c r="Z48" s="231">
        <v>1.34</v>
      </c>
      <c r="AA48" s="231">
        <v>1.3094338080525998</v>
      </c>
      <c r="AB48" s="231">
        <v>7.11</v>
      </c>
      <c r="AC48" s="231">
        <v>6.947816697950735</v>
      </c>
      <c r="AD48" s="76"/>
      <c r="AE48" s="76"/>
      <c r="AF48" s="76"/>
      <c r="AG48" s="76"/>
      <c r="AH48" s="76"/>
      <c r="AI48" s="76"/>
      <c r="AJ48" s="76"/>
      <c r="AK48" s="76"/>
      <c r="AL48" s="76"/>
      <c r="AM48" s="76"/>
      <c r="AN48" s="76"/>
      <c r="AO48" s="76"/>
      <c r="AP48" s="76"/>
      <c r="AQ48" s="76"/>
      <c r="AR48" s="76"/>
      <c r="AS48" s="76"/>
      <c r="AT48" s="76"/>
      <c r="AU48" s="76"/>
      <c r="AV48" s="76"/>
      <c r="AW48" s="76"/>
      <c r="AX48" s="76"/>
      <c r="AY48" s="76"/>
      <c r="AZ48" s="76"/>
      <c r="BA48" s="76"/>
      <c r="BB48" s="77"/>
    </row>
    <row r="49" spans="1:54" ht="15.75" x14ac:dyDescent="0.25">
      <c r="A49" s="75">
        <f>IF(ISBLANK(VLOOKUP(D49,#REF!,3)),0,1)</f>
        <v>1</v>
      </c>
      <c r="B49" s="74">
        <f t="shared" si="0"/>
        <v>0</v>
      </c>
      <c r="C49" s="52">
        <v>15</v>
      </c>
      <c r="D49" s="53"/>
      <c r="E49" s="54"/>
      <c r="F49" s="55"/>
      <c r="G49" s="164">
        <v>35.464399999999998</v>
      </c>
      <c r="H49" s="53">
        <v>130</v>
      </c>
      <c r="I49" s="159">
        <v>130</v>
      </c>
      <c r="J49" s="127" t="s">
        <v>4</v>
      </c>
      <c r="K49" s="127" t="s">
        <v>4</v>
      </c>
      <c r="L49" s="127" t="s">
        <v>4</v>
      </c>
      <c r="M49" s="127" t="s">
        <v>4</v>
      </c>
      <c r="N49" s="127" t="s">
        <v>4</v>
      </c>
      <c r="O49" s="127" t="s">
        <v>4</v>
      </c>
      <c r="P49" s="127">
        <v>2.8420000000000001</v>
      </c>
      <c r="Q49" s="127" t="s">
        <v>4</v>
      </c>
      <c r="S49" s="60">
        <v>123.8</v>
      </c>
      <c r="T49" s="231">
        <v>1.9E-2</v>
      </c>
      <c r="U49" s="231">
        <v>1.856659877089507E-2</v>
      </c>
      <c r="X49" s="231">
        <v>19.251000000000001</v>
      </c>
      <c r="Y49" s="231">
        <v>18.811873312552684</v>
      </c>
      <c r="Z49" s="231">
        <v>1.26</v>
      </c>
      <c r="AA49" s="231">
        <v>1.2312586553330416</v>
      </c>
      <c r="AB49" s="231">
        <v>6.73</v>
      </c>
      <c r="AC49" s="231">
        <v>6.5764847225328333</v>
      </c>
      <c r="AD49" s="76"/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76"/>
      <c r="AR49" s="76"/>
      <c r="AS49" s="76"/>
      <c r="AT49" s="76"/>
      <c r="AU49" s="76"/>
      <c r="AV49" s="76"/>
      <c r="AW49" s="76"/>
      <c r="AX49" s="76"/>
      <c r="AY49" s="76"/>
      <c r="AZ49" s="76"/>
      <c r="BA49" s="76"/>
      <c r="BB49" s="77"/>
    </row>
    <row r="50" spans="1:54" ht="15.75" x14ac:dyDescent="0.25">
      <c r="A50" s="75">
        <f>IF(ISBLANK(VLOOKUP(D50,#REF!,3)),0,1)</f>
        <v>1</v>
      </c>
      <c r="B50" s="74">
        <f t="shared" si="0"/>
        <v>0</v>
      </c>
      <c r="C50" s="52">
        <v>16</v>
      </c>
      <c r="D50" s="53"/>
      <c r="E50" s="54"/>
      <c r="F50" s="55"/>
      <c r="G50" s="164">
        <v>35.501199999999997</v>
      </c>
      <c r="H50" s="53">
        <v>100</v>
      </c>
      <c r="I50" s="159">
        <v>99</v>
      </c>
      <c r="J50" s="127" t="s">
        <v>4</v>
      </c>
      <c r="K50" s="127" t="s">
        <v>4</v>
      </c>
      <c r="L50" s="127" t="s">
        <v>4</v>
      </c>
      <c r="M50" s="127" t="s">
        <v>4</v>
      </c>
      <c r="N50" s="127" t="s">
        <v>4</v>
      </c>
      <c r="O50" s="127" t="s">
        <v>4</v>
      </c>
      <c r="P50" s="127">
        <v>2.9609999999999999</v>
      </c>
      <c r="Q50" s="127" t="s">
        <v>4</v>
      </c>
      <c r="S50" s="60">
        <v>129</v>
      </c>
      <c r="T50" s="231">
        <v>2.7E-2</v>
      </c>
      <c r="U50" s="231">
        <v>2.638411404285089E-2</v>
      </c>
      <c r="X50" s="231">
        <v>18.152999999999999</v>
      </c>
      <c r="Y50" s="231">
        <v>17.738919341476748</v>
      </c>
      <c r="Z50" s="231">
        <v>1.2129999999999999</v>
      </c>
      <c r="AA50" s="231">
        <v>1.185330753110301</v>
      </c>
      <c r="AB50" s="231">
        <v>6.31</v>
      </c>
      <c r="AC50" s="231">
        <v>6.1660651707551519</v>
      </c>
      <c r="AD50" s="76"/>
      <c r="AE50" s="76"/>
      <c r="AF50" s="76"/>
      <c r="AG50" s="76"/>
      <c r="AH50" s="76"/>
      <c r="AI50" s="76"/>
      <c r="AJ50" s="76"/>
      <c r="AK50" s="76"/>
      <c r="AL50" s="76"/>
      <c r="AM50" s="76"/>
      <c r="AN50" s="76"/>
      <c r="AO50" s="76"/>
      <c r="AP50" s="76"/>
      <c r="AQ50" s="76"/>
      <c r="AR50" s="76"/>
      <c r="AS50" s="76"/>
      <c r="AT50" s="76"/>
      <c r="AU50" s="76"/>
      <c r="AV50" s="76"/>
      <c r="AW50" s="76"/>
      <c r="AX50" s="76"/>
      <c r="AY50" s="76"/>
      <c r="AZ50" s="76"/>
      <c r="BA50" s="76"/>
      <c r="BB50" s="77"/>
    </row>
    <row r="51" spans="1:54" ht="15.75" x14ac:dyDescent="0.25">
      <c r="A51" s="75">
        <f>IF(ISBLANK(VLOOKUP(D51,#REF!,3)),0,1)</f>
        <v>1</v>
      </c>
      <c r="B51" s="74">
        <f t="shared" si="0"/>
        <v>0</v>
      </c>
      <c r="C51" s="52">
        <v>17</v>
      </c>
      <c r="D51" s="53"/>
      <c r="E51" s="54"/>
      <c r="F51" s="55"/>
      <c r="G51" s="164">
        <v>35.556100000000001</v>
      </c>
      <c r="H51" s="53">
        <v>80</v>
      </c>
      <c r="I51" s="159">
        <v>79</v>
      </c>
      <c r="J51" s="127" t="s">
        <v>4</v>
      </c>
      <c r="K51" s="127" t="s">
        <v>4</v>
      </c>
      <c r="L51" s="127" t="s">
        <v>4</v>
      </c>
      <c r="M51" s="127" t="s">
        <v>4</v>
      </c>
      <c r="N51" s="127" t="s">
        <v>4</v>
      </c>
      <c r="O51" s="127" t="s">
        <v>4</v>
      </c>
      <c r="P51" s="127">
        <v>2.5720000000000001</v>
      </c>
      <c r="Q51" s="127" t="s">
        <v>4</v>
      </c>
      <c r="S51" s="60">
        <v>112</v>
      </c>
      <c r="T51" s="231">
        <v>5.2999999999999999E-2</v>
      </c>
      <c r="U51" s="231">
        <v>5.1791038676707299E-2</v>
      </c>
      <c r="X51" s="231">
        <v>19.696999999999999</v>
      </c>
      <c r="Y51" s="231">
        <v>19.247699788964219</v>
      </c>
      <c r="Z51" s="231">
        <v>1.278</v>
      </c>
      <c r="AA51" s="231">
        <v>1.2488480646949423</v>
      </c>
      <c r="AB51" s="231">
        <v>6.41</v>
      </c>
      <c r="AC51" s="231">
        <v>6.2637841116546005</v>
      </c>
      <c r="AD51" s="76"/>
      <c r="AE51" s="76"/>
      <c r="AF51" s="76"/>
      <c r="AG51" s="76"/>
      <c r="AH51" s="76"/>
      <c r="AI51" s="76"/>
      <c r="AJ51" s="76"/>
      <c r="AK51" s="76"/>
      <c r="AL51" s="76"/>
      <c r="AM51" s="76"/>
      <c r="AN51" s="76"/>
      <c r="AO51" s="76"/>
      <c r="AP51" s="76"/>
      <c r="AQ51" s="76"/>
      <c r="AR51" s="76"/>
      <c r="AS51" s="76"/>
      <c r="AT51" s="76"/>
      <c r="AU51" s="76"/>
      <c r="AV51" s="76"/>
      <c r="AW51" s="76"/>
      <c r="AX51" s="76"/>
      <c r="AY51" s="76"/>
      <c r="AZ51" s="76"/>
      <c r="BA51" s="76"/>
      <c r="BB51" s="77"/>
    </row>
    <row r="52" spans="1:54" ht="15.75" x14ac:dyDescent="0.25">
      <c r="A52" s="75">
        <f>IF(ISBLANK(VLOOKUP(D52,#REF!,3)),0,1)</f>
        <v>1</v>
      </c>
      <c r="B52" s="74">
        <f t="shared" si="0"/>
        <v>0</v>
      </c>
      <c r="C52" s="52">
        <v>18</v>
      </c>
      <c r="D52" s="53"/>
      <c r="E52" s="54"/>
      <c r="F52" s="55"/>
      <c r="G52" s="164">
        <v>35.636000000000003</v>
      </c>
      <c r="H52" s="53">
        <v>60</v>
      </c>
      <c r="I52" s="159">
        <v>60</v>
      </c>
      <c r="J52" s="127" t="s">
        <v>4</v>
      </c>
      <c r="K52" s="127" t="s">
        <v>4</v>
      </c>
      <c r="L52" s="127" t="s">
        <v>4</v>
      </c>
      <c r="M52" s="127" t="s">
        <v>4</v>
      </c>
      <c r="N52" s="127" t="s">
        <v>4</v>
      </c>
      <c r="O52" s="127" t="s">
        <v>4</v>
      </c>
      <c r="P52" s="127">
        <v>2.7149999999999999</v>
      </c>
      <c r="Q52" s="127" t="s">
        <v>4</v>
      </c>
      <c r="S52" s="60">
        <v>118.2</v>
      </c>
      <c r="T52" s="231">
        <v>0.10199999999999999</v>
      </c>
      <c r="U52" s="231">
        <v>9.967331971743669E-2</v>
      </c>
      <c r="X52" s="231">
        <v>17.678000000000001</v>
      </c>
      <c r="Y52" s="231">
        <v>17.274754372204374</v>
      </c>
      <c r="Z52" s="231">
        <v>1.1299999999999999</v>
      </c>
      <c r="AA52" s="231">
        <v>1.1042240321637593</v>
      </c>
      <c r="AB52" s="231">
        <v>5.33</v>
      </c>
      <c r="AC52" s="231">
        <v>5.2084195499405643</v>
      </c>
      <c r="AD52" s="76"/>
      <c r="AE52" s="76"/>
      <c r="AF52" s="76"/>
      <c r="AG52" s="76"/>
      <c r="AH52" s="76"/>
      <c r="AI52" s="76"/>
      <c r="AJ52" s="76"/>
      <c r="AK52" s="76"/>
      <c r="AL52" s="76"/>
      <c r="AM52" s="76"/>
      <c r="AN52" s="76"/>
      <c r="AO52" s="76"/>
      <c r="AP52" s="76"/>
      <c r="AQ52" s="76"/>
      <c r="AR52" s="76"/>
      <c r="AS52" s="76"/>
      <c r="AT52" s="76"/>
      <c r="AU52" s="76"/>
      <c r="AV52" s="76"/>
      <c r="AW52" s="76"/>
      <c r="AX52" s="76"/>
      <c r="AY52" s="76"/>
      <c r="AZ52" s="76"/>
      <c r="BA52" s="76"/>
      <c r="BB52" s="77"/>
    </row>
    <row r="53" spans="1:54" ht="15.75" x14ac:dyDescent="0.25">
      <c r="A53" s="75">
        <f>IF(ISBLANK(VLOOKUP(D53,#REF!,3)),0,1)</f>
        <v>1</v>
      </c>
      <c r="B53" s="74">
        <f t="shared" si="0"/>
        <v>0</v>
      </c>
      <c r="C53" s="52">
        <v>19</v>
      </c>
      <c r="D53" s="53"/>
      <c r="E53" s="54"/>
      <c r="F53" s="55"/>
      <c r="G53" s="164">
        <v>35.762300000000003</v>
      </c>
      <c r="H53" s="53">
        <v>40</v>
      </c>
      <c r="I53" s="159">
        <v>39</v>
      </c>
      <c r="J53" s="127" t="s">
        <v>4</v>
      </c>
      <c r="K53" s="127" t="s">
        <v>4</v>
      </c>
      <c r="L53" s="127" t="s">
        <v>4</v>
      </c>
      <c r="M53" s="127" t="s">
        <v>4</v>
      </c>
      <c r="N53" s="127" t="s">
        <v>4</v>
      </c>
      <c r="O53" s="127" t="s">
        <v>4</v>
      </c>
      <c r="P53" s="127">
        <v>3.54</v>
      </c>
      <c r="Q53" s="127" t="s">
        <v>4</v>
      </c>
      <c r="S53" s="60">
        <v>154.19999999999999</v>
      </c>
      <c r="T53" s="231">
        <v>0.29799999999999999</v>
      </c>
      <c r="U53" s="231">
        <v>0.29120244388035427</v>
      </c>
      <c r="X53" s="231">
        <v>7.6420000000000003</v>
      </c>
      <c r="Y53" s="231">
        <v>7.4676814635357971</v>
      </c>
      <c r="Z53" s="231">
        <v>0.59099999999999997</v>
      </c>
      <c r="AA53" s="231">
        <v>0.57751894071573606</v>
      </c>
      <c r="AB53" s="231">
        <v>2.82</v>
      </c>
      <c r="AC53" s="231">
        <v>2.7556741333644261</v>
      </c>
      <c r="AD53" s="76"/>
      <c r="AE53" s="76"/>
      <c r="AF53" s="76"/>
      <c r="AG53" s="76"/>
      <c r="AH53" s="76"/>
      <c r="AI53" s="76"/>
      <c r="AJ53" s="76"/>
      <c r="AK53" s="76"/>
      <c r="AL53" s="76"/>
      <c r="AM53" s="76"/>
      <c r="AN53" s="76"/>
      <c r="AO53" s="76"/>
      <c r="AP53" s="76"/>
      <c r="AQ53" s="76"/>
      <c r="AR53" s="76"/>
      <c r="AS53" s="76"/>
      <c r="AT53" s="76"/>
      <c r="AU53" s="76"/>
      <c r="AV53" s="76"/>
      <c r="AW53" s="76"/>
      <c r="AX53" s="76"/>
      <c r="AY53" s="76"/>
      <c r="AZ53" s="76"/>
      <c r="BA53" s="76"/>
      <c r="BB53" s="77"/>
    </row>
    <row r="54" spans="1:54" ht="15.75" x14ac:dyDescent="0.25">
      <c r="A54" s="75">
        <f>IF(ISBLANK(VLOOKUP(D54,#REF!,3)),0,1)</f>
        <v>1</v>
      </c>
      <c r="B54" s="74">
        <f t="shared" si="0"/>
        <v>0</v>
      </c>
      <c r="C54" s="52">
        <v>20</v>
      </c>
      <c r="D54" s="53"/>
      <c r="E54" s="54"/>
      <c r="F54" s="55"/>
      <c r="G54" s="164">
        <v>34.897599999999997</v>
      </c>
      <c r="H54" s="53">
        <v>20</v>
      </c>
      <c r="I54" s="159">
        <v>18</v>
      </c>
      <c r="J54" s="127" t="s">
        <v>4</v>
      </c>
      <c r="K54" s="127" t="s">
        <v>4</v>
      </c>
      <c r="L54" s="127" t="s">
        <v>4</v>
      </c>
      <c r="M54" s="127" t="s">
        <v>4</v>
      </c>
      <c r="N54" s="127" t="s">
        <v>4</v>
      </c>
      <c r="O54" s="127" t="s">
        <v>4</v>
      </c>
      <c r="P54" s="127">
        <v>4.5510000000000002</v>
      </c>
      <c r="Q54" s="127" t="s">
        <v>4</v>
      </c>
      <c r="S54" s="60">
        <v>198.8</v>
      </c>
      <c r="T54" s="231">
        <v>0.01</v>
      </c>
      <c r="U54" s="231">
        <v>9.7718940899447736E-3</v>
      </c>
      <c r="X54" s="231">
        <v>0.06</v>
      </c>
      <c r="Y54" s="231">
        <v>5.8631364539668641E-2</v>
      </c>
      <c r="Z54" s="231">
        <v>0</v>
      </c>
      <c r="AA54" s="231">
        <v>0</v>
      </c>
      <c r="AB54" s="231">
        <v>0.74</v>
      </c>
      <c r="AC54" s="231">
        <v>0.72312016265591328</v>
      </c>
      <c r="AD54" s="76"/>
      <c r="AE54" s="76"/>
      <c r="AF54" s="76"/>
      <c r="AG54" s="76"/>
      <c r="AH54" s="76"/>
      <c r="AI54" s="76"/>
      <c r="AJ54" s="76"/>
      <c r="AK54" s="76"/>
      <c r="AL54" s="76"/>
      <c r="AM54" s="76"/>
      <c r="AN54" s="76"/>
      <c r="AO54" s="76"/>
      <c r="AP54" s="76"/>
      <c r="AQ54" s="76"/>
      <c r="AR54" s="76"/>
      <c r="AS54" s="76"/>
      <c r="AT54" s="76"/>
      <c r="AU54" s="76"/>
      <c r="AV54" s="76"/>
      <c r="AW54" s="76"/>
      <c r="AX54" s="76"/>
      <c r="AY54" s="76"/>
      <c r="AZ54" s="76"/>
      <c r="BA54" s="76"/>
      <c r="BB54" s="77"/>
    </row>
    <row r="55" spans="1:54" ht="15.75" x14ac:dyDescent="0.25">
      <c r="A55" s="75">
        <f>IF(ISBLANK(VLOOKUP(D55,#REF!,3)),0,1)</f>
        <v>1</v>
      </c>
      <c r="B55" s="74">
        <f t="shared" si="0"/>
        <v>0</v>
      </c>
      <c r="C55" s="52">
        <v>21</v>
      </c>
      <c r="D55" s="53"/>
      <c r="E55" s="54"/>
      <c r="F55" s="55"/>
      <c r="G55" s="164">
        <v>34.896999999999998</v>
      </c>
      <c r="H55" s="53">
        <v>10</v>
      </c>
      <c r="I55" s="159">
        <v>9</v>
      </c>
      <c r="J55" s="127" t="s">
        <v>4</v>
      </c>
      <c r="K55" s="127" t="s">
        <v>4</v>
      </c>
      <c r="L55" s="127" t="s">
        <v>4</v>
      </c>
      <c r="M55" s="127" t="s">
        <v>4</v>
      </c>
      <c r="N55" s="127" t="s">
        <v>4</v>
      </c>
      <c r="O55" s="127" t="s">
        <v>4</v>
      </c>
      <c r="P55" s="127">
        <v>4.5519999999999996</v>
      </c>
      <c r="Q55" s="127" t="s">
        <v>4</v>
      </c>
      <c r="S55" s="60">
        <v>198.8</v>
      </c>
      <c r="T55" s="231">
        <v>5.0000000000000001E-3</v>
      </c>
      <c r="U55" s="231">
        <v>4.8859470449723868E-3</v>
      </c>
      <c r="X55" s="231">
        <v>0</v>
      </c>
      <c r="Y55" s="231">
        <v>0</v>
      </c>
      <c r="Z55" s="231">
        <v>0</v>
      </c>
      <c r="AA55" s="231">
        <v>0</v>
      </c>
      <c r="AB55" s="231">
        <v>0.75</v>
      </c>
      <c r="AC55" s="231">
        <v>0.732892056745858</v>
      </c>
      <c r="AD55" s="76"/>
      <c r="AE55" s="76"/>
      <c r="AF55" s="76"/>
      <c r="AG55" s="76"/>
      <c r="AH55" s="76"/>
      <c r="AI55" s="76"/>
      <c r="AJ55" s="76"/>
      <c r="AK55" s="76"/>
      <c r="AL55" s="76"/>
      <c r="AM55" s="76"/>
      <c r="AN55" s="76"/>
      <c r="AO55" s="76"/>
      <c r="AP55" s="76"/>
      <c r="AQ55" s="76"/>
      <c r="AR55" s="76"/>
      <c r="AS55" s="76"/>
      <c r="AT55" s="76"/>
      <c r="AU55" s="76"/>
      <c r="AV55" s="76"/>
      <c r="AW55" s="76"/>
      <c r="AX55" s="76"/>
      <c r="AY55" s="76"/>
      <c r="AZ55" s="76"/>
      <c r="BA55" s="76"/>
      <c r="BB55" s="77"/>
    </row>
    <row r="56" spans="1:54" ht="15.75" x14ac:dyDescent="0.25">
      <c r="A56" s="75">
        <f>IF(ISBLANK(VLOOKUP(D56,#REF!,3)),0,1)</f>
        <v>1</v>
      </c>
      <c r="B56" s="74">
        <f t="shared" si="0"/>
        <v>0</v>
      </c>
      <c r="C56" s="52">
        <v>22</v>
      </c>
      <c r="D56" s="53"/>
      <c r="E56" s="54"/>
      <c r="F56" s="55"/>
      <c r="G56" s="164">
        <v>34.896700000000003</v>
      </c>
      <c r="H56" s="53">
        <v>0</v>
      </c>
      <c r="I56" s="159">
        <v>0.7</v>
      </c>
      <c r="J56" s="127" t="s">
        <v>4</v>
      </c>
      <c r="K56" s="127" t="s">
        <v>4</v>
      </c>
      <c r="L56" s="127" t="s">
        <v>4</v>
      </c>
      <c r="M56" s="127" t="s">
        <v>4</v>
      </c>
      <c r="N56" s="127" t="s">
        <v>4</v>
      </c>
      <c r="O56" s="127" t="s">
        <v>4</v>
      </c>
      <c r="P56" s="127">
        <v>4.5570000000000004</v>
      </c>
      <c r="Q56" s="127" t="s">
        <v>4</v>
      </c>
      <c r="S56" s="60">
        <v>199</v>
      </c>
      <c r="T56" s="231">
        <v>8.9999999999999993E-3</v>
      </c>
      <c r="U56" s="231">
        <v>8.7947046809502966E-3</v>
      </c>
      <c r="X56" s="231">
        <v>2.0999999999999998E-2</v>
      </c>
      <c r="Y56" s="231">
        <v>2.0520977588884024E-2</v>
      </c>
      <c r="Z56" s="231">
        <v>1.0999999999999996E-2</v>
      </c>
      <c r="AA56" s="231">
        <v>1.0749083498939247E-2</v>
      </c>
      <c r="AB56" s="231">
        <v>0.68</v>
      </c>
      <c r="AC56" s="231">
        <v>0.66448879811624473</v>
      </c>
      <c r="AD56" s="76"/>
      <c r="AE56" s="76"/>
      <c r="AF56" s="76"/>
      <c r="AG56" s="76"/>
      <c r="AH56" s="76"/>
      <c r="AI56" s="76"/>
      <c r="AJ56" s="76"/>
      <c r="AK56" s="76"/>
      <c r="AL56" s="76"/>
      <c r="AM56" s="76"/>
      <c r="AN56" s="76"/>
      <c r="AO56" s="76"/>
      <c r="AP56" s="76"/>
      <c r="AQ56" s="76"/>
      <c r="AR56" s="76"/>
      <c r="AS56" s="76"/>
      <c r="AT56" s="76"/>
      <c r="AU56" s="76"/>
      <c r="AV56" s="76"/>
      <c r="AW56" s="76"/>
      <c r="AX56" s="76"/>
      <c r="AY56" s="76"/>
      <c r="AZ56" s="76"/>
      <c r="BA56" s="76"/>
      <c r="BB56" s="77"/>
    </row>
    <row r="57" spans="1:54" ht="15.75" x14ac:dyDescent="0.25">
      <c r="A57" s="75">
        <f>IF(ISBLANK(VLOOKUP(D57,#REF!,3)),0,1)</f>
        <v>1</v>
      </c>
      <c r="B57" s="74">
        <f t="shared" si="0"/>
        <v>0</v>
      </c>
      <c r="C57" s="52">
        <v>23</v>
      </c>
      <c r="D57" s="53"/>
      <c r="E57" s="54"/>
      <c r="F57" s="55"/>
      <c r="G57" s="112"/>
      <c r="H57" s="53"/>
      <c r="I57" s="53"/>
      <c r="J57" s="127" t="s">
        <v>4</v>
      </c>
      <c r="K57" s="127" t="s">
        <v>4</v>
      </c>
      <c r="L57" s="127" t="s">
        <v>4</v>
      </c>
      <c r="M57" s="127" t="s">
        <v>4</v>
      </c>
      <c r="N57" s="127" t="s">
        <v>4</v>
      </c>
      <c r="O57" s="127" t="s">
        <v>4</v>
      </c>
      <c r="P57" s="127" t="s">
        <v>4</v>
      </c>
      <c r="Q57" s="127" t="s">
        <v>4</v>
      </c>
      <c r="R57" s="127" t="s">
        <v>4</v>
      </c>
      <c r="S57" s="127" t="s">
        <v>4</v>
      </c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  <c r="AG57" s="76"/>
      <c r="AH57" s="76"/>
      <c r="AI57" s="76"/>
      <c r="AJ57" s="76"/>
      <c r="AK57" s="76"/>
      <c r="AL57" s="76"/>
      <c r="AM57" s="76"/>
      <c r="AN57" s="76"/>
      <c r="AO57" s="76"/>
      <c r="AP57" s="76"/>
      <c r="AQ57" s="76"/>
      <c r="AR57" s="76"/>
      <c r="AS57" s="76"/>
      <c r="AT57" s="76"/>
      <c r="AU57" s="76"/>
      <c r="AV57" s="76"/>
      <c r="AW57" s="76"/>
      <c r="AX57" s="76"/>
      <c r="AY57" s="76"/>
      <c r="AZ57" s="76"/>
      <c r="BA57" s="76"/>
      <c r="BB57" s="77"/>
    </row>
    <row r="58" spans="1:54" ht="16.149999999999999" thickBot="1" x14ac:dyDescent="0.35">
      <c r="A58" s="75">
        <f>IF(ISBLANK(VLOOKUP(D58,#REF!,3)),0,1)</f>
        <v>1</v>
      </c>
      <c r="B58" s="74">
        <f t="shared" si="0"/>
        <v>0</v>
      </c>
      <c r="C58" s="61">
        <v>24</v>
      </c>
      <c r="D58" s="62"/>
      <c r="E58" s="63"/>
      <c r="F58" s="64"/>
      <c r="G58" s="113"/>
      <c r="H58" s="62"/>
      <c r="I58" s="62"/>
      <c r="J58" s="152" t="s">
        <v>4</v>
      </c>
      <c r="K58" s="152" t="s">
        <v>4</v>
      </c>
      <c r="L58" s="152" t="s">
        <v>4</v>
      </c>
      <c r="M58" s="152" t="s">
        <v>4</v>
      </c>
      <c r="N58" s="152" t="s">
        <v>4</v>
      </c>
      <c r="O58" s="152" t="s">
        <v>4</v>
      </c>
      <c r="P58" s="152" t="s">
        <v>4</v>
      </c>
      <c r="Q58" s="152" t="s">
        <v>4</v>
      </c>
      <c r="R58" s="152" t="s">
        <v>4</v>
      </c>
      <c r="S58" s="152" t="s">
        <v>4</v>
      </c>
      <c r="T58" s="78"/>
      <c r="U58" s="78"/>
      <c r="V58" s="78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/>
      <c r="AH58" s="78"/>
      <c r="AI58" s="78"/>
      <c r="AJ58" s="78"/>
      <c r="AK58" s="78"/>
      <c r="AL58" s="78"/>
      <c r="AM58" s="78"/>
      <c r="AN58" s="78"/>
      <c r="AO58" s="78"/>
      <c r="AP58" s="78"/>
      <c r="AQ58" s="78"/>
      <c r="AR58" s="78"/>
      <c r="AS58" s="78"/>
      <c r="AT58" s="78"/>
      <c r="AU58" s="78"/>
      <c r="AV58" s="78"/>
      <c r="AW58" s="78"/>
      <c r="AX58" s="78"/>
      <c r="AY58" s="78"/>
      <c r="AZ58" s="78"/>
      <c r="BA58" s="78"/>
      <c r="BB58" s="79"/>
    </row>
  </sheetData>
  <dataConsolidate/>
  <mergeCells count="70">
    <mergeCell ref="AX31:AX32"/>
    <mergeCell ref="AY31:AY32"/>
    <mergeCell ref="AZ31:AZ32"/>
    <mergeCell ref="BA31:BA32"/>
    <mergeCell ref="BB31:BB32"/>
    <mergeCell ref="AS31:AS32"/>
    <mergeCell ref="AT31:AT32"/>
    <mergeCell ref="AU31:AU32"/>
    <mergeCell ref="AV31:AV32"/>
    <mergeCell ref="AW31:AW32"/>
    <mergeCell ref="AN31:AN32"/>
    <mergeCell ref="AO31:AO32"/>
    <mergeCell ref="AP31:AP32"/>
    <mergeCell ref="AQ31:AQ32"/>
    <mergeCell ref="AR31:AR32"/>
    <mergeCell ref="AI31:AI32"/>
    <mergeCell ref="AJ31:AJ32"/>
    <mergeCell ref="AK31:AK32"/>
    <mergeCell ref="AL31:AL32"/>
    <mergeCell ref="AM31:AM32"/>
    <mergeCell ref="AD31:AD32"/>
    <mergeCell ref="AE31:AE32"/>
    <mergeCell ref="AF31:AF32"/>
    <mergeCell ref="AG31:AG32"/>
    <mergeCell ref="AH31:AH32"/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Z31:AA32"/>
    <mergeCell ref="AB31:AC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H33:H34"/>
    <mergeCell ref="I33:I34"/>
    <mergeCell ref="J33:J34"/>
    <mergeCell ref="C33:C34"/>
    <mergeCell ref="D33:D34"/>
    <mergeCell ref="E33:E34"/>
    <mergeCell ref="F33:F34"/>
    <mergeCell ref="G33:G34"/>
  </mergeCells>
  <dataValidations count="4">
    <dataValidation type="list" showInputMessage="1" showErrorMessage="1" promptTitle="Choix Cardinal" sqref="P9">
      <formula1>$M$8:$M$10</formula1>
    </dataValidation>
    <dataValidation type="list" showInputMessage="1" showErrorMessage="1" promptTitle="Choix Cardinal" sqref="P10">
      <formula1>$N$8:$N$10</formula1>
    </dataValidation>
    <dataValidation allowBlank="1" showErrorMessage="1" sqref="J30"/>
    <dataValidation type="list" allowBlank="1" showErrorMessage="1" sqref="I29">
      <formula1>$O$28:$O$30</formula1>
    </dataValidation>
  </dataValidations>
  <pageMargins left="0.7" right="0.7" top="0.75" bottom="0.75" header="0.3" footer="0.3"/>
  <pageSetup paperSize="9" orientation="portrait" horizont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8"/>
  <sheetViews>
    <sheetView topLeftCell="A10" zoomScaleNormal="100" workbookViewId="0">
      <selection activeCell="G35" sqref="G35:AC56"/>
    </sheetView>
  </sheetViews>
  <sheetFormatPr baseColWidth="10" defaultColWidth="11.42578125" defaultRowHeight="15" x14ac:dyDescent="0.25"/>
  <cols>
    <col min="1" max="2" width="0.85546875" style="80" customWidth="1"/>
    <col min="3" max="3" width="3.7109375" style="80" customWidth="1"/>
    <col min="4" max="8" width="10.28515625" style="80" customWidth="1"/>
    <col min="9" max="10" width="15.7109375" style="80" customWidth="1"/>
    <col min="11" max="15" width="10.7109375" style="80" hidden="1" customWidth="1"/>
    <col min="16" max="16" width="10.7109375" style="80" customWidth="1"/>
    <col min="17" max="29" width="10.28515625" style="80" customWidth="1"/>
    <col min="30" max="16384" width="11.42578125" style="80"/>
  </cols>
  <sheetData>
    <row r="1" spans="3:23" ht="3" customHeight="1" thickBot="1" x14ac:dyDescent="0.3"/>
    <row r="2" spans="3:23" ht="21" x14ac:dyDescent="0.35">
      <c r="C2" s="214" t="s">
        <v>19</v>
      </c>
      <c r="D2" s="215"/>
      <c r="E2" s="215"/>
      <c r="F2" s="216" t="s">
        <v>147</v>
      </c>
      <c r="G2" s="216"/>
      <c r="H2" s="216"/>
      <c r="I2" s="216"/>
      <c r="J2" s="216"/>
      <c r="K2" s="216"/>
      <c r="L2" s="216"/>
      <c r="M2" s="216"/>
      <c r="N2" s="216"/>
      <c r="O2" s="216"/>
      <c r="P2" s="216"/>
      <c r="Q2" s="216"/>
      <c r="R2" s="216"/>
      <c r="S2" s="216"/>
      <c r="T2" s="216"/>
      <c r="U2" s="1"/>
    </row>
    <row r="3" spans="3:23" ht="14.45" customHeight="1" x14ac:dyDescent="0.25">
      <c r="C3" s="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2"/>
    </row>
    <row r="4" spans="3:23" ht="21.75" thickBot="1" x14ac:dyDescent="0.4">
      <c r="C4" s="217" t="s">
        <v>75</v>
      </c>
      <c r="D4" s="218"/>
      <c r="E4" s="218"/>
      <c r="F4" s="218"/>
      <c r="G4" s="218"/>
      <c r="H4" s="218"/>
      <c r="I4" s="218"/>
      <c r="J4" s="218"/>
      <c r="K4" s="218"/>
      <c r="L4" s="218"/>
      <c r="M4" s="218"/>
      <c r="N4" s="218"/>
      <c r="O4" s="218"/>
      <c r="P4" s="218"/>
      <c r="Q4" s="218"/>
      <c r="R4" s="218"/>
      <c r="S4" s="218"/>
      <c r="T4" s="218"/>
      <c r="U4" s="219"/>
    </row>
    <row r="5" spans="3:23" ht="15.75" customHeight="1" thickBot="1" x14ac:dyDescent="0.4">
      <c r="C5" s="7"/>
      <c r="D5" s="7"/>
      <c r="E5" s="7"/>
      <c r="F5" s="7"/>
      <c r="G5" s="7"/>
      <c r="J5" s="7"/>
      <c r="K5" s="7"/>
      <c r="L5" s="7"/>
      <c r="M5" s="7"/>
      <c r="N5" s="7"/>
      <c r="O5" s="7"/>
      <c r="P5" s="7"/>
      <c r="Q5" s="7"/>
      <c r="R5" s="7"/>
    </row>
    <row r="6" spans="3:23" ht="16.5" customHeight="1" thickBot="1" x14ac:dyDescent="0.3">
      <c r="C6" s="220" t="s">
        <v>38</v>
      </c>
      <c r="D6" s="221"/>
      <c r="E6" s="221"/>
      <c r="F6" s="222">
        <v>6</v>
      </c>
      <c r="G6" s="222"/>
      <c r="H6" s="221" t="s">
        <v>37</v>
      </c>
      <c r="I6" s="221"/>
      <c r="J6" s="221"/>
      <c r="K6" s="51"/>
      <c r="L6" s="51"/>
      <c r="M6" s="51"/>
      <c r="N6" s="50"/>
      <c r="O6" s="51"/>
      <c r="P6" s="223">
        <v>1</v>
      </c>
      <c r="Q6" s="223"/>
      <c r="R6" s="224" t="s">
        <v>78</v>
      </c>
      <c r="S6" s="224"/>
      <c r="T6" s="225">
        <v>37408</v>
      </c>
      <c r="U6" s="226"/>
    </row>
    <row r="7" spans="3:23" ht="16.5" customHeight="1" thickBot="1" x14ac:dyDescent="0.4">
      <c r="C7" s="34"/>
      <c r="D7" s="34"/>
      <c r="E7" s="33"/>
      <c r="F7" s="35"/>
      <c r="G7" s="33"/>
      <c r="H7" s="33"/>
      <c r="I7" s="33"/>
      <c r="J7" s="33"/>
      <c r="K7" s="33"/>
      <c r="L7" s="33"/>
      <c r="M7" s="33"/>
      <c r="N7" s="33"/>
      <c r="O7" s="37"/>
      <c r="P7" s="33"/>
      <c r="Q7" s="36"/>
    </row>
    <row r="8" spans="3:23" ht="15" customHeight="1" x14ac:dyDescent="0.25">
      <c r="C8" s="46"/>
      <c r="D8" s="33"/>
      <c r="G8" s="206" t="s">
        <v>57</v>
      </c>
      <c r="H8" s="207"/>
      <c r="I8" s="172" t="s">
        <v>50</v>
      </c>
      <c r="J8" s="172" t="s">
        <v>46</v>
      </c>
      <c r="K8" s="44"/>
      <c r="L8" s="44"/>
      <c r="M8" s="44"/>
      <c r="N8" s="44"/>
      <c r="O8" s="47"/>
      <c r="P8" s="45" t="s">
        <v>52</v>
      </c>
      <c r="Q8" s="208" t="s">
        <v>47</v>
      </c>
      <c r="R8" s="209"/>
    </row>
    <row r="9" spans="3:23" ht="14.25" customHeight="1" x14ac:dyDescent="0.25">
      <c r="C9" s="46"/>
      <c r="D9" s="33"/>
      <c r="G9" s="210" t="s">
        <v>48</v>
      </c>
      <c r="H9" s="211"/>
      <c r="I9" s="38">
        <v>0</v>
      </c>
      <c r="J9" s="39">
        <v>30.05</v>
      </c>
      <c r="K9" s="42" t="s">
        <v>51</v>
      </c>
      <c r="L9" s="43" t="str">
        <f>IF(P9=M9,"+","-")</f>
        <v>+</v>
      </c>
      <c r="M9" s="42" t="s">
        <v>3</v>
      </c>
      <c r="N9" s="42" t="s">
        <v>54</v>
      </c>
      <c r="O9" s="16" t="str">
        <f>IF(ISBLANK(I9),"",IF(ISBLANK(J9),"",IF(P9=M10,L9&amp;N11,N11)))</f>
        <v>0°30,05</v>
      </c>
      <c r="P9" s="39" t="s">
        <v>3</v>
      </c>
      <c r="Q9" s="212">
        <f>IF(ISBLANK(I9),"",IF(ISBLANK(J9),"",IF(J9&gt;60,"ERREUR !!",O11*(I9+(J9/60)))))</f>
        <v>0.50083333333333335</v>
      </c>
      <c r="R9" s="213"/>
    </row>
    <row r="10" spans="3:23" ht="15" customHeight="1" x14ac:dyDescent="0.25">
      <c r="C10" s="46"/>
      <c r="D10" s="33"/>
      <c r="G10" s="210" t="s">
        <v>49</v>
      </c>
      <c r="H10" s="211"/>
      <c r="I10" s="38">
        <v>10</v>
      </c>
      <c r="J10" s="39">
        <v>0.24</v>
      </c>
      <c r="K10" s="42" t="s">
        <v>51</v>
      </c>
      <c r="L10" s="43" t="str">
        <f>IF(P10=N9,"+","-")</f>
        <v>-</v>
      </c>
      <c r="M10" s="42" t="s">
        <v>53</v>
      </c>
      <c r="N10" s="42" t="s">
        <v>55</v>
      </c>
      <c r="O10" s="11" t="str">
        <f>IF(ISBLANK(I10),"",IF(ISBLANK(J10),"",IF(P10=N10,L10&amp;N12,N12)))</f>
        <v>-10°0,24</v>
      </c>
      <c r="P10" s="39" t="s">
        <v>55</v>
      </c>
      <c r="Q10" s="212">
        <f>IF(ISBLANK(I10),"",IF(ISBLANK(J10),"",IF(J10&gt;60,"ERREUR !!",O12*(I10+(J10/60)))))</f>
        <v>-10.004</v>
      </c>
      <c r="R10" s="213"/>
      <c r="S10" s="31"/>
      <c r="T10" s="31"/>
    </row>
    <row r="11" spans="3:23" x14ac:dyDescent="0.25">
      <c r="G11" s="194" t="s">
        <v>72</v>
      </c>
      <c r="H11" s="195"/>
      <c r="I11" s="83" t="s">
        <v>33</v>
      </c>
      <c r="J11" s="85">
        <v>37408</v>
      </c>
      <c r="K11" s="85"/>
      <c r="L11" s="85"/>
      <c r="M11" s="85"/>
      <c r="N11" s="86" t="str">
        <f>I9&amp;"°"&amp;J9</f>
        <v>0°30,05</v>
      </c>
      <c r="O11" s="87">
        <f>IF(P9=M10,-1,1)</f>
        <v>1</v>
      </c>
      <c r="P11" s="198" t="str">
        <f>TEXT(J11,"aaaa-mm-jj")&amp;"T"&amp;TEXT(J12,"hh:mm:ss")&amp;"z"</f>
        <v>2006-06-02T02:30:00z</v>
      </c>
      <c r="Q11" s="198"/>
      <c r="R11" s="199"/>
      <c r="T11" s="30"/>
      <c r="U11" s="30"/>
      <c r="V11" s="32"/>
      <c r="W11" s="32"/>
    </row>
    <row r="12" spans="3:23" ht="15.75" thickBot="1" x14ac:dyDescent="0.3">
      <c r="G12" s="196"/>
      <c r="H12" s="197"/>
      <c r="I12" s="84" t="s">
        <v>73</v>
      </c>
      <c r="J12" s="114">
        <v>0.10416666666666667</v>
      </c>
      <c r="K12" s="88"/>
      <c r="L12" s="88"/>
      <c r="M12" s="88"/>
      <c r="N12" s="89" t="str">
        <f>I10&amp;"°"&amp;J10</f>
        <v>10°0,24</v>
      </c>
      <c r="O12" s="87">
        <f>IF(P10=N10,-1,1)</f>
        <v>-1</v>
      </c>
      <c r="P12" s="200"/>
      <c r="Q12" s="200"/>
      <c r="R12" s="201"/>
      <c r="T12" s="30"/>
      <c r="U12" s="30"/>
      <c r="V12" s="32"/>
      <c r="W12" s="32"/>
    </row>
    <row r="13" spans="3:23" ht="15.75" thickBot="1" x14ac:dyDescent="0.3">
      <c r="C13" s="5" t="s">
        <v>1</v>
      </c>
      <c r="D13" s="5"/>
      <c r="E13" s="6"/>
      <c r="K13" s="81"/>
      <c r="L13" s="81"/>
      <c r="M13" s="81"/>
      <c r="N13" s="81"/>
      <c r="O13" s="81"/>
      <c r="P13" s="81"/>
      <c r="Q13" s="82"/>
    </row>
    <row r="14" spans="3:23" ht="15" customHeight="1" x14ac:dyDescent="0.25">
      <c r="C14" s="97" t="s">
        <v>7</v>
      </c>
      <c r="D14" s="90"/>
      <c r="E14" s="90"/>
      <c r="F14" s="90"/>
      <c r="G14" s="90"/>
      <c r="H14" s="91"/>
      <c r="I14" s="91"/>
      <c r="J14" s="91"/>
      <c r="K14" s="90"/>
      <c r="L14" s="90"/>
      <c r="M14" s="90"/>
      <c r="N14" s="91"/>
      <c r="O14" s="12"/>
      <c r="P14" s="91"/>
      <c r="Q14" s="12" t="s">
        <v>17</v>
      </c>
      <c r="R14" s="17">
        <v>23</v>
      </c>
      <c r="S14" s="92" t="s">
        <v>2</v>
      </c>
    </row>
    <row r="15" spans="3:23" ht="14.25" customHeight="1" x14ac:dyDescent="0.25">
      <c r="C15" s="98" t="s">
        <v>32</v>
      </c>
      <c r="D15" s="93"/>
      <c r="E15" s="93"/>
      <c r="F15" s="93"/>
      <c r="G15" s="93"/>
      <c r="H15" s="23"/>
      <c r="I15" s="23"/>
      <c r="J15" s="23"/>
      <c r="K15" s="93"/>
      <c r="L15" s="93"/>
      <c r="M15" s="93"/>
      <c r="N15" s="23"/>
      <c r="O15" s="13"/>
      <c r="P15" s="23"/>
      <c r="Q15" s="13" t="s">
        <v>34</v>
      </c>
      <c r="R15" s="18">
        <v>22.8</v>
      </c>
      <c r="S15" s="94" t="s">
        <v>2</v>
      </c>
    </row>
    <row r="16" spans="3:23" x14ac:dyDescent="0.25">
      <c r="C16" s="98" t="s">
        <v>11</v>
      </c>
      <c r="D16" s="93"/>
      <c r="E16" s="93"/>
      <c r="F16" s="93"/>
      <c r="G16" s="93"/>
      <c r="H16" s="23"/>
      <c r="I16" s="23"/>
      <c r="J16" s="23"/>
      <c r="K16" s="93"/>
      <c r="L16" s="93"/>
      <c r="M16" s="93"/>
      <c r="N16" s="23"/>
      <c r="O16" s="14"/>
      <c r="P16" s="23"/>
      <c r="Q16" s="14" t="s">
        <v>35</v>
      </c>
      <c r="R16" s="20" t="s">
        <v>4</v>
      </c>
      <c r="S16" s="94" t="s">
        <v>6</v>
      </c>
    </row>
    <row r="17" spans="3:54" ht="15.75" thickBot="1" x14ac:dyDescent="0.3">
      <c r="C17" s="99" t="s">
        <v>12</v>
      </c>
      <c r="D17" s="95"/>
      <c r="E17" s="95"/>
      <c r="F17" s="95"/>
      <c r="G17" s="95"/>
      <c r="H17" s="24"/>
      <c r="I17" s="24"/>
      <c r="J17" s="24"/>
      <c r="K17" s="95"/>
      <c r="L17" s="95"/>
      <c r="M17" s="95"/>
      <c r="N17" s="24"/>
      <c r="O17" s="15"/>
      <c r="P17" s="24"/>
      <c r="Q17" s="15" t="s">
        <v>36</v>
      </c>
      <c r="R17" s="21" t="s">
        <v>4</v>
      </c>
      <c r="S17" s="96" t="s">
        <v>6</v>
      </c>
    </row>
    <row r="18" spans="3:54" ht="14.45" hidden="1" x14ac:dyDescent="0.3">
      <c r="C18" s="8" t="s">
        <v>8</v>
      </c>
      <c r="D18" s="9"/>
      <c r="E18" s="9"/>
      <c r="F18" s="9"/>
      <c r="G18" s="9"/>
      <c r="H18" s="9"/>
      <c r="I18" s="9"/>
      <c r="J18" s="9"/>
      <c r="K18" s="10"/>
      <c r="L18" s="10"/>
      <c r="M18" s="10"/>
      <c r="N18" s="10"/>
      <c r="O18" s="25" t="s">
        <v>0</v>
      </c>
      <c r="P18" s="19">
        <f>(0.999842594+(0.00006793952*$R$14)-(0.00000909529*$R$14^2)+(0.0000001001685*$R$14^3)-(0.000000001120083*$R$14^4)+(0.000000000006536332*$R$14^5))</f>
        <v>0.99754116961741091</v>
      </c>
      <c r="Q18" s="10"/>
      <c r="R18" s="2"/>
    </row>
    <row r="19" spans="3:54" ht="14.45" hidden="1" x14ac:dyDescent="0.3">
      <c r="C19" s="8" t="s">
        <v>9</v>
      </c>
      <c r="D19" s="9"/>
      <c r="E19" s="9"/>
      <c r="F19" s="9"/>
      <c r="G19" s="9"/>
      <c r="H19" s="9"/>
      <c r="I19" s="9"/>
      <c r="J19" s="9"/>
      <c r="K19" s="10"/>
      <c r="L19" s="10"/>
      <c r="M19" s="10"/>
      <c r="N19" s="10"/>
      <c r="O19" s="25" t="s">
        <v>43</v>
      </c>
      <c r="P19" s="19" t="e">
        <f>$P$24*($P$18/#REF!)</f>
        <v>#REF!</v>
      </c>
      <c r="Q19" s="10" t="s">
        <v>3</v>
      </c>
      <c r="R19" s="2"/>
    </row>
    <row r="20" spans="3:54" ht="14.45" hidden="1" x14ac:dyDescent="0.3">
      <c r="C20" s="8" t="s">
        <v>18</v>
      </c>
      <c r="D20" s="9"/>
      <c r="E20" s="9"/>
      <c r="F20" s="9"/>
      <c r="G20" s="9"/>
      <c r="H20" s="9"/>
      <c r="I20" s="9"/>
      <c r="J20" s="9"/>
      <c r="K20" s="10"/>
      <c r="L20" s="10"/>
      <c r="M20" s="10"/>
      <c r="N20" s="10"/>
      <c r="O20" s="25" t="s">
        <v>44</v>
      </c>
      <c r="P20" s="19" t="e">
        <f>5+#REF!</f>
        <v>#REF!</v>
      </c>
      <c r="Q20" s="10" t="s">
        <v>6</v>
      </c>
      <c r="R20" s="2"/>
    </row>
    <row r="21" spans="3:54" ht="14.45" hidden="1" x14ac:dyDescent="0.3">
      <c r="C21" s="8" t="s">
        <v>10</v>
      </c>
      <c r="D21" s="9"/>
      <c r="E21" s="9"/>
      <c r="F21" s="9"/>
      <c r="G21" s="9"/>
      <c r="H21" s="9"/>
      <c r="I21" s="9"/>
      <c r="J21" s="9"/>
      <c r="K21" s="10"/>
      <c r="L21" s="10"/>
      <c r="M21" s="10"/>
      <c r="N21" s="10"/>
      <c r="O21" s="25" t="s">
        <v>45</v>
      </c>
      <c r="P21" s="19" t="e">
        <f>P20*(1+0.00001*(R14-20))</f>
        <v>#REF!</v>
      </c>
      <c r="Q21" s="10" t="s">
        <v>6</v>
      </c>
      <c r="R21" s="2"/>
    </row>
    <row r="22" spans="3:54" ht="14.45" hidden="1" x14ac:dyDescent="0.3">
      <c r="C22" s="8" t="s">
        <v>13</v>
      </c>
      <c r="D22" s="9"/>
      <c r="E22" s="9"/>
      <c r="F22" s="9"/>
      <c r="G22" s="9"/>
      <c r="H22" s="9"/>
      <c r="I22" s="9"/>
      <c r="J22" s="9"/>
      <c r="K22" s="10"/>
      <c r="L22" s="10"/>
      <c r="M22" s="10"/>
      <c r="N22" s="10"/>
      <c r="O22" s="25" t="s">
        <v>39</v>
      </c>
      <c r="P22" s="22" t="e">
        <f>$R$16*(1+0.00001*(20-$R$14))</f>
        <v>#VALUE!</v>
      </c>
      <c r="Q22" s="10" t="s">
        <v>6</v>
      </c>
      <c r="R22" s="2"/>
    </row>
    <row r="23" spans="3:54" ht="14.45" hidden="1" x14ac:dyDescent="0.3">
      <c r="C23" s="8" t="s">
        <v>14</v>
      </c>
      <c r="D23" s="9"/>
      <c r="E23" s="9"/>
      <c r="F23" s="9"/>
      <c r="G23" s="9"/>
      <c r="H23" s="9"/>
      <c r="I23" s="9"/>
      <c r="J23" s="9"/>
      <c r="K23" s="10"/>
      <c r="L23" s="10"/>
      <c r="M23" s="10"/>
      <c r="N23" s="10"/>
      <c r="O23" s="25" t="s">
        <v>40</v>
      </c>
      <c r="P23" s="22" t="e">
        <f>$R$17*(1+0.00001*(20-$R$14))</f>
        <v>#VALUE!</v>
      </c>
      <c r="Q23" s="10" t="s">
        <v>6</v>
      </c>
      <c r="R23" s="2"/>
    </row>
    <row r="24" spans="3:54" ht="14.45" hidden="1" x14ac:dyDescent="0.3">
      <c r="C24" s="8" t="s">
        <v>15</v>
      </c>
      <c r="D24" s="9"/>
      <c r="E24" s="9"/>
      <c r="F24" s="9"/>
      <c r="G24" s="9"/>
      <c r="H24" s="9"/>
      <c r="I24" s="9"/>
      <c r="J24" s="9"/>
      <c r="K24" s="10"/>
      <c r="L24" s="10"/>
      <c r="M24" s="10"/>
      <c r="N24" s="10"/>
      <c r="O24" s="25" t="s">
        <v>41</v>
      </c>
      <c r="P24" s="23" t="e">
        <f>MAX(#REF!)</f>
        <v>#REF!</v>
      </c>
      <c r="Q24" s="10" t="s">
        <v>3</v>
      </c>
      <c r="R24" s="2"/>
    </row>
    <row r="25" spans="3:54" ht="14.45" hidden="1" x14ac:dyDescent="0.3">
      <c r="C25" s="8" t="s">
        <v>16</v>
      </c>
      <c r="D25" s="9"/>
      <c r="E25" s="9"/>
      <c r="F25" s="9"/>
      <c r="G25" s="9"/>
      <c r="H25" s="9"/>
      <c r="I25" s="9"/>
      <c r="J25" s="9"/>
      <c r="K25" s="10"/>
      <c r="L25" s="10"/>
      <c r="M25" s="10"/>
      <c r="N25" s="10"/>
      <c r="O25" s="25" t="s">
        <v>42</v>
      </c>
      <c r="P25" s="23" t="e">
        <f>IF(ISBLANK(R14),"",IF(ISBLANK(P21),"",IF(ISBLANK(R17),"",(($P$24*$P$18)/($P$22-$P$23)))))</f>
        <v>#REF!</v>
      </c>
      <c r="Q25" s="10" t="s">
        <v>3</v>
      </c>
      <c r="R25" s="2"/>
    </row>
    <row r="26" spans="3:54" ht="14.45" hidden="1" x14ac:dyDescent="0.3">
      <c r="C26" s="40" t="s">
        <v>31</v>
      </c>
      <c r="D26" s="41"/>
      <c r="E26" s="41"/>
      <c r="F26" s="41"/>
      <c r="G26" s="41"/>
      <c r="H26" s="41"/>
      <c r="I26" s="41"/>
      <c r="J26" s="41"/>
      <c r="K26" s="10"/>
      <c r="L26" s="10"/>
      <c r="M26" s="10"/>
      <c r="N26" s="10"/>
      <c r="O26" s="25" t="s">
        <v>30</v>
      </c>
      <c r="P26" s="23" t="e">
        <f>2+(#REF!+#REF!)</f>
        <v>#REF!</v>
      </c>
      <c r="Q26" s="10" t="s">
        <v>6</v>
      </c>
      <c r="R26" s="2"/>
    </row>
    <row r="27" spans="3:54" hidden="1" thickBot="1" x14ac:dyDescent="0.35">
      <c r="C27" s="26"/>
      <c r="D27" s="27"/>
      <c r="E27" s="27"/>
      <c r="F27" s="27"/>
      <c r="G27" s="27"/>
      <c r="H27" s="27"/>
      <c r="I27" s="27"/>
      <c r="J27" s="27"/>
      <c r="K27" s="28"/>
      <c r="L27" s="28"/>
      <c r="M27" s="28"/>
      <c r="N27" s="28"/>
      <c r="O27" s="29" t="s">
        <v>29</v>
      </c>
      <c r="P27" s="24">
        <v>1.6999999999999999E-3</v>
      </c>
      <c r="Q27" s="28"/>
      <c r="R27" s="4"/>
    </row>
    <row r="29" spans="3:54" ht="15.75" x14ac:dyDescent="0.25">
      <c r="E29" s="202" t="s">
        <v>60</v>
      </c>
      <c r="F29" s="202"/>
      <c r="G29" s="202"/>
      <c r="H29" s="202"/>
      <c r="I29" s="69" t="s">
        <v>66</v>
      </c>
      <c r="K29" s="70"/>
      <c r="L29" s="70"/>
      <c r="M29" s="70"/>
      <c r="N29" s="71"/>
      <c r="O29" s="70" t="s">
        <v>66</v>
      </c>
    </row>
    <row r="30" spans="3:54" ht="16.149999999999999" thickBot="1" x14ac:dyDescent="0.35">
      <c r="E30" s="115"/>
      <c r="F30" s="115"/>
      <c r="G30" s="115"/>
      <c r="H30" s="115"/>
      <c r="I30" s="115"/>
      <c r="J30" s="73"/>
      <c r="K30" s="72"/>
      <c r="L30" s="72"/>
      <c r="M30" s="72"/>
      <c r="N30" s="71"/>
      <c r="O30" s="71" t="s">
        <v>65</v>
      </c>
      <c r="P30" s="71"/>
    </row>
    <row r="31" spans="3:54" ht="15.75" customHeight="1" x14ac:dyDescent="0.25">
      <c r="C31" s="203" t="s">
        <v>5</v>
      </c>
      <c r="D31" s="190" t="s">
        <v>24</v>
      </c>
      <c r="E31" s="190" t="s">
        <v>58</v>
      </c>
      <c r="F31" s="190" t="s">
        <v>56</v>
      </c>
      <c r="G31" s="190" t="s">
        <v>20</v>
      </c>
      <c r="H31" s="190" t="s">
        <v>76</v>
      </c>
      <c r="I31" s="188" t="s">
        <v>77</v>
      </c>
      <c r="J31" s="188" t="s">
        <v>64</v>
      </c>
      <c r="K31" s="190" t="s">
        <v>21</v>
      </c>
      <c r="L31" s="190" t="s">
        <v>22</v>
      </c>
      <c r="M31" s="190" t="s">
        <v>26</v>
      </c>
      <c r="N31" s="190" t="s">
        <v>25</v>
      </c>
      <c r="O31" s="190" t="s">
        <v>23</v>
      </c>
      <c r="P31" s="192" t="s">
        <v>74</v>
      </c>
      <c r="Q31" s="192"/>
      <c r="R31" s="192"/>
      <c r="S31" s="192"/>
      <c r="T31" s="184" t="s">
        <v>69</v>
      </c>
      <c r="U31" s="184"/>
      <c r="V31" s="184" t="s">
        <v>70</v>
      </c>
      <c r="W31" s="184"/>
      <c r="X31" s="184" t="s">
        <v>71</v>
      </c>
      <c r="Y31" s="184"/>
      <c r="Z31" s="184" t="s">
        <v>67</v>
      </c>
      <c r="AA31" s="184"/>
      <c r="AB31" s="184" t="s">
        <v>68</v>
      </c>
      <c r="AC31" s="186"/>
      <c r="AD31" s="227" t="s">
        <v>80</v>
      </c>
      <c r="AE31" s="227" t="s">
        <v>81</v>
      </c>
      <c r="AF31" s="227" t="s">
        <v>82</v>
      </c>
      <c r="AG31" s="228" t="s">
        <v>83</v>
      </c>
      <c r="AH31" s="227" t="s">
        <v>84</v>
      </c>
      <c r="AI31" s="227" t="s">
        <v>85</v>
      </c>
      <c r="AJ31" s="227" t="s">
        <v>86</v>
      </c>
      <c r="AK31" s="227" t="s">
        <v>87</v>
      </c>
      <c r="AL31" s="228" t="s">
        <v>88</v>
      </c>
      <c r="AM31" s="227" t="s">
        <v>89</v>
      </c>
      <c r="AN31" s="227" t="s">
        <v>90</v>
      </c>
      <c r="AO31" s="227" t="s">
        <v>91</v>
      </c>
      <c r="AP31" s="227" t="s">
        <v>92</v>
      </c>
      <c r="AQ31" s="227" t="s">
        <v>93</v>
      </c>
      <c r="AR31" s="228" t="s">
        <v>94</v>
      </c>
      <c r="AS31" s="228" t="s">
        <v>95</v>
      </c>
      <c r="AT31" s="228" t="s">
        <v>96</v>
      </c>
      <c r="AU31" s="227" t="s">
        <v>97</v>
      </c>
      <c r="AV31" s="227" t="s">
        <v>98</v>
      </c>
      <c r="AW31" s="229" t="s">
        <v>99</v>
      </c>
      <c r="AX31" s="227" t="s">
        <v>100</v>
      </c>
      <c r="AY31" s="227" t="s">
        <v>101</v>
      </c>
      <c r="AZ31" s="228" t="s">
        <v>102</v>
      </c>
      <c r="BA31" s="227" t="s">
        <v>103</v>
      </c>
      <c r="BB31" s="230" t="s">
        <v>104</v>
      </c>
    </row>
    <row r="32" spans="3:54" ht="15.75" customHeight="1" x14ac:dyDescent="0.25">
      <c r="C32" s="204"/>
      <c r="D32" s="191"/>
      <c r="E32" s="191"/>
      <c r="F32" s="191"/>
      <c r="G32" s="191"/>
      <c r="H32" s="191"/>
      <c r="I32" s="205"/>
      <c r="J32" s="189"/>
      <c r="K32" s="191"/>
      <c r="L32" s="191"/>
      <c r="M32" s="191"/>
      <c r="N32" s="191"/>
      <c r="O32" s="191"/>
      <c r="P32" s="193"/>
      <c r="Q32" s="193"/>
      <c r="R32" s="193"/>
      <c r="S32" s="193"/>
      <c r="T32" s="185"/>
      <c r="U32" s="185"/>
      <c r="V32" s="185"/>
      <c r="W32" s="185"/>
      <c r="X32" s="185"/>
      <c r="Y32" s="185"/>
      <c r="Z32" s="185"/>
      <c r="AA32" s="185"/>
      <c r="AB32" s="185"/>
      <c r="AC32" s="187"/>
      <c r="AD32" s="227"/>
      <c r="AE32" s="227"/>
      <c r="AF32" s="227"/>
      <c r="AG32" s="228"/>
      <c r="AH32" s="227"/>
      <c r="AI32" s="227"/>
      <c r="AJ32" s="227"/>
      <c r="AK32" s="227"/>
      <c r="AL32" s="228"/>
      <c r="AM32" s="227"/>
      <c r="AN32" s="227"/>
      <c r="AO32" s="227"/>
      <c r="AP32" s="227"/>
      <c r="AQ32" s="227"/>
      <c r="AR32" s="228"/>
      <c r="AS32" s="228"/>
      <c r="AT32" s="228"/>
      <c r="AU32" s="227"/>
      <c r="AV32" s="227"/>
      <c r="AW32" s="229"/>
      <c r="AX32" s="227"/>
      <c r="AY32" s="227"/>
      <c r="AZ32" s="228"/>
      <c r="BA32" s="227"/>
      <c r="BB32" s="230"/>
    </row>
    <row r="33" spans="1:54" ht="15.75" customHeight="1" x14ac:dyDescent="0.25">
      <c r="C33" s="178" t="s">
        <v>59</v>
      </c>
      <c r="D33" s="180" t="s">
        <v>4</v>
      </c>
      <c r="E33" s="180" t="s">
        <v>2</v>
      </c>
      <c r="F33" s="176" t="s">
        <v>62</v>
      </c>
      <c r="G33" s="182"/>
      <c r="H33" s="176" t="s">
        <v>27</v>
      </c>
      <c r="I33" s="176" t="s">
        <v>27</v>
      </c>
      <c r="J33" s="176" t="s">
        <v>62</v>
      </c>
      <c r="K33" s="136"/>
      <c r="L33" s="136"/>
      <c r="M33" s="136"/>
      <c r="N33" s="136"/>
      <c r="O33" s="136"/>
      <c r="P33" s="137" t="s">
        <v>132</v>
      </c>
      <c r="Q33" s="137"/>
      <c r="R33" s="137" t="s">
        <v>133</v>
      </c>
      <c r="S33" s="137" t="s">
        <v>134</v>
      </c>
      <c r="T33" s="138" t="s">
        <v>135</v>
      </c>
      <c r="U33" s="138" t="s">
        <v>136</v>
      </c>
      <c r="V33" s="138" t="s">
        <v>137</v>
      </c>
      <c r="W33" s="138" t="s">
        <v>138</v>
      </c>
      <c r="X33" s="138" t="s">
        <v>139</v>
      </c>
      <c r="Y33" s="138" t="s">
        <v>140</v>
      </c>
      <c r="Z33" s="138" t="s">
        <v>141</v>
      </c>
      <c r="AA33" s="138" t="s">
        <v>142</v>
      </c>
      <c r="AB33" s="138" t="s">
        <v>143</v>
      </c>
      <c r="AC33" s="139" t="s">
        <v>144</v>
      </c>
      <c r="AD33" s="129" t="s">
        <v>105</v>
      </c>
      <c r="AE33" s="129" t="s">
        <v>106</v>
      </c>
      <c r="AF33" s="129" t="s">
        <v>107</v>
      </c>
      <c r="AG33" s="130" t="s">
        <v>108</v>
      </c>
      <c r="AH33" s="129" t="s">
        <v>109</v>
      </c>
      <c r="AI33" s="131" t="s">
        <v>110</v>
      </c>
      <c r="AJ33" s="129" t="s">
        <v>111</v>
      </c>
      <c r="AK33" s="131" t="s">
        <v>112</v>
      </c>
      <c r="AL33" s="129" t="s">
        <v>113</v>
      </c>
      <c r="AM33" s="129" t="s">
        <v>114</v>
      </c>
      <c r="AN33" s="129" t="s">
        <v>115</v>
      </c>
      <c r="AO33" s="129" t="s">
        <v>116</v>
      </c>
      <c r="AP33" s="129" t="s">
        <v>117</v>
      </c>
      <c r="AQ33" s="131" t="s">
        <v>118</v>
      </c>
      <c r="AR33" s="129" t="s">
        <v>119</v>
      </c>
      <c r="AS33" s="129" t="s">
        <v>120</v>
      </c>
      <c r="AT33" s="132" t="s">
        <v>121</v>
      </c>
      <c r="AU33" s="131" t="s">
        <v>122</v>
      </c>
      <c r="AV33" s="131" t="s">
        <v>123</v>
      </c>
      <c r="AW33" s="131" t="s">
        <v>124</v>
      </c>
      <c r="AX33" s="129" t="s">
        <v>125</v>
      </c>
      <c r="AY33" s="129" t="s">
        <v>126</v>
      </c>
      <c r="AZ33" s="130" t="s">
        <v>127</v>
      </c>
      <c r="BA33" s="129" t="s">
        <v>128</v>
      </c>
      <c r="BB33" s="133" t="s">
        <v>129</v>
      </c>
    </row>
    <row r="34" spans="1:54" ht="14.25" customHeight="1" thickBot="1" x14ac:dyDescent="0.3">
      <c r="C34" s="179"/>
      <c r="D34" s="181"/>
      <c r="E34" s="181"/>
      <c r="F34" s="177"/>
      <c r="G34" s="183"/>
      <c r="H34" s="177"/>
      <c r="I34" s="177"/>
      <c r="J34" s="177"/>
      <c r="K34" s="125"/>
      <c r="L34" s="125"/>
      <c r="M34" s="125"/>
      <c r="N34" s="126" t="s">
        <v>6</v>
      </c>
      <c r="O34" s="125"/>
      <c r="P34" s="126" t="s">
        <v>61</v>
      </c>
      <c r="Q34" s="126" t="s">
        <v>79</v>
      </c>
      <c r="R34" s="126" t="s">
        <v>63</v>
      </c>
      <c r="S34" s="126" t="s">
        <v>28</v>
      </c>
      <c r="T34" s="100" t="s">
        <v>63</v>
      </c>
      <c r="U34" s="100" t="s">
        <v>28</v>
      </c>
      <c r="V34" s="100" t="s">
        <v>63</v>
      </c>
      <c r="W34" s="100" t="s">
        <v>28</v>
      </c>
      <c r="X34" s="100" t="s">
        <v>63</v>
      </c>
      <c r="Y34" s="100" t="s">
        <v>28</v>
      </c>
      <c r="Z34" s="100" t="s">
        <v>63</v>
      </c>
      <c r="AA34" s="100" t="s">
        <v>28</v>
      </c>
      <c r="AB34" s="100" t="s">
        <v>63</v>
      </c>
      <c r="AC34" s="101" t="s">
        <v>28</v>
      </c>
      <c r="AD34" s="134" t="s">
        <v>130</v>
      </c>
      <c r="AE34" s="134" t="s">
        <v>130</v>
      </c>
      <c r="AF34" s="134" t="s">
        <v>130</v>
      </c>
      <c r="AG34" s="135" t="s">
        <v>131</v>
      </c>
      <c r="AH34" s="134" t="s">
        <v>131</v>
      </c>
      <c r="AI34" s="134" t="s">
        <v>131</v>
      </c>
      <c r="AJ34" s="134" t="s">
        <v>131</v>
      </c>
      <c r="AK34" s="134" t="s">
        <v>131</v>
      </c>
      <c r="AL34" s="134" t="s">
        <v>131</v>
      </c>
      <c r="AM34" s="134" t="s">
        <v>131</v>
      </c>
      <c r="AN34" s="134" t="s">
        <v>131</v>
      </c>
      <c r="AO34" s="134" t="s">
        <v>131</v>
      </c>
      <c r="AP34" s="134" t="s">
        <v>131</v>
      </c>
      <c r="AQ34" s="134" t="s">
        <v>131</v>
      </c>
      <c r="AR34" s="134" t="s">
        <v>131</v>
      </c>
      <c r="AS34" s="134" t="s">
        <v>131</v>
      </c>
      <c r="AT34" s="134" t="s">
        <v>131</v>
      </c>
      <c r="AU34" s="134" t="s">
        <v>131</v>
      </c>
      <c r="AV34" s="134" t="s">
        <v>131</v>
      </c>
      <c r="AW34" s="134" t="s">
        <v>131</v>
      </c>
      <c r="AX34" s="134" t="s">
        <v>131</v>
      </c>
      <c r="AY34" s="134" t="s">
        <v>131</v>
      </c>
      <c r="AZ34" s="134" t="s">
        <v>131</v>
      </c>
      <c r="BA34" s="134" t="s">
        <v>131</v>
      </c>
      <c r="BB34" s="134" t="s">
        <v>131</v>
      </c>
    </row>
    <row r="35" spans="1:54" ht="15.75" x14ac:dyDescent="0.25">
      <c r="A35" s="75">
        <f>IF(ISBLANK(VLOOKUP(D35,#REF!,3)),0,1)</f>
        <v>1</v>
      </c>
      <c r="B35" s="74">
        <f>IF(ISBLANK(D35),0,IF(ISBLANK(E35),0,IF(ISBLANK(F35),0,1)))</f>
        <v>0</v>
      </c>
      <c r="C35" s="140">
        <v>1</v>
      </c>
      <c r="D35" s="53"/>
      <c r="E35" s="54"/>
      <c r="F35" s="55"/>
      <c r="G35" s="164">
        <v>34.963000000000001</v>
      </c>
      <c r="H35" s="141">
        <v>2000</v>
      </c>
      <c r="I35" s="159">
        <v>2001</v>
      </c>
      <c r="J35" s="142" t="s">
        <v>4</v>
      </c>
      <c r="K35" s="143" t="str">
        <f>IF(ISBLANK(E35),"",(0.000824493-(0.0000040899*E35)+(0.000000076438*E35^2)-(0.00000000082467*E35^3)+(0.0000000000053875*E35^4)))</f>
        <v/>
      </c>
      <c r="L35" s="143" t="str">
        <f>IF(ISBLANK(E35),"",(-0.00000572466+(0.00000010227*E35)-(0.0000000016546*E35^2)))</f>
        <v/>
      </c>
      <c r="M35" s="143" t="str">
        <f>IF(ISBLANK(E35),"",IF(ISBLANK(G35),(O35+(K35*35)+(L35*35^1.5)+(0.00000048314*35^2)),(O35+(K35*G35)+(L35*G35^1.5)+(0.00000048314*G35^2))))</f>
        <v/>
      </c>
      <c r="N35" s="144" t="str">
        <f>IF(ISBLANK(D35),"",IF(ISBLANK(G35),J35*(1+0.00001*(35-20)),J35*(1+0.00001*(G35-20))))</f>
        <v/>
      </c>
      <c r="O35" s="143" t="str">
        <f>IF(ISBLANK(E35),"",(0.999842594+(0.00006793952*E35)-(0.00000909529*E35^2)+(0.0000001001685*E35^3)-(0.000000001120083*E35^4)+(0.000000000006536332*E35^5)))</f>
        <v/>
      </c>
      <c r="P35" s="234">
        <v>5.6529999999999996</v>
      </c>
      <c r="Q35" s="142" t="s">
        <v>4</v>
      </c>
      <c r="S35" s="161">
        <v>245.8</v>
      </c>
      <c r="T35" s="231">
        <v>4.0000000000000001E-3</v>
      </c>
      <c r="U35" s="231">
        <v>3.9087576359779098E-3</v>
      </c>
      <c r="X35" s="231">
        <v>20.565999999999999</v>
      </c>
      <c r="Y35" s="231">
        <v>20.09687738538042</v>
      </c>
      <c r="Z35" s="231">
        <v>1.484</v>
      </c>
      <c r="AA35" s="231">
        <v>1.4501490829478045</v>
      </c>
      <c r="AB35" s="231">
        <v>21.69</v>
      </c>
      <c r="AC35" s="231">
        <v>21.195238281090216</v>
      </c>
      <c r="AD35" s="149"/>
      <c r="AE35" s="149"/>
      <c r="AF35" s="149"/>
      <c r="AG35" s="149"/>
      <c r="AH35" s="149"/>
      <c r="AI35" s="149"/>
      <c r="AJ35" s="149"/>
      <c r="AK35" s="149"/>
      <c r="AL35" s="149"/>
      <c r="AM35" s="149"/>
      <c r="AN35" s="149"/>
      <c r="AO35" s="149"/>
      <c r="AP35" s="149"/>
      <c r="AQ35" s="149"/>
      <c r="AR35" s="149"/>
      <c r="AS35" s="149"/>
      <c r="AT35" s="149"/>
      <c r="AU35" s="149"/>
      <c r="AV35" s="149"/>
      <c r="AW35" s="149"/>
      <c r="AX35" s="149"/>
      <c r="AY35" s="149"/>
      <c r="AZ35" s="149"/>
      <c r="BA35" s="149"/>
      <c r="BB35" s="150"/>
    </row>
    <row r="36" spans="1:54" ht="15.75" x14ac:dyDescent="0.25">
      <c r="A36" s="75">
        <f>IF(ISBLANK(VLOOKUP(D36,#REF!,3)),0,1)</f>
        <v>1</v>
      </c>
      <c r="B36" s="74">
        <f t="shared" ref="B36:B58" si="0">IF(ISBLANK(D36),0,IF(ISBLANK(E36),0,IF(ISBLANK(F36),0,1)))</f>
        <v>0</v>
      </c>
      <c r="C36" s="52">
        <v>2</v>
      </c>
      <c r="D36" s="53"/>
      <c r="E36" s="54"/>
      <c r="F36" s="55"/>
      <c r="G36" s="164">
        <v>34.969499999999996</v>
      </c>
      <c r="H36" s="53">
        <v>1900</v>
      </c>
      <c r="I36" s="159">
        <v>1900</v>
      </c>
      <c r="J36" s="127" t="s">
        <v>4</v>
      </c>
      <c r="K36" s="57" t="str">
        <f t="shared" ref="K36:K45" si="1">IF(ISBLANK(E36),"",(0.000824493-(0.0000040899*E36)+(0.000000076438*E36^2)-(0.00000000082467*E36^3)+(0.0000000000053875*E36^4)))</f>
        <v/>
      </c>
      <c r="L36" s="57" t="str">
        <f t="shared" ref="L36:L45" si="2">IF(ISBLANK(E36),"",(-0.00000572466+(0.00000010227*E36)-(0.0000000016546*E36^2)))</f>
        <v/>
      </c>
      <c r="M36" s="57" t="str">
        <f t="shared" ref="M36:M45" si="3">IF(ISBLANK(E36),"",IF(ISBLANK(G36),(O36+(K36*35)+(L36*35^1.5)+(0.00000048314*35^2)),(O36+(K36*G36)+(L36*G36^1.5)+(0.00000048314*G36^2))))</f>
        <v/>
      </c>
      <c r="N36" s="58" t="str">
        <f t="shared" ref="N36:N45" si="4">IF(ISBLANK(D36),"",IF(ISBLANK(G36),J36*(1+0.00001*(35-20)),J36*(1+0.00001*(G36-20))))</f>
        <v/>
      </c>
      <c r="O36" s="57" t="str">
        <f t="shared" ref="O36:O45" si="5">IF(ISBLANK(E36),"",(0.999842594+(0.00006793952*E36)-(0.00000909529*E36^2)+(0.0000001001685*E36^3)-(0.000000001120083*E36^4)+(0.000000000006536332*E36^5)))</f>
        <v/>
      </c>
      <c r="P36" s="234">
        <v>5.617</v>
      </c>
      <c r="Q36" s="127" t="s">
        <v>4</v>
      </c>
      <c r="S36" s="162">
        <v>244.3</v>
      </c>
      <c r="T36" s="231">
        <v>5.0000000000000001E-3</v>
      </c>
      <c r="U36" s="231">
        <v>4.8859470449723868E-3</v>
      </c>
      <c r="X36" s="231">
        <v>20.545000000000002</v>
      </c>
      <c r="Y36" s="231">
        <v>20.07635640779154</v>
      </c>
      <c r="Z36" s="231">
        <v>1.474</v>
      </c>
      <c r="AA36" s="231">
        <v>1.4403771888578596</v>
      </c>
      <c r="AB36" s="231">
        <v>19.66</v>
      </c>
      <c r="AC36" s="231">
        <v>19.211543780831427</v>
      </c>
      <c r="AD36" s="76"/>
      <c r="AE36" s="76"/>
      <c r="AF36" s="76"/>
      <c r="AG36" s="76"/>
      <c r="AH36" s="76"/>
      <c r="AI36" s="76"/>
      <c r="AJ36" s="76"/>
      <c r="AK36" s="76"/>
      <c r="AL36" s="76"/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76"/>
      <c r="BA36" s="76"/>
      <c r="BB36" s="77"/>
    </row>
    <row r="37" spans="1:54" ht="15.75" x14ac:dyDescent="0.25">
      <c r="A37" s="75">
        <f>IF(ISBLANK(VLOOKUP(D37,#REF!,3)),0,1)</f>
        <v>1</v>
      </c>
      <c r="B37" s="74">
        <f t="shared" si="0"/>
        <v>0</v>
      </c>
      <c r="C37" s="52">
        <v>3</v>
      </c>
      <c r="D37" s="53"/>
      <c r="E37" s="54"/>
      <c r="F37" s="55"/>
      <c r="G37" s="232">
        <v>34.974299999999999</v>
      </c>
      <c r="H37" s="53">
        <v>1800</v>
      </c>
      <c r="I37" s="159">
        <v>1800</v>
      </c>
      <c r="J37" s="127" t="s">
        <v>4</v>
      </c>
      <c r="K37" s="57" t="str">
        <f t="shared" si="1"/>
        <v/>
      </c>
      <c r="L37" s="57" t="str">
        <f t="shared" si="2"/>
        <v/>
      </c>
      <c r="M37" s="57" t="str">
        <f t="shared" si="3"/>
        <v/>
      </c>
      <c r="N37" s="58" t="str">
        <f t="shared" si="4"/>
        <v/>
      </c>
      <c r="O37" s="57" t="str">
        <f t="shared" si="5"/>
        <v/>
      </c>
      <c r="P37" s="234">
        <v>5.57</v>
      </c>
      <c r="Q37" s="127" t="s">
        <v>4</v>
      </c>
      <c r="S37" s="162">
        <v>242.3</v>
      </c>
      <c r="T37" s="231">
        <v>6.0000000000000001E-3</v>
      </c>
      <c r="U37" s="231">
        <v>5.8631364539668647E-3</v>
      </c>
      <c r="X37" s="231">
        <v>20.603999999999999</v>
      </c>
      <c r="Y37" s="231">
        <v>20.134010582922212</v>
      </c>
      <c r="Z37" s="231">
        <v>1.484</v>
      </c>
      <c r="AA37" s="231">
        <v>1.4501490829478045</v>
      </c>
      <c r="AB37" s="231">
        <v>18.47</v>
      </c>
      <c r="AC37" s="231">
        <v>18.048688384127995</v>
      </c>
      <c r="AD37" s="76"/>
      <c r="AE37" s="76"/>
      <c r="AF37" s="76"/>
      <c r="AG37" s="76"/>
      <c r="AH37" s="76"/>
      <c r="AI37" s="76"/>
      <c r="AJ37" s="76"/>
      <c r="AK37" s="76"/>
      <c r="AL37" s="76"/>
      <c r="AM37" s="76"/>
      <c r="AN37" s="76"/>
      <c r="AO37" s="76"/>
      <c r="AP37" s="76"/>
      <c r="AQ37" s="76"/>
      <c r="AR37" s="76"/>
      <c r="AS37" s="76"/>
      <c r="AT37" s="76"/>
      <c r="AU37" s="76"/>
      <c r="AV37" s="76"/>
      <c r="AW37" s="76"/>
      <c r="AX37" s="76"/>
      <c r="AY37" s="76"/>
      <c r="AZ37" s="76"/>
      <c r="BA37" s="76"/>
      <c r="BB37" s="77"/>
    </row>
    <row r="38" spans="1:54" ht="15.75" x14ac:dyDescent="0.25">
      <c r="A38" s="75">
        <f>IF(ISBLANK(VLOOKUP(D38,#REF!,3)),0,1)</f>
        <v>1</v>
      </c>
      <c r="B38" s="74">
        <f t="shared" si="0"/>
        <v>0</v>
      </c>
      <c r="C38" s="52">
        <v>4</v>
      </c>
      <c r="D38" s="53"/>
      <c r="E38" s="54"/>
      <c r="F38" s="55"/>
      <c r="G38" s="232">
        <v>34.974299999999999</v>
      </c>
      <c r="H38" s="53">
        <v>1800</v>
      </c>
      <c r="I38" s="159">
        <v>1800</v>
      </c>
      <c r="J38" s="127" t="s">
        <v>4</v>
      </c>
      <c r="K38" s="57" t="str">
        <f t="shared" si="1"/>
        <v/>
      </c>
      <c r="L38" s="57" t="str">
        <f t="shared" si="2"/>
        <v/>
      </c>
      <c r="M38" s="57" t="str">
        <f t="shared" si="3"/>
        <v/>
      </c>
      <c r="N38" s="58" t="str">
        <f t="shared" si="4"/>
        <v/>
      </c>
      <c r="O38" s="57" t="str">
        <f t="shared" si="5"/>
        <v/>
      </c>
      <c r="P38" s="234">
        <v>5.5780000000000003</v>
      </c>
      <c r="Q38" s="127" t="s">
        <v>4</v>
      </c>
      <c r="S38" s="162">
        <v>242.6</v>
      </c>
      <c r="T38" s="231">
        <v>7.0000000000000001E-3</v>
      </c>
      <c r="U38" s="231">
        <v>6.8403258629613417E-3</v>
      </c>
      <c r="X38" s="231">
        <v>20.582999999999998</v>
      </c>
      <c r="Y38" s="231">
        <v>20.113489605333328</v>
      </c>
      <c r="Z38" s="231">
        <v>1.4869999999999999</v>
      </c>
      <c r="AA38" s="231">
        <v>1.4530806511747878</v>
      </c>
      <c r="AB38" s="231">
        <v>17.350000000000001</v>
      </c>
      <c r="AC38" s="231">
        <v>16.954236246054183</v>
      </c>
      <c r="AD38" s="76"/>
      <c r="AE38" s="76"/>
      <c r="AF38" s="76"/>
      <c r="AG38" s="76"/>
      <c r="AH38" s="76"/>
      <c r="AI38" s="76"/>
      <c r="AJ38" s="76"/>
      <c r="AK38" s="76"/>
      <c r="AL38" s="76"/>
      <c r="AM38" s="76"/>
      <c r="AN38" s="76"/>
      <c r="AO38" s="76"/>
      <c r="AP38" s="76"/>
      <c r="AQ38" s="76"/>
      <c r="AR38" s="76"/>
      <c r="AS38" s="76"/>
      <c r="AT38" s="76"/>
      <c r="AU38" s="76"/>
      <c r="AV38" s="76"/>
      <c r="AW38" s="76"/>
      <c r="AX38" s="76"/>
      <c r="AY38" s="76"/>
      <c r="AZ38" s="76"/>
      <c r="BA38" s="76"/>
      <c r="BB38" s="77"/>
    </row>
    <row r="39" spans="1:54" ht="15.75" x14ac:dyDescent="0.25">
      <c r="A39" s="75">
        <f>IF(ISBLANK(VLOOKUP(D39,#REF!,3)),0,1)</f>
        <v>1</v>
      </c>
      <c r="B39" s="74">
        <f t="shared" si="0"/>
        <v>0</v>
      </c>
      <c r="C39" s="52">
        <v>5</v>
      </c>
      <c r="D39" s="53"/>
      <c r="E39" s="54"/>
      <c r="F39" s="55"/>
      <c r="G39" s="164">
        <v>34.977600000000002</v>
      </c>
      <c r="H39" s="53">
        <v>1700</v>
      </c>
      <c r="I39" s="159">
        <v>1700</v>
      </c>
      <c r="J39" s="127" t="s">
        <v>4</v>
      </c>
      <c r="K39" s="57" t="str">
        <f t="shared" si="1"/>
        <v/>
      </c>
      <c r="L39" s="57" t="str">
        <f t="shared" si="2"/>
        <v/>
      </c>
      <c r="M39" s="57" t="str">
        <f t="shared" si="3"/>
        <v/>
      </c>
      <c r="N39" s="58" t="str">
        <f t="shared" si="4"/>
        <v/>
      </c>
      <c r="O39" s="57" t="str">
        <f t="shared" si="5"/>
        <v/>
      </c>
      <c r="P39" s="234">
        <v>5.5369999999999999</v>
      </c>
      <c r="Q39" s="127" t="s">
        <v>4</v>
      </c>
      <c r="S39" s="162">
        <v>240.8</v>
      </c>
      <c r="T39" s="231">
        <v>4.0000000000000001E-3</v>
      </c>
      <c r="U39" s="231">
        <v>3.9087576359779098E-3</v>
      </c>
      <c r="X39" s="231">
        <v>20.655999999999999</v>
      </c>
      <c r="Y39" s="231">
        <v>20.184824432189924</v>
      </c>
      <c r="Z39" s="231">
        <v>1.518</v>
      </c>
      <c r="AA39" s="231">
        <v>1.4833735228536167</v>
      </c>
      <c r="AB39" s="231">
        <v>17.54</v>
      </c>
      <c r="AC39" s="231">
        <v>17.139902233763134</v>
      </c>
      <c r="AD39" s="76"/>
      <c r="AE39" s="76"/>
      <c r="AF39" s="76"/>
      <c r="AG39" s="76"/>
      <c r="AH39" s="76"/>
      <c r="AI39" s="76"/>
      <c r="AJ39" s="76"/>
      <c r="AK39" s="76"/>
      <c r="AL39" s="76"/>
      <c r="AM39" s="76"/>
      <c r="AN39" s="76"/>
      <c r="AO39" s="76"/>
      <c r="AP39" s="76"/>
      <c r="AQ39" s="76"/>
      <c r="AR39" s="76"/>
      <c r="AS39" s="76"/>
      <c r="AT39" s="76"/>
      <c r="AU39" s="76"/>
      <c r="AV39" s="76"/>
      <c r="AW39" s="76"/>
      <c r="AX39" s="76"/>
      <c r="AY39" s="76"/>
      <c r="AZ39" s="76"/>
      <c r="BA39" s="76"/>
      <c r="BB39" s="77"/>
    </row>
    <row r="40" spans="1:54" ht="15.75" x14ac:dyDescent="0.25">
      <c r="A40" s="75">
        <f>IF(ISBLANK(VLOOKUP(D40,#REF!,3)),0,1)</f>
        <v>1</v>
      </c>
      <c r="B40" s="74">
        <f t="shared" si="0"/>
        <v>0</v>
      </c>
      <c r="C40" s="52">
        <v>6</v>
      </c>
      <c r="D40" s="53"/>
      <c r="E40" s="54"/>
      <c r="F40" s="55"/>
      <c r="G40" s="164">
        <v>34.976500000000001</v>
      </c>
      <c r="H40" s="53">
        <v>1600</v>
      </c>
      <c r="I40" s="159">
        <v>1599</v>
      </c>
      <c r="J40" s="127" t="s">
        <v>4</v>
      </c>
      <c r="K40" s="57" t="str">
        <f t="shared" si="1"/>
        <v/>
      </c>
      <c r="L40" s="57" t="str">
        <f t="shared" si="2"/>
        <v/>
      </c>
      <c r="M40" s="57" t="str">
        <f t="shared" si="3"/>
        <v/>
      </c>
      <c r="N40" s="58" t="str">
        <f t="shared" si="4"/>
        <v/>
      </c>
      <c r="O40" s="57" t="str">
        <f t="shared" si="5"/>
        <v/>
      </c>
      <c r="P40" s="234">
        <v>5.4349999999999996</v>
      </c>
      <c r="Q40" s="127" t="s">
        <v>4</v>
      </c>
      <c r="S40" s="162">
        <v>236.4</v>
      </c>
      <c r="T40" s="231">
        <v>7.0000000000000001E-3</v>
      </c>
      <c r="U40" s="231">
        <v>6.8403258629613417E-3</v>
      </c>
      <c r="X40" s="231">
        <v>20.872999999999998</v>
      </c>
      <c r="Y40" s="231">
        <v>20.396874533941723</v>
      </c>
      <c r="Z40" s="231">
        <v>1.5409999999999999</v>
      </c>
      <c r="AA40" s="231">
        <v>1.5058488792604896</v>
      </c>
      <c r="AB40" s="231">
        <v>17.52</v>
      </c>
      <c r="AC40" s="231">
        <v>17.120358445583243</v>
      </c>
      <c r="AD40" s="76"/>
      <c r="AE40" s="76"/>
      <c r="AF40" s="76"/>
      <c r="AG40" s="76"/>
      <c r="AH40" s="76"/>
      <c r="AI40" s="76"/>
      <c r="AJ40" s="76"/>
      <c r="AK40" s="76"/>
      <c r="AL40" s="76"/>
      <c r="AM40" s="76"/>
      <c r="AN40" s="76"/>
      <c r="AO40" s="76"/>
      <c r="AP40" s="76"/>
      <c r="AQ40" s="76"/>
      <c r="AR40" s="76"/>
      <c r="AS40" s="76"/>
      <c r="AT40" s="76"/>
      <c r="AU40" s="76"/>
      <c r="AV40" s="76"/>
      <c r="AW40" s="76"/>
      <c r="AX40" s="76"/>
      <c r="AY40" s="76"/>
      <c r="AZ40" s="76"/>
      <c r="BA40" s="76"/>
      <c r="BB40" s="77"/>
    </row>
    <row r="41" spans="1:54" ht="15.75" x14ac:dyDescent="0.25">
      <c r="A41" s="75">
        <f>IF(ISBLANK(VLOOKUP(D41,#REF!,3)),0,1)</f>
        <v>1</v>
      </c>
      <c r="B41" s="74">
        <f t="shared" si="0"/>
        <v>0</v>
      </c>
      <c r="C41" s="52">
        <v>7</v>
      </c>
      <c r="D41" s="53"/>
      <c r="E41" s="54"/>
      <c r="F41" s="55"/>
      <c r="G41" s="164">
        <v>34.9604</v>
      </c>
      <c r="H41" s="53">
        <v>1500</v>
      </c>
      <c r="I41" s="159">
        <v>1500</v>
      </c>
      <c r="J41" s="127" t="s">
        <v>4</v>
      </c>
      <c r="K41" s="57" t="str">
        <f t="shared" si="1"/>
        <v/>
      </c>
      <c r="L41" s="57" t="str">
        <f t="shared" si="2"/>
        <v/>
      </c>
      <c r="M41" s="57" t="str">
        <f t="shared" si="3"/>
        <v/>
      </c>
      <c r="N41" s="58" t="str">
        <f t="shared" si="4"/>
        <v/>
      </c>
      <c r="O41" s="57" t="str">
        <f t="shared" si="5"/>
        <v/>
      </c>
      <c r="P41" s="234">
        <v>5.1779999999999999</v>
      </c>
      <c r="Q41" s="127" t="s">
        <v>4</v>
      </c>
      <c r="S41" s="162">
        <v>225.3</v>
      </c>
      <c r="T41" s="231">
        <v>1.0999999999999999E-2</v>
      </c>
      <c r="U41" s="231">
        <v>1.0749083498939251E-2</v>
      </c>
      <c r="X41" s="231">
        <v>22.359000000000002</v>
      </c>
      <c r="Y41" s="231">
        <v>21.848977995707521</v>
      </c>
      <c r="Z41" s="231">
        <v>1.623</v>
      </c>
      <c r="AA41" s="231">
        <v>1.5859784107980368</v>
      </c>
      <c r="AB41" s="231">
        <v>18.62</v>
      </c>
      <c r="AC41" s="231">
        <v>18.195266795477171</v>
      </c>
      <c r="AD41" s="76"/>
      <c r="AE41" s="76"/>
      <c r="AF41" s="76"/>
      <c r="AG41" s="76"/>
      <c r="AH41" s="76"/>
      <c r="AI41" s="76"/>
      <c r="AJ41" s="76"/>
      <c r="AK41" s="76"/>
      <c r="AL41" s="76"/>
      <c r="AM41" s="76"/>
      <c r="AN41" s="76"/>
      <c r="AO41" s="76"/>
      <c r="AP41" s="76"/>
      <c r="AQ41" s="76"/>
      <c r="AR41" s="76"/>
      <c r="AS41" s="76"/>
      <c r="AT41" s="76"/>
      <c r="AU41" s="76"/>
      <c r="AV41" s="76"/>
      <c r="AW41" s="76"/>
      <c r="AX41" s="76"/>
      <c r="AY41" s="76"/>
      <c r="AZ41" s="76"/>
      <c r="BA41" s="76"/>
      <c r="BB41" s="77"/>
    </row>
    <row r="42" spans="1:54" ht="15.75" x14ac:dyDescent="0.25">
      <c r="A42" s="75">
        <f>IF(ISBLANK(VLOOKUP(D42,#REF!,3)),0,1)</f>
        <v>1</v>
      </c>
      <c r="B42" s="74">
        <f t="shared" si="0"/>
        <v>0</v>
      </c>
      <c r="C42" s="52">
        <v>8</v>
      </c>
      <c r="D42" s="53"/>
      <c r="E42" s="54"/>
      <c r="F42" s="55"/>
      <c r="G42" s="164">
        <v>34.942999999999998</v>
      </c>
      <c r="H42" s="53">
        <v>1400</v>
      </c>
      <c r="I42" s="159">
        <v>1400</v>
      </c>
      <c r="J42" s="127" t="s">
        <v>4</v>
      </c>
      <c r="K42" s="57" t="str">
        <f t="shared" si="1"/>
        <v/>
      </c>
      <c r="L42" s="57" t="str">
        <f t="shared" si="2"/>
        <v/>
      </c>
      <c r="M42" s="57" t="str">
        <f t="shared" si="3"/>
        <v/>
      </c>
      <c r="N42" s="58" t="str">
        <f t="shared" si="4"/>
        <v/>
      </c>
      <c r="O42" s="57" t="str">
        <f t="shared" si="5"/>
        <v/>
      </c>
      <c r="P42" s="234">
        <v>4.9720000000000004</v>
      </c>
      <c r="Q42" s="127" t="s">
        <v>4</v>
      </c>
      <c r="S42" s="60">
        <v>216.3</v>
      </c>
      <c r="T42" s="231">
        <v>0.02</v>
      </c>
      <c r="U42" s="231">
        <v>1.9543788179889547E-2</v>
      </c>
      <c r="X42" s="231">
        <v>23.26</v>
      </c>
      <c r="Y42" s="231">
        <v>22.729425653211546</v>
      </c>
      <c r="Z42" s="231">
        <v>1.68</v>
      </c>
      <c r="AA42" s="231">
        <v>1.6416782071107219</v>
      </c>
      <c r="AB42" s="231">
        <v>19.579999999999998</v>
      </c>
      <c r="AC42" s="231">
        <v>19.133368628111867</v>
      </c>
      <c r="AD42" s="76"/>
      <c r="AE42" s="76"/>
      <c r="AF42" s="76"/>
      <c r="AG42" s="76"/>
      <c r="AH42" s="76"/>
      <c r="AI42" s="76"/>
      <c r="AJ42" s="76"/>
      <c r="AK42" s="76"/>
      <c r="AL42" s="76"/>
      <c r="AM42" s="76"/>
      <c r="AN42" s="76"/>
      <c r="AO42" s="76"/>
      <c r="AP42" s="76"/>
      <c r="AQ42" s="76"/>
      <c r="AR42" s="76"/>
      <c r="AS42" s="76"/>
      <c r="AT42" s="76"/>
      <c r="AU42" s="76"/>
      <c r="AV42" s="76"/>
      <c r="AW42" s="76"/>
      <c r="AX42" s="76"/>
      <c r="AY42" s="76"/>
      <c r="AZ42" s="76"/>
      <c r="BA42" s="76"/>
      <c r="BB42" s="77"/>
    </row>
    <row r="43" spans="1:54" ht="15.75" x14ac:dyDescent="0.25">
      <c r="A43" s="75">
        <f>IF(ISBLANK(VLOOKUP(D43,#REF!,3)),0,1)</f>
        <v>1</v>
      </c>
      <c r="B43" s="74">
        <f t="shared" si="0"/>
        <v>0</v>
      </c>
      <c r="C43" s="52">
        <v>9</v>
      </c>
      <c r="D43" s="53"/>
      <c r="E43" s="54"/>
      <c r="F43" s="55"/>
      <c r="G43" s="164">
        <v>34.814100000000003</v>
      </c>
      <c r="H43" s="53">
        <v>1200</v>
      </c>
      <c r="I43" s="159">
        <v>1200</v>
      </c>
      <c r="J43" s="127" t="s">
        <v>4</v>
      </c>
      <c r="K43" s="57" t="str">
        <f t="shared" si="1"/>
        <v/>
      </c>
      <c r="L43" s="57" t="str">
        <f t="shared" si="2"/>
        <v/>
      </c>
      <c r="M43" s="57" t="str">
        <f t="shared" si="3"/>
        <v/>
      </c>
      <c r="N43" s="58" t="str">
        <f t="shared" si="4"/>
        <v/>
      </c>
      <c r="O43" s="57" t="str">
        <f t="shared" si="5"/>
        <v/>
      </c>
      <c r="P43" s="234">
        <v>4.1580000000000004</v>
      </c>
      <c r="Q43" s="127" t="s">
        <v>4</v>
      </c>
      <c r="S43" s="60">
        <v>180.9</v>
      </c>
      <c r="T43" s="231">
        <v>1.7999999999999999E-2</v>
      </c>
      <c r="U43" s="231">
        <v>1.7589409361900593E-2</v>
      </c>
      <c r="X43" s="231">
        <v>28.762</v>
      </c>
      <c r="Y43" s="231">
        <v>28.105921781499159</v>
      </c>
      <c r="Z43" s="231">
        <v>2.0180000000000002</v>
      </c>
      <c r="AA43" s="231">
        <v>1.9719682273508556</v>
      </c>
      <c r="AB43" s="231">
        <v>25.39</v>
      </c>
      <c r="AC43" s="231">
        <v>24.810839094369783</v>
      </c>
      <c r="AD43" s="76"/>
      <c r="AE43" s="76"/>
      <c r="AF43" s="76"/>
      <c r="AG43" s="76"/>
      <c r="AH43" s="76"/>
      <c r="AI43" s="76"/>
      <c r="AJ43" s="76"/>
      <c r="AK43" s="76"/>
      <c r="AL43" s="76"/>
      <c r="AM43" s="76"/>
      <c r="AN43" s="76"/>
      <c r="AO43" s="76"/>
      <c r="AP43" s="76"/>
      <c r="AQ43" s="76"/>
      <c r="AR43" s="76"/>
      <c r="AS43" s="76"/>
      <c r="AT43" s="76"/>
      <c r="AU43" s="76"/>
      <c r="AV43" s="76"/>
      <c r="AW43" s="76"/>
      <c r="AX43" s="76"/>
      <c r="AY43" s="76"/>
      <c r="AZ43" s="76"/>
      <c r="BA43" s="76"/>
      <c r="BB43" s="77"/>
    </row>
    <row r="44" spans="1:54" ht="15.75" x14ac:dyDescent="0.25">
      <c r="A44" s="75">
        <f>IF(ISBLANK(VLOOKUP(D44,#REF!,3)),0,1)</f>
        <v>1</v>
      </c>
      <c r="B44" s="74">
        <f t="shared" si="0"/>
        <v>0</v>
      </c>
      <c r="C44" s="52">
        <v>10</v>
      </c>
      <c r="D44" s="53"/>
      <c r="E44" s="54"/>
      <c r="F44" s="55"/>
      <c r="G44" s="164">
        <v>34.573599999999999</v>
      </c>
      <c r="H44" s="53">
        <v>1000</v>
      </c>
      <c r="I44" s="159">
        <v>1000</v>
      </c>
      <c r="J44" s="127" t="s">
        <v>4</v>
      </c>
      <c r="K44" s="57" t="str">
        <f t="shared" si="1"/>
        <v/>
      </c>
      <c r="L44" s="57" t="str">
        <f t="shared" si="2"/>
        <v/>
      </c>
      <c r="M44" s="57" t="str">
        <f t="shared" si="3"/>
        <v/>
      </c>
      <c r="N44" s="58" t="str">
        <f t="shared" si="4"/>
        <v/>
      </c>
      <c r="O44" s="57" t="str">
        <f t="shared" si="5"/>
        <v/>
      </c>
      <c r="P44" s="234">
        <v>3.5390000000000001</v>
      </c>
      <c r="Q44" s="127" t="s">
        <v>4</v>
      </c>
      <c r="S44" s="60">
        <v>154</v>
      </c>
      <c r="T44" s="231">
        <v>2.4E-2</v>
      </c>
      <c r="U44" s="231">
        <v>2.3452545815867459E-2</v>
      </c>
      <c r="X44" s="231">
        <v>34.485999999999997</v>
      </c>
      <c r="Y44" s="231">
        <v>33.699353958583544</v>
      </c>
      <c r="Z44" s="231">
        <v>2.3640000000000003</v>
      </c>
      <c r="AA44" s="231">
        <v>2.3100757628629447</v>
      </c>
      <c r="AB44" s="231">
        <v>31.54</v>
      </c>
      <c r="AC44" s="231">
        <v>30.820553959685817</v>
      </c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  <c r="AP44" s="76"/>
      <c r="AQ44" s="76"/>
      <c r="AR44" s="76"/>
      <c r="AS44" s="76"/>
      <c r="AT44" s="76"/>
      <c r="AU44" s="76"/>
      <c r="AV44" s="76"/>
      <c r="AW44" s="76"/>
      <c r="AX44" s="76"/>
      <c r="AY44" s="76"/>
      <c r="AZ44" s="76"/>
      <c r="BA44" s="76"/>
      <c r="BB44" s="77"/>
    </row>
    <row r="45" spans="1:54" ht="15.75" x14ac:dyDescent="0.25">
      <c r="A45" s="75">
        <f>IF(ISBLANK(VLOOKUP(D45,#REF!,3)),0,1)</f>
        <v>1</v>
      </c>
      <c r="B45" s="74">
        <f t="shared" si="0"/>
        <v>0</v>
      </c>
      <c r="C45" s="52">
        <v>11</v>
      </c>
      <c r="D45" s="53"/>
      <c r="E45" s="54"/>
      <c r="F45" s="55"/>
      <c r="G45" s="164">
        <v>34.511800000000001</v>
      </c>
      <c r="H45" s="53">
        <v>800</v>
      </c>
      <c r="I45" s="159">
        <v>800</v>
      </c>
      <c r="J45" s="127" t="s">
        <v>4</v>
      </c>
      <c r="K45" s="57" t="str">
        <f t="shared" si="1"/>
        <v/>
      </c>
      <c r="L45" s="57" t="str">
        <f t="shared" si="2"/>
        <v/>
      </c>
      <c r="M45" s="57" t="str">
        <f t="shared" si="3"/>
        <v/>
      </c>
      <c r="N45" s="58" t="str">
        <f t="shared" si="4"/>
        <v/>
      </c>
      <c r="O45" s="57" t="str">
        <f t="shared" si="5"/>
        <v/>
      </c>
      <c r="P45" s="234">
        <v>3.403</v>
      </c>
      <c r="Q45" s="127" t="s">
        <v>4</v>
      </c>
      <c r="S45" s="60">
        <v>148.19999999999999</v>
      </c>
      <c r="T45" s="231">
        <v>2.1999999999999999E-2</v>
      </c>
      <c r="U45" s="231">
        <v>2.1498166997878501E-2</v>
      </c>
      <c r="X45" s="231">
        <v>35.128</v>
      </c>
      <c r="Y45" s="231">
        <v>34.326709559158004</v>
      </c>
      <c r="Z45" s="231">
        <v>2.335</v>
      </c>
      <c r="AA45" s="231">
        <v>2.2817372700021048</v>
      </c>
      <c r="AB45" s="231">
        <v>29.09</v>
      </c>
      <c r="AC45" s="231">
        <v>28.426439907649346</v>
      </c>
      <c r="AD45" s="76"/>
      <c r="AE45" s="76"/>
      <c r="AF45" s="76"/>
      <c r="AG45" s="76"/>
      <c r="AH45" s="76"/>
      <c r="AI45" s="76"/>
      <c r="AJ45" s="76"/>
      <c r="AK45" s="76"/>
      <c r="AL45" s="76"/>
      <c r="AM45" s="76"/>
      <c r="AN45" s="76"/>
      <c r="AO45" s="76"/>
      <c r="AP45" s="76"/>
      <c r="AQ45" s="76"/>
      <c r="AR45" s="76"/>
      <c r="AS45" s="76"/>
      <c r="AT45" s="76"/>
      <c r="AU45" s="76"/>
      <c r="AV45" s="76"/>
      <c r="AW45" s="76"/>
      <c r="AX45" s="76"/>
      <c r="AY45" s="76"/>
      <c r="AZ45" s="76"/>
      <c r="BA45" s="76"/>
      <c r="BB45" s="77"/>
    </row>
    <row r="46" spans="1:54" ht="15.75" x14ac:dyDescent="0.25">
      <c r="A46" s="75">
        <f>IF(ISBLANK(VLOOKUP(D46,#REF!,3)),0,1)</f>
        <v>1</v>
      </c>
      <c r="B46" s="74">
        <f t="shared" si="0"/>
        <v>0</v>
      </c>
      <c r="C46" s="52">
        <v>12</v>
      </c>
      <c r="D46" s="53"/>
      <c r="E46" s="54"/>
      <c r="F46" s="55"/>
      <c r="G46" s="164">
        <v>34.589300000000001</v>
      </c>
      <c r="H46" s="53">
        <v>600</v>
      </c>
      <c r="I46" s="159">
        <v>501</v>
      </c>
      <c r="J46" s="127" t="s">
        <v>4</v>
      </c>
      <c r="K46" s="127" t="s">
        <v>4</v>
      </c>
      <c r="L46" s="127" t="s">
        <v>4</v>
      </c>
      <c r="M46" s="127" t="s">
        <v>4</v>
      </c>
      <c r="N46" s="127" t="s">
        <v>4</v>
      </c>
      <c r="O46" s="127" t="s">
        <v>4</v>
      </c>
      <c r="P46" s="234">
        <v>2.9359999999999999</v>
      </c>
      <c r="S46" s="60">
        <v>127.8</v>
      </c>
      <c r="T46" s="231">
        <v>2.9000000000000001E-2</v>
      </c>
      <c r="U46" s="231">
        <v>2.8338492860839847E-2</v>
      </c>
      <c r="X46" s="231">
        <v>33.960999999999999</v>
      </c>
      <c r="Y46" s="231">
        <v>33.186329518861449</v>
      </c>
      <c r="Z46" s="231">
        <v>2.2410000000000001</v>
      </c>
      <c r="AA46" s="231">
        <v>2.1898814655566241</v>
      </c>
      <c r="AB46" s="231">
        <v>21.36</v>
      </c>
      <c r="AC46" s="231">
        <v>20.872765776122037</v>
      </c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49"/>
    </row>
    <row r="47" spans="1:54" ht="15.75" x14ac:dyDescent="0.25">
      <c r="A47" s="75">
        <f>IF(ISBLANK(VLOOKUP(D47,#REF!,3)),0,1)</f>
        <v>1</v>
      </c>
      <c r="B47" s="74">
        <f t="shared" si="0"/>
        <v>0</v>
      </c>
      <c r="C47" s="52">
        <v>13</v>
      </c>
      <c r="D47" s="53"/>
      <c r="E47" s="54"/>
      <c r="F47" s="55"/>
      <c r="G47" s="164">
        <v>34.954099999999997</v>
      </c>
      <c r="H47" s="53">
        <v>300</v>
      </c>
      <c r="I47" s="159">
        <v>301</v>
      </c>
      <c r="J47" s="127" t="s">
        <v>4</v>
      </c>
      <c r="K47" s="127" t="s">
        <v>4</v>
      </c>
      <c r="L47" s="127" t="s">
        <v>4</v>
      </c>
      <c r="M47" s="127" t="s">
        <v>4</v>
      </c>
      <c r="N47" s="127" t="s">
        <v>4</v>
      </c>
      <c r="O47" s="127" t="s">
        <v>4</v>
      </c>
      <c r="P47" s="234">
        <v>2.4460000000000002</v>
      </c>
      <c r="Q47" s="127" t="s">
        <v>4</v>
      </c>
      <c r="S47" s="60">
        <v>106.5</v>
      </c>
      <c r="T47" s="231">
        <v>3.3000000000000002E-2</v>
      </c>
      <c r="U47" s="231">
        <v>3.2247250496817759E-2</v>
      </c>
      <c r="X47" s="231">
        <v>28.337</v>
      </c>
      <c r="Y47" s="231">
        <v>27.690616282676505</v>
      </c>
      <c r="Z47" s="231">
        <v>1.839</v>
      </c>
      <c r="AA47" s="231">
        <v>1.7970513231408438</v>
      </c>
      <c r="AB47" s="231">
        <v>12.53</v>
      </c>
      <c r="AC47" s="231">
        <v>12.244183294700802</v>
      </c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49"/>
    </row>
    <row r="48" spans="1:54" ht="15.75" x14ac:dyDescent="0.25">
      <c r="A48" s="75">
        <f>IF(ISBLANK(VLOOKUP(D48,#REF!,3)),0,1)</f>
        <v>1</v>
      </c>
      <c r="B48" s="74">
        <f t="shared" si="0"/>
        <v>0</v>
      </c>
      <c r="C48" s="52">
        <v>14</v>
      </c>
      <c r="D48" s="53"/>
      <c r="E48" s="54"/>
      <c r="F48" s="55"/>
      <c r="G48" s="164">
        <v>35.433300000000003</v>
      </c>
      <c r="H48" s="53">
        <v>160</v>
      </c>
      <c r="I48" s="159">
        <v>159</v>
      </c>
      <c r="J48" s="127" t="s">
        <v>4</v>
      </c>
      <c r="K48" s="127" t="s">
        <v>4</v>
      </c>
      <c r="L48" s="127" t="s">
        <v>4</v>
      </c>
      <c r="M48" s="127" t="s">
        <v>4</v>
      </c>
      <c r="N48" s="127" t="s">
        <v>4</v>
      </c>
      <c r="O48" s="127" t="s">
        <v>4</v>
      </c>
      <c r="P48" s="234">
        <v>2.6880000000000002</v>
      </c>
      <c r="Q48" s="127" t="s">
        <v>4</v>
      </c>
      <c r="S48" s="60">
        <v>117.1</v>
      </c>
      <c r="T48" s="231">
        <v>3.7999999999999999E-2</v>
      </c>
      <c r="U48" s="231">
        <v>3.713319754179014E-2</v>
      </c>
      <c r="X48" s="231">
        <v>20.141999999999999</v>
      </c>
      <c r="Y48" s="231">
        <v>19.682549075966762</v>
      </c>
      <c r="Z48" s="231">
        <v>1.391</v>
      </c>
      <c r="AA48" s="231">
        <v>1.3592704679113181</v>
      </c>
      <c r="AB48" s="231">
        <v>7.21</v>
      </c>
      <c r="AC48" s="231">
        <v>7.0455356388501817</v>
      </c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49"/>
    </row>
    <row r="49" spans="1:54" ht="15.75" x14ac:dyDescent="0.25">
      <c r="A49" s="75">
        <f>IF(ISBLANK(VLOOKUP(D49,#REF!,3)),0,1)</f>
        <v>1</v>
      </c>
      <c r="B49" s="74">
        <f t="shared" si="0"/>
        <v>0</v>
      </c>
      <c r="C49" s="52">
        <v>15</v>
      </c>
      <c r="D49" s="53"/>
      <c r="E49" s="54"/>
      <c r="F49" s="55"/>
      <c r="G49" s="164">
        <v>35.496600000000001</v>
      </c>
      <c r="H49" s="53">
        <v>130</v>
      </c>
      <c r="I49" s="159">
        <v>130</v>
      </c>
      <c r="J49" s="127" t="s">
        <v>4</v>
      </c>
      <c r="K49" s="127" t="s">
        <v>4</v>
      </c>
      <c r="L49" s="127" t="s">
        <v>4</v>
      </c>
      <c r="M49" s="127" t="s">
        <v>4</v>
      </c>
      <c r="N49" s="127" t="s">
        <v>4</v>
      </c>
      <c r="O49" s="127" t="s">
        <v>4</v>
      </c>
      <c r="P49" s="234">
        <v>2.4710000000000001</v>
      </c>
      <c r="Q49" s="127" t="s">
        <v>4</v>
      </c>
      <c r="S49" s="60">
        <v>107.6</v>
      </c>
      <c r="T49" s="231">
        <v>4.3999999999999997E-2</v>
      </c>
      <c r="U49" s="231">
        <v>4.2996333995757002E-2</v>
      </c>
      <c r="X49" s="231">
        <v>20.495999999999999</v>
      </c>
      <c r="Y49" s="231">
        <v>20.028474126750808</v>
      </c>
      <c r="Z49" s="231">
        <v>1.4179999999999999</v>
      </c>
      <c r="AA49" s="231">
        <v>1.3856545819541688</v>
      </c>
      <c r="AB49" s="231">
        <v>7.09</v>
      </c>
      <c r="AC49" s="231">
        <v>6.9282729097708451</v>
      </c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49"/>
    </row>
    <row r="50" spans="1:54" ht="15.75" x14ac:dyDescent="0.25">
      <c r="A50" s="75">
        <f>IF(ISBLANK(VLOOKUP(D50,#REF!,3)),0,1)</f>
        <v>1</v>
      </c>
      <c r="B50" s="74">
        <f t="shared" si="0"/>
        <v>0</v>
      </c>
      <c r="C50" s="52">
        <v>16</v>
      </c>
      <c r="D50" s="53"/>
      <c r="E50" s="54"/>
      <c r="F50" s="55"/>
      <c r="G50" s="164">
        <v>35.5505</v>
      </c>
      <c r="H50" s="53">
        <v>100</v>
      </c>
      <c r="I50" s="159">
        <v>100</v>
      </c>
      <c r="J50" s="127" t="s">
        <v>4</v>
      </c>
      <c r="K50" s="127" t="s">
        <v>4</v>
      </c>
      <c r="L50" s="127" t="s">
        <v>4</v>
      </c>
      <c r="M50" s="127" t="s">
        <v>4</v>
      </c>
      <c r="N50" s="127" t="s">
        <v>4</v>
      </c>
      <c r="O50" s="127" t="s">
        <v>4</v>
      </c>
      <c r="P50" s="234">
        <v>2.3690000000000002</v>
      </c>
      <c r="Q50" s="127" t="s">
        <v>4</v>
      </c>
      <c r="S50" s="60">
        <v>103.2</v>
      </c>
      <c r="T50" s="231">
        <v>5.7000000000000002E-2</v>
      </c>
      <c r="U50" s="231">
        <v>5.5699796312685214E-2</v>
      </c>
      <c r="X50" s="231">
        <v>20.513000000000002</v>
      </c>
      <c r="Y50" s="231">
        <v>20.045086346703716</v>
      </c>
      <c r="Z50" s="231">
        <v>1.379</v>
      </c>
      <c r="AA50" s="231">
        <v>1.3475441950033844</v>
      </c>
      <c r="AB50" s="231">
        <v>6.88</v>
      </c>
      <c r="AC50" s="231">
        <v>6.7230631338820048</v>
      </c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49"/>
    </row>
    <row r="51" spans="1:54" ht="15.75" x14ac:dyDescent="0.25">
      <c r="A51" s="75">
        <f>IF(ISBLANK(VLOOKUP(D51,#REF!,3)),0,1)</f>
        <v>1</v>
      </c>
      <c r="B51" s="74">
        <f t="shared" si="0"/>
        <v>0</v>
      </c>
      <c r="C51" s="52">
        <v>17</v>
      </c>
      <c r="D51" s="53"/>
      <c r="E51" s="54"/>
      <c r="F51" s="55"/>
      <c r="G51" s="164">
        <v>35.676099999999998</v>
      </c>
      <c r="H51" s="53">
        <v>80</v>
      </c>
      <c r="I51" s="159">
        <v>80</v>
      </c>
      <c r="J51" s="127" t="s">
        <v>4</v>
      </c>
      <c r="K51" s="127" t="s">
        <v>4</v>
      </c>
      <c r="L51" s="127" t="s">
        <v>4</v>
      </c>
      <c r="M51" s="127" t="s">
        <v>4</v>
      </c>
      <c r="N51" s="127" t="s">
        <v>4</v>
      </c>
      <c r="O51" s="127" t="s">
        <v>4</v>
      </c>
      <c r="P51" s="234">
        <v>3.2570000000000001</v>
      </c>
      <c r="Q51" s="127" t="s">
        <v>4</v>
      </c>
      <c r="S51" s="60">
        <v>141.9</v>
      </c>
      <c r="T51" s="231">
        <v>6.0999999999999999E-2</v>
      </c>
      <c r="U51" s="231">
        <v>5.9608553948663122E-2</v>
      </c>
      <c r="X51" s="231">
        <v>14.929</v>
      </c>
      <c r="Y51" s="231">
        <v>14.588460686878554</v>
      </c>
      <c r="Z51" s="231">
        <v>1.04</v>
      </c>
      <c r="AA51" s="231">
        <v>1.0162769853542566</v>
      </c>
      <c r="AB51" s="231">
        <v>5.16</v>
      </c>
      <c r="AC51" s="231">
        <v>5.0422973504115038</v>
      </c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49"/>
    </row>
    <row r="52" spans="1:54" ht="15.75" x14ac:dyDescent="0.25">
      <c r="A52" s="75">
        <f>IF(ISBLANK(VLOOKUP(D52,#REF!,3)),0,1)</f>
        <v>1</v>
      </c>
      <c r="B52" s="74">
        <f t="shared" si="0"/>
        <v>0</v>
      </c>
      <c r="C52" s="52">
        <v>18</v>
      </c>
      <c r="D52" s="53"/>
      <c r="E52" s="54"/>
      <c r="F52" s="55"/>
      <c r="G52" s="164">
        <v>35.757100000000001</v>
      </c>
      <c r="H52" s="53">
        <v>60</v>
      </c>
      <c r="I52" s="159">
        <v>60</v>
      </c>
      <c r="J52" s="127" t="s">
        <v>4</v>
      </c>
      <c r="K52" s="127" t="s">
        <v>4</v>
      </c>
      <c r="L52" s="127" t="s">
        <v>4</v>
      </c>
      <c r="M52" s="127" t="s">
        <v>4</v>
      </c>
      <c r="N52" s="127" t="s">
        <v>4</v>
      </c>
      <c r="O52" s="127" t="s">
        <v>4</v>
      </c>
      <c r="P52" s="234">
        <v>2.4180000000000001</v>
      </c>
      <c r="Q52" s="127" t="s">
        <v>4</v>
      </c>
      <c r="S52" s="60">
        <v>105.4</v>
      </c>
      <c r="T52" s="231">
        <v>0.11899999999999999</v>
      </c>
      <c r="U52" s="231">
        <v>0.1162855396703428</v>
      </c>
      <c r="X52" s="231">
        <v>17.411000000000001</v>
      </c>
      <c r="Y52" s="231">
        <v>17.013844800002847</v>
      </c>
      <c r="Z52" s="231">
        <v>1.135</v>
      </c>
      <c r="AA52" s="231">
        <v>1.1091099792087318</v>
      </c>
      <c r="AB52" s="231">
        <v>5.01</v>
      </c>
      <c r="AC52" s="231">
        <v>4.8957189390623315</v>
      </c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49"/>
    </row>
    <row r="53" spans="1:54" ht="15.75" x14ac:dyDescent="0.25">
      <c r="A53" s="75">
        <f>IF(ISBLANK(VLOOKUP(D53,#REF!,3)),0,1)</f>
        <v>1</v>
      </c>
      <c r="B53" s="74">
        <f t="shared" si="0"/>
        <v>0</v>
      </c>
      <c r="C53" s="52">
        <v>19</v>
      </c>
      <c r="D53" s="53"/>
      <c r="E53" s="54"/>
      <c r="F53" s="55"/>
      <c r="G53" s="164">
        <v>35.774999999999999</v>
      </c>
      <c r="H53" s="53">
        <v>40</v>
      </c>
      <c r="I53" s="159">
        <v>40</v>
      </c>
      <c r="J53" s="127" t="s">
        <v>4</v>
      </c>
      <c r="K53" s="127" t="s">
        <v>4</v>
      </c>
      <c r="L53" s="127" t="s">
        <v>4</v>
      </c>
      <c r="M53" s="127" t="s">
        <v>4</v>
      </c>
      <c r="N53" s="127" t="s">
        <v>4</v>
      </c>
      <c r="O53" s="127" t="s">
        <v>4</v>
      </c>
      <c r="P53" s="234">
        <v>4.1859999999999999</v>
      </c>
      <c r="Q53" s="127" t="s">
        <v>4</v>
      </c>
      <c r="S53" s="60">
        <v>182.5</v>
      </c>
      <c r="T53" s="231">
        <v>0.13100000000000001</v>
      </c>
      <c r="U53" s="231">
        <v>0.12801181257827654</v>
      </c>
      <c r="X53" s="231">
        <v>1.3089999999999999</v>
      </c>
      <c r="Y53" s="231">
        <v>1.2791409363737709</v>
      </c>
      <c r="Z53" s="231">
        <v>0.253</v>
      </c>
      <c r="AA53" s="231">
        <v>0.2472289204756028</v>
      </c>
      <c r="AB53" s="231">
        <v>1.71</v>
      </c>
      <c r="AC53" s="231">
        <v>1.6709938893805563</v>
      </c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49"/>
    </row>
    <row r="54" spans="1:54" ht="15.75" x14ac:dyDescent="0.25">
      <c r="A54" s="75">
        <f>IF(ISBLANK(VLOOKUP(D54,#REF!,3)),0,1)</f>
        <v>1</v>
      </c>
      <c r="B54" s="74">
        <f t="shared" si="0"/>
        <v>0</v>
      </c>
      <c r="C54" s="52">
        <v>20</v>
      </c>
      <c r="D54" s="53"/>
      <c r="E54" s="54"/>
      <c r="F54" s="55"/>
      <c r="G54" s="164">
        <v>35.192399999999999</v>
      </c>
      <c r="H54" s="53">
        <v>20</v>
      </c>
      <c r="I54" s="159">
        <v>20</v>
      </c>
      <c r="J54" s="127" t="s">
        <v>4</v>
      </c>
      <c r="K54" s="127" t="s">
        <v>4</v>
      </c>
      <c r="L54" s="127" t="s">
        <v>4</v>
      </c>
      <c r="M54" s="127" t="s">
        <v>4</v>
      </c>
      <c r="N54" s="127" t="s">
        <v>4</v>
      </c>
      <c r="O54" s="127" t="s">
        <v>4</v>
      </c>
      <c r="P54" s="234">
        <v>4.548</v>
      </c>
      <c r="Q54" s="127" t="s">
        <v>4</v>
      </c>
      <c r="S54" s="60">
        <v>198.6</v>
      </c>
      <c r="T54" s="231">
        <v>1.9E-2</v>
      </c>
      <c r="U54" s="231">
        <v>1.856659877089507E-2</v>
      </c>
      <c r="X54" s="231">
        <v>2.1000000000000001E-2</v>
      </c>
      <c r="Y54" s="231">
        <v>2.0520977588884028E-2</v>
      </c>
      <c r="Z54" s="231">
        <v>0.03</v>
      </c>
      <c r="AA54" s="231">
        <v>2.9315682269834321E-2</v>
      </c>
      <c r="AB54" s="231">
        <v>0.73</v>
      </c>
      <c r="AC54" s="231">
        <v>0.71334826856596845</v>
      </c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49"/>
    </row>
    <row r="55" spans="1:54" ht="15.75" x14ac:dyDescent="0.25">
      <c r="A55" s="75">
        <f>IF(ISBLANK(VLOOKUP(D55,#REF!,3)),0,1)</f>
        <v>1</v>
      </c>
      <c r="B55" s="74">
        <f t="shared" si="0"/>
        <v>0</v>
      </c>
      <c r="C55" s="52">
        <v>21</v>
      </c>
      <c r="D55" s="53"/>
      <c r="E55" s="54"/>
      <c r="F55" s="55"/>
      <c r="G55" s="164">
        <v>35.157299999999999</v>
      </c>
      <c r="H55" s="53">
        <v>10</v>
      </c>
      <c r="I55" s="159">
        <v>10</v>
      </c>
      <c r="J55" s="127" t="s">
        <v>4</v>
      </c>
      <c r="K55" s="127" t="s">
        <v>4</v>
      </c>
      <c r="L55" s="127" t="s">
        <v>4</v>
      </c>
      <c r="M55" s="127" t="s">
        <v>4</v>
      </c>
      <c r="N55" s="127" t="s">
        <v>4</v>
      </c>
      <c r="O55" s="127" t="s">
        <v>4</v>
      </c>
      <c r="P55" s="234">
        <v>4.5439999999999996</v>
      </c>
      <c r="Q55" s="127" t="s">
        <v>4</v>
      </c>
      <c r="S55" s="60">
        <v>198.4</v>
      </c>
      <c r="T55" s="231">
        <v>1.4E-2</v>
      </c>
      <c r="U55" s="231">
        <v>1.3680651725922683E-2</v>
      </c>
      <c r="X55" s="231">
        <v>7.5999999999999998E-2</v>
      </c>
      <c r="Y55" s="231">
        <v>7.4266395083580281E-2</v>
      </c>
      <c r="Z55" s="231">
        <v>3.7999999999999992E-2</v>
      </c>
      <c r="AA55" s="231">
        <v>3.7133197541790133E-2</v>
      </c>
      <c r="AB55" s="231">
        <v>0.71</v>
      </c>
      <c r="AC55" s="231">
        <v>0.69380448038607889</v>
      </c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49"/>
    </row>
    <row r="56" spans="1:54" ht="15.75" x14ac:dyDescent="0.25">
      <c r="A56" s="75">
        <f>IF(ISBLANK(VLOOKUP(D56,#REF!,3)),0,1)</f>
        <v>1</v>
      </c>
      <c r="B56" s="74">
        <f t="shared" si="0"/>
        <v>0</v>
      </c>
      <c r="C56" s="52">
        <v>22</v>
      </c>
      <c r="D56" s="53"/>
      <c r="E56" s="54"/>
      <c r="F56" s="55"/>
      <c r="G56" s="164">
        <v>35.157899999999998</v>
      </c>
      <c r="H56" s="53">
        <v>0</v>
      </c>
      <c r="I56" s="159">
        <v>1</v>
      </c>
      <c r="J56" s="127" t="s">
        <v>4</v>
      </c>
      <c r="K56" s="127" t="s">
        <v>4</v>
      </c>
      <c r="L56" s="127" t="s">
        <v>4</v>
      </c>
      <c r="M56" s="127" t="s">
        <v>4</v>
      </c>
      <c r="N56" s="127" t="s">
        <v>4</v>
      </c>
      <c r="O56" s="127" t="s">
        <v>4</v>
      </c>
      <c r="P56" s="234">
        <v>4.6230000000000002</v>
      </c>
      <c r="Q56" s="127" t="s">
        <v>4</v>
      </c>
      <c r="S56" s="60">
        <v>201.8</v>
      </c>
      <c r="T56" s="231">
        <v>3.0000000000000001E-3</v>
      </c>
      <c r="U56" s="231">
        <v>2.9315682269834323E-3</v>
      </c>
      <c r="X56" s="231">
        <v>3.6999999999999998E-2</v>
      </c>
      <c r="Y56" s="231">
        <v>3.615600813279566E-2</v>
      </c>
      <c r="Z56" s="231">
        <v>5.5999999999999994E-2</v>
      </c>
      <c r="AA56" s="231">
        <v>5.4722606903690726E-2</v>
      </c>
      <c r="AB56" s="231">
        <v>0.74</v>
      </c>
      <c r="AC56" s="231">
        <v>0.72312016265591328</v>
      </c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49"/>
    </row>
    <row r="57" spans="1:54" ht="15.75" x14ac:dyDescent="0.25">
      <c r="A57" s="75">
        <f>IF(ISBLANK(VLOOKUP(D57,#REF!,3)),0,1)</f>
        <v>1</v>
      </c>
      <c r="B57" s="74">
        <f t="shared" si="0"/>
        <v>0</v>
      </c>
      <c r="C57" s="52">
        <v>23</v>
      </c>
      <c r="D57" s="53"/>
      <c r="E57" s="54"/>
      <c r="F57" s="55"/>
      <c r="G57" s="112"/>
      <c r="H57" s="53"/>
      <c r="I57" s="53"/>
      <c r="J57" s="127" t="s">
        <v>4</v>
      </c>
      <c r="K57" s="127" t="s">
        <v>4</v>
      </c>
      <c r="L57" s="127" t="s">
        <v>4</v>
      </c>
      <c r="M57" s="127" t="s">
        <v>4</v>
      </c>
      <c r="N57" s="127" t="s">
        <v>4</v>
      </c>
      <c r="O57" s="127" t="s">
        <v>4</v>
      </c>
      <c r="P57" s="127" t="s">
        <v>4</v>
      </c>
      <c r="Q57" s="127" t="s">
        <v>4</v>
      </c>
      <c r="R57" s="127" t="s">
        <v>4</v>
      </c>
      <c r="S57" s="127" t="s">
        <v>4</v>
      </c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49"/>
    </row>
    <row r="58" spans="1:54" ht="16.149999999999999" thickBot="1" x14ac:dyDescent="0.35">
      <c r="A58" s="75">
        <f>IF(ISBLANK(VLOOKUP(D58,#REF!,3)),0,1)</f>
        <v>1</v>
      </c>
      <c r="B58" s="74">
        <f t="shared" si="0"/>
        <v>0</v>
      </c>
      <c r="C58" s="61">
        <v>24</v>
      </c>
      <c r="D58" s="62"/>
      <c r="E58" s="63"/>
      <c r="F58" s="64"/>
      <c r="G58" s="113"/>
      <c r="H58" s="62"/>
      <c r="I58" s="62"/>
      <c r="J58" s="152" t="s">
        <v>4</v>
      </c>
      <c r="K58" s="152" t="s">
        <v>4</v>
      </c>
      <c r="L58" s="152" t="s">
        <v>4</v>
      </c>
      <c r="M58" s="152" t="s">
        <v>4</v>
      </c>
      <c r="N58" s="152" t="s">
        <v>4</v>
      </c>
      <c r="O58" s="152" t="s">
        <v>4</v>
      </c>
      <c r="P58" s="152" t="s">
        <v>4</v>
      </c>
      <c r="Q58" s="152" t="s">
        <v>4</v>
      </c>
      <c r="R58" s="152" t="s">
        <v>4</v>
      </c>
      <c r="S58" s="152" t="s">
        <v>4</v>
      </c>
      <c r="T58" s="78"/>
      <c r="U58" s="78"/>
      <c r="V58" s="78"/>
      <c r="W58" s="78"/>
      <c r="X58" s="78"/>
      <c r="Y58" s="78"/>
      <c r="Z58" s="78"/>
      <c r="AA58" s="78"/>
      <c r="AB58" s="78"/>
      <c r="AC58" s="78"/>
      <c r="AD58" s="155"/>
      <c r="AE58" s="155"/>
      <c r="AF58" s="155"/>
      <c r="AG58" s="155"/>
      <c r="AH58" s="155"/>
      <c r="AI58" s="155"/>
      <c r="AJ58" s="155"/>
      <c r="AK58" s="155"/>
      <c r="AL58" s="155"/>
      <c r="AM58" s="155"/>
      <c r="AN58" s="155"/>
      <c r="AO58" s="155"/>
      <c r="AP58" s="155"/>
      <c r="AQ58" s="155"/>
      <c r="AR58" s="155"/>
      <c r="AS58" s="155"/>
      <c r="AT58" s="155"/>
      <c r="AU58" s="155"/>
      <c r="AV58" s="155"/>
      <c r="AW58" s="155"/>
      <c r="AX58" s="155"/>
      <c r="AY58" s="155"/>
      <c r="AZ58" s="155"/>
      <c r="BA58" s="155"/>
      <c r="BB58" s="156"/>
    </row>
  </sheetData>
  <dataConsolidate/>
  <mergeCells count="70">
    <mergeCell ref="AZ31:AZ32"/>
    <mergeCell ref="BA31:BA32"/>
    <mergeCell ref="BB31:BB32"/>
    <mergeCell ref="AU31:AU32"/>
    <mergeCell ref="AV31:AV32"/>
    <mergeCell ref="AW31:AW32"/>
    <mergeCell ref="AX31:AX32"/>
    <mergeCell ref="AY31:AY32"/>
    <mergeCell ref="AP31:AP32"/>
    <mergeCell ref="AQ31:AQ32"/>
    <mergeCell ref="AR31:AR32"/>
    <mergeCell ref="AS31:AS32"/>
    <mergeCell ref="AT31:AT32"/>
    <mergeCell ref="AK31:AK32"/>
    <mergeCell ref="AL31:AL32"/>
    <mergeCell ref="AM31:AM32"/>
    <mergeCell ref="AN31:AN32"/>
    <mergeCell ref="AO31:AO32"/>
    <mergeCell ref="AF31:AF32"/>
    <mergeCell ref="AG31:AG32"/>
    <mergeCell ref="AH31:AH32"/>
    <mergeCell ref="AI31:AI32"/>
    <mergeCell ref="AJ31:AJ32"/>
    <mergeCell ref="H33:H34"/>
    <mergeCell ref="I33:I34"/>
    <mergeCell ref="J33:J34"/>
    <mergeCell ref="AD31:AD32"/>
    <mergeCell ref="AE31:AE32"/>
    <mergeCell ref="Z31:AA32"/>
    <mergeCell ref="AB31:AC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C33:C34"/>
    <mergeCell ref="D33:D34"/>
    <mergeCell ref="E33:E34"/>
    <mergeCell ref="F33:F34"/>
    <mergeCell ref="G33:G34"/>
    <mergeCell ref="X31:Y32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G8:H8"/>
    <mergeCell ref="Q8:R8"/>
    <mergeCell ref="G9:H9"/>
    <mergeCell ref="Q9:R9"/>
    <mergeCell ref="G10:H10"/>
    <mergeCell ref="Q10:R10"/>
    <mergeCell ref="C2:E2"/>
    <mergeCell ref="F2:T2"/>
    <mergeCell ref="C4:U4"/>
    <mergeCell ref="C6:E6"/>
    <mergeCell ref="F6:G6"/>
    <mergeCell ref="H6:J6"/>
    <mergeCell ref="P6:Q6"/>
    <mergeCell ref="R6:S6"/>
    <mergeCell ref="T6:U6"/>
  </mergeCells>
  <dataValidations count="4">
    <dataValidation type="list" allowBlank="1" showErrorMessage="1" sqref="I29">
      <formula1>$O$28:$O$30</formula1>
    </dataValidation>
    <dataValidation allowBlank="1" showErrorMessage="1" sqref="J30"/>
    <dataValidation type="list" showInputMessage="1" showErrorMessage="1" promptTitle="Choix Cardinal" sqref="P10">
      <formula1>$N$8:$N$10</formula1>
    </dataValidation>
    <dataValidation type="list" showInputMessage="1" showErrorMessage="1" promptTitle="Choix Cardinal" sqref="P9">
      <formula1>$M$8:$M$10</formula1>
    </dataValidation>
  </dataValidations>
  <pageMargins left="0.7" right="0.7" top="0.75" bottom="0.75" header="0.3" footer="0.3"/>
  <pageSetup paperSize="9" orientation="portrait" horizont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8"/>
  <sheetViews>
    <sheetView topLeftCell="A16" zoomScaleNormal="100" workbookViewId="0">
      <selection activeCell="G35" sqref="G35:AC56"/>
    </sheetView>
  </sheetViews>
  <sheetFormatPr baseColWidth="10" defaultColWidth="11.42578125" defaultRowHeight="15" x14ac:dyDescent="0.25"/>
  <cols>
    <col min="1" max="2" width="0.85546875" style="80" customWidth="1"/>
    <col min="3" max="3" width="3.7109375" style="80" customWidth="1"/>
    <col min="4" max="8" width="10.28515625" style="80" customWidth="1"/>
    <col min="9" max="10" width="15.7109375" style="80" customWidth="1"/>
    <col min="11" max="15" width="10.7109375" style="80" hidden="1" customWidth="1"/>
    <col min="16" max="16" width="10.7109375" style="80" customWidth="1"/>
    <col min="17" max="29" width="10.28515625" style="80" customWidth="1"/>
    <col min="30" max="16384" width="11.42578125" style="80"/>
  </cols>
  <sheetData>
    <row r="1" spans="3:23" ht="3" customHeight="1" thickBot="1" x14ac:dyDescent="0.3"/>
    <row r="2" spans="3:23" ht="21" x14ac:dyDescent="0.35">
      <c r="C2" s="214" t="s">
        <v>19</v>
      </c>
      <c r="D2" s="215"/>
      <c r="E2" s="215"/>
      <c r="F2" s="216" t="s">
        <v>147</v>
      </c>
      <c r="G2" s="216"/>
      <c r="H2" s="216"/>
      <c r="I2" s="216"/>
      <c r="J2" s="216"/>
      <c r="K2" s="216"/>
      <c r="L2" s="216"/>
      <c r="M2" s="216"/>
      <c r="N2" s="216"/>
      <c r="O2" s="216"/>
      <c r="P2" s="216"/>
      <c r="Q2" s="216"/>
      <c r="R2" s="216"/>
      <c r="S2" s="216"/>
      <c r="T2" s="216"/>
      <c r="U2" s="1"/>
    </row>
    <row r="3" spans="3:23" ht="14.45" customHeight="1" x14ac:dyDescent="0.25">
      <c r="C3" s="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2"/>
    </row>
    <row r="4" spans="3:23" ht="21.75" thickBot="1" x14ac:dyDescent="0.4">
      <c r="C4" s="217" t="s">
        <v>75</v>
      </c>
      <c r="D4" s="218"/>
      <c r="E4" s="218"/>
      <c r="F4" s="218"/>
      <c r="G4" s="218"/>
      <c r="H4" s="218"/>
      <c r="I4" s="218"/>
      <c r="J4" s="218"/>
      <c r="K4" s="218"/>
      <c r="L4" s="218"/>
      <c r="M4" s="218"/>
      <c r="N4" s="218"/>
      <c r="O4" s="218"/>
      <c r="P4" s="218"/>
      <c r="Q4" s="218"/>
      <c r="R4" s="218"/>
      <c r="S4" s="218"/>
      <c r="T4" s="218"/>
      <c r="U4" s="219"/>
    </row>
    <row r="5" spans="3:23" ht="15.75" customHeight="1" thickBot="1" x14ac:dyDescent="0.4">
      <c r="C5" s="7"/>
      <c r="D5" s="7"/>
      <c r="E5" s="7"/>
      <c r="F5" s="7"/>
      <c r="G5" s="7"/>
      <c r="J5" s="7"/>
      <c r="K5" s="7"/>
      <c r="L5" s="7"/>
      <c r="M5" s="7"/>
      <c r="N5" s="7"/>
      <c r="O5" s="7"/>
      <c r="P5" s="7"/>
      <c r="Q5" s="7"/>
      <c r="R5" s="7"/>
    </row>
    <row r="6" spans="3:23" ht="16.5" customHeight="1" thickBot="1" x14ac:dyDescent="0.3">
      <c r="C6" s="220" t="s">
        <v>38</v>
      </c>
      <c r="D6" s="221"/>
      <c r="E6" s="221"/>
      <c r="F6" s="222">
        <v>7</v>
      </c>
      <c r="G6" s="222"/>
      <c r="H6" s="221" t="s">
        <v>37</v>
      </c>
      <c r="I6" s="221"/>
      <c r="J6" s="221"/>
      <c r="K6" s="51"/>
      <c r="L6" s="51"/>
      <c r="M6" s="51"/>
      <c r="N6" s="50"/>
      <c r="O6" s="51"/>
      <c r="P6" s="223">
        <v>1</v>
      </c>
      <c r="Q6" s="223"/>
      <c r="R6" s="224" t="s">
        <v>78</v>
      </c>
      <c r="S6" s="224"/>
      <c r="T6" s="225">
        <v>37409</v>
      </c>
      <c r="U6" s="226"/>
    </row>
    <row r="7" spans="3:23" ht="16.5" customHeight="1" thickBot="1" x14ac:dyDescent="0.4">
      <c r="C7" s="34"/>
      <c r="D7" s="34"/>
      <c r="E7" s="33"/>
      <c r="F7" s="35"/>
      <c r="G7" s="33"/>
      <c r="H7" s="33"/>
      <c r="I7" s="33"/>
      <c r="J7" s="33"/>
      <c r="K7" s="33"/>
      <c r="L7" s="33"/>
      <c r="M7" s="33"/>
      <c r="N7" s="33"/>
      <c r="O7" s="37"/>
      <c r="P7" s="33"/>
      <c r="Q7" s="36"/>
    </row>
    <row r="8" spans="3:23" ht="15" customHeight="1" x14ac:dyDescent="0.25">
      <c r="C8" s="46"/>
      <c r="D8" s="33"/>
      <c r="G8" s="206" t="s">
        <v>57</v>
      </c>
      <c r="H8" s="207"/>
      <c r="I8" s="172" t="s">
        <v>50</v>
      </c>
      <c r="J8" s="172" t="s">
        <v>46</v>
      </c>
      <c r="K8" s="44"/>
      <c r="L8" s="44"/>
      <c r="M8" s="44"/>
      <c r="N8" s="44"/>
      <c r="O8" s="47"/>
      <c r="P8" s="45" t="s">
        <v>52</v>
      </c>
      <c r="Q8" s="208" t="s">
        <v>47</v>
      </c>
      <c r="R8" s="209"/>
    </row>
    <row r="9" spans="3:23" ht="14.25" customHeight="1" x14ac:dyDescent="0.25">
      <c r="C9" s="46"/>
      <c r="D9" s="33"/>
      <c r="G9" s="210" t="s">
        <v>48</v>
      </c>
      <c r="H9" s="211"/>
      <c r="I9" s="38">
        <v>0</v>
      </c>
      <c r="J9" s="39">
        <v>0.11</v>
      </c>
      <c r="K9" s="42" t="s">
        <v>51</v>
      </c>
      <c r="L9" s="43" t="str">
        <f>IF(P9=M9,"+","-")</f>
        <v>-</v>
      </c>
      <c r="M9" s="42" t="s">
        <v>3</v>
      </c>
      <c r="N9" s="42" t="s">
        <v>54</v>
      </c>
      <c r="O9" s="16" t="str">
        <f>IF(ISBLANK(I9),"",IF(ISBLANK(J9),"",IF(P9=M10,L9&amp;N11,N11)))</f>
        <v>-0°0,11</v>
      </c>
      <c r="P9" s="39" t="s">
        <v>53</v>
      </c>
      <c r="Q9" s="212">
        <f>IF(ISBLANK(I9),"",IF(ISBLANK(J9),"",IF(J9&gt;60,"ERREUR !!",O11*(I9+(J9/60)))))</f>
        <v>-1.8333333333333333E-3</v>
      </c>
      <c r="R9" s="213"/>
    </row>
    <row r="10" spans="3:23" ht="15" customHeight="1" x14ac:dyDescent="0.25">
      <c r="C10" s="46"/>
      <c r="D10" s="33"/>
      <c r="G10" s="210" t="s">
        <v>49</v>
      </c>
      <c r="H10" s="211"/>
      <c r="I10" s="38">
        <v>9</v>
      </c>
      <c r="J10" s="39">
        <v>59.82</v>
      </c>
      <c r="K10" s="42" t="s">
        <v>51</v>
      </c>
      <c r="L10" s="43" t="str">
        <f>IF(P10=N9,"+","-")</f>
        <v>-</v>
      </c>
      <c r="M10" s="42" t="s">
        <v>53</v>
      </c>
      <c r="N10" s="42" t="s">
        <v>55</v>
      </c>
      <c r="O10" s="11" t="str">
        <f>IF(ISBLANK(I10),"",IF(ISBLANK(J10),"",IF(P10=N10,L10&amp;N12,N12)))</f>
        <v>-9°59,82</v>
      </c>
      <c r="P10" s="39" t="s">
        <v>55</v>
      </c>
      <c r="Q10" s="212">
        <f>IF(ISBLANK(I10),"",IF(ISBLANK(J10),"",IF(J10&gt;60,"ERREUR !!",O12*(I10+(J10/60)))))</f>
        <v>-9.9969999999999999</v>
      </c>
      <c r="R10" s="213"/>
      <c r="S10" s="31"/>
      <c r="T10" s="31"/>
    </row>
    <row r="11" spans="3:23" x14ac:dyDescent="0.25">
      <c r="G11" s="194" t="s">
        <v>72</v>
      </c>
      <c r="H11" s="195"/>
      <c r="I11" s="83" t="s">
        <v>33</v>
      </c>
      <c r="J11" s="85">
        <v>37408</v>
      </c>
      <c r="K11" s="85"/>
      <c r="L11" s="85"/>
      <c r="M11" s="85"/>
      <c r="N11" s="86" t="str">
        <f>I9&amp;"°"&amp;J9</f>
        <v>0°0,11</v>
      </c>
      <c r="O11" s="87">
        <f>IF(P9=M10,-1,1)</f>
        <v>-1</v>
      </c>
      <c r="P11" s="198" t="str">
        <f>TEXT(J11,"aaaa-mm-jj")&amp;"T"&amp;TEXT(J12,"hh:mm:ss")&amp;"z"</f>
        <v>2006-06-02T08:00:00z</v>
      </c>
      <c r="Q11" s="198"/>
      <c r="R11" s="199"/>
      <c r="T11" s="30"/>
      <c r="U11" s="30"/>
      <c r="V11" s="32"/>
      <c r="W11" s="32"/>
    </row>
    <row r="12" spans="3:23" ht="15.75" thickBot="1" x14ac:dyDescent="0.3">
      <c r="G12" s="196"/>
      <c r="H12" s="197"/>
      <c r="I12" s="84" t="s">
        <v>73</v>
      </c>
      <c r="J12" s="114">
        <v>0.33333333333333331</v>
      </c>
      <c r="K12" s="88"/>
      <c r="L12" s="88"/>
      <c r="M12" s="88"/>
      <c r="N12" s="89" t="str">
        <f>I10&amp;"°"&amp;J10</f>
        <v>9°59,82</v>
      </c>
      <c r="O12" s="87">
        <f>IF(P10=N10,-1,1)</f>
        <v>-1</v>
      </c>
      <c r="P12" s="200"/>
      <c r="Q12" s="200"/>
      <c r="R12" s="201"/>
      <c r="T12" s="30"/>
      <c r="U12" s="30"/>
      <c r="V12" s="32"/>
      <c r="W12" s="32"/>
    </row>
    <row r="13" spans="3:23" ht="15.75" thickBot="1" x14ac:dyDescent="0.3">
      <c r="C13" s="5" t="s">
        <v>1</v>
      </c>
      <c r="D13" s="5"/>
      <c r="E13" s="6"/>
      <c r="K13" s="81"/>
      <c r="L13" s="81"/>
      <c r="M13" s="81"/>
      <c r="N13" s="81"/>
      <c r="O13" s="81"/>
      <c r="P13" s="81"/>
      <c r="Q13" s="82"/>
    </row>
    <row r="14" spans="3:23" ht="15" customHeight="1" x14ac:dyDescent="0.25">
      <c r="C14" s="97" t="s">
        <v>7</v>
      </c>
      <c r="D14" s="90"/>
      <c r="E14" s="90"/>
      <c r="F14" s="90"/>
      <c r="G14" s="90"/>
      <c r="H14" s="91"/>
      <c r="I14" s="91"/>
      <c r="J14" s="91"/>
      <c r="K14" s="90"/>
      <c r="L14" s="90"/>
      <c r="M14" s="90"/>
      <c r="N14" s="91"/>
      <c r="O14" s="12"/>
      <c r="P14" s="91"/>
      <c r="Q14" s="12" t="s">
        <v>17</v>
      </c>
      <c r="R14" s="17">
        <v>23</v>
      </c>
      <c r="S14" s="92" t="s">
        <v>2</v>
      </c>
    </row>
    <row r="15" spans="3:23" ht="14.25" customHeight="1" x14ac:dyDescent="0.25">
      <c r="C15" s="98" t="s">
        <v>32</v>
      </c>
      <c r="D15" s="93"/>
      <c r="E15" s="93"/>
      <c r="F15" s="93"/>
      <c r="G15" s="93"/>
      <c r="H15" s="23"/>
      <c r="I15" s="23"/>
      <c r="J15" s="23"/>
      <c r="K15" s="93"/>
      <c r="L15" s="93"/>
      <c r="M15" s="93"/>
      <c r="N15" s="23"/>
      <c r="O15" s="13"/>
      <c r="P15" s="23"/>
      <c r="Q15" s="13" t="s">
        <v>34</v>
      </c>
      <c r="R15" s="18">
        <v>22.8</v>
      </c>
      <c r="S15" s="94" t="s">
        <v>2</v>
      </c>
    </row>
    <row r="16" spans="3:23" x14ac:dyDescent="0.25">
      <c r="C16" s="98" t="s">
        <v>11</v>
      </c>
      <c r="D16" s="93"/>
      <c r="E16" s="93"/>
      <c r="F16" s="93"/>
      <c r="G16" s="93"/>
      <c r="H16" s="23"/>
      <c r="I16" s="23"/>
      <c r="J16" s="23"/>
      <c r="K16" s="93"/>
      <c r="L16" s="93"/>
      <c r="M16" s="93"/>
      <c r="N16" s="23"/>
      <c r="O16" s="14"/>
      <c r="P16" s="23"/>
      <c r="Q16" s="14" t="s">
        <v>35</v>
      </c>
      <c r="R16" s="20" t="s">
        <v>4</v>
      </c>
      <c r="S16" s="94" t="s">
        <v>6</v>
      </c>
    </row>
    <row r="17" spans="3:54" ht="15.75" thickBot="1" x14ac:dyDescent="0.3">
      <c r="C17" s="99" t="s">
        <v>12</v>
      </c>
      <c r="D17" s="95"/>
      <c r="E17" s="95"/>
      <c r="F17" s="95"/>
      <c r="G17" s="95"/>
      <c r="H17" s="24"/>
      <c r="I17" s="24"/>
      <c r="J17" s="24"/>
      <c r="K17" s="95"/>
      <c r="L17" s="95"/>
      <c r="M17" s="95"/>
      <c r="N17" s="24"/>
      <c r="O17" s="15"/>
      <c r="P17" s="24"/>
      <c r="Q17" s="15" t="s">
        <v>36</v>
      </c>
      <c r="R17" s="21" t="s">
        <v>4</v>
      </c>
      <c r="S17" s="96" t="s">
        <v>6</v>
      </c>
    </row>
    <row r="18" spans="3:54" ht="14.45" hidden="1" x14ac:dyDescent="0.3">
      <c r="C18" s="8" t="s">
        <v>8</v>
      </c>
      <c r="D18" s="9"/>
      <c r="E18" s="9"/>
      <c r="F18" s="9"/>
      <c r="G18" s="9"/>
      <c r="H18" s="9"/>
      <c r="I18" s="9"/>
      <c r="J18" s="9"/>
      <c r="K18" s="10"/>
      <c r="L18" s="10"/>
      <c r="M18" s="10"/>
      <c r="N18" s="10"/>
      <c r="O18" s="25" t="s">
        <v>0</v>
      </c>
      <c r="P18" s="19">
        <f>(0.999842594+(0.00006793952*$R$14)-(0.00000909529*$R$14^2)+(0.0000001001685*$R$14^3)-(0.000000001120083*$R$14^4)+(0.000000000006536332*$R$14^5))</f>
        <v>0.99754116961741091</v>
      </c>
      <c r="Q18" s="10"/>
      <c r="R18" s="2"/>
    </row>
    <row r="19" spans="3:54" ht="14.45" hidden="1" x14ac:dyDescent="0.3">
      <c r="C19" s="8" t="s">
        <v>9</v>
      </c>
      <c r="D19" s="9"/>
      <c r="E19" s="9"/>
      <c r="F19" s="9"/>
      <c r="G19" s="9"/>
      <c r="H19" s="9"/>
      <c r="I19" s="9"/>
      <c r="J19" s="9"/>
      <c r="K19" s="10"/>
      <c r="L19" s="10"/>
      <c r="M19" s="10"/>
      <c r="N19" s="10"/>
      <c r="O19" s="25" t="s">
        <v>43</v>
      </c>
      <c r="P19" s="19" t="e">
        <f>$P$24*($P$18/#REF!)</f>
        <v>#REF!</v>
      </c>
      <c r="Q19" s="10" t="s">
        <v>3</v>
      </c>
      <c r="R19" s="2"/>
    </row>
    <row r="20" spans="3:54" ht="14.45" hidden="1" x14ac:dyDescent="0.3">
      <c r="C20" s="8" t="s">
        <v>18</v>
      </c>
      <c r="D20" s="9"/>
      <c r="E20" s="9"/>
      <c r="F20" s="9"/>
      <c r="G20" s="9"/>
      <c r="H20" s="9"/>
      <c r="I20" s="9"/>
      <c r="J20" s="9"/>
      <c r="K20" s="10"/>
      <c r="L20" s="10"/>
      <c r="M20" s="10"/>
      <c r="N20" s="10"/>
      <c r="O20" s="25" t="s">
        <v>44</v>
      </c>
      <c r="P20" s="19" t="e">
        <f>5+#REF!</f>
        <v>#REF!</v>
      </c>
      <c r="Q20" s="10" t="s">
        <v>6</v>
      </c>
      <c r="R20" s="2"/>
    </row>
    <row r="21" spans="3:54" ht="14.45" hidden="1" x14ac:dyDescent="0.3">
      <c r="C21" s="8" t="s">
        <v>10</v>
      </c>
      <c r="D21" s="9"/>
      <c r="E21" s="9"/>
      <c r="F21" s="9"/>
      <c r="G21" s="9"/>
      <c r="H21" s="9"/>
      <c r="I21" s="9"/>
      <c r="J21" s="9"/>
      <c r="K21" s="10"/>
      <c r="L21" s="10"/>
      <c r="M21" s="10"/>
      <c r="N21" s="10"/>
      <c r="O21" s="25" t="s">
        <v>45</v>
      </c>
      <c r="P21" s="19" t="e">
        <f>P20*(1+0.00001*(R14-20))</f>
        <v>#REF!</v>
      </c>
      <c r="Q21" s="10" t="s">
        <v>6</v>
      </c>
      <c r="R21" s="2"/>
    </row>
    <row r="22" spans="3:54" ht="14.45" hidden="1" x14ac:dyDescent="0.3">
      <c r="C22" s="8" t="s">
        <v>13</v>
      </c>
      <c r="D22" s="9"/>
      <c r="E22" s="9"/>
      <c r="F22" s="9"/>
      <c r="G22" s="9"/>
      <c r="H22" s="9"/>
      <c r="I22" s="9"/>
      <c r="J22" s="9"/>
      <c r="K22" s="10"/>
      <c r="L22" s="10"/>
      <c r="M22" s="10"/>
      <c r="N22" s="10"/>
      <c r="O22" s="25" t="s">
        <v>39</v>
      </c>
      <c r="P22" s="22" t="e">
        <f>$R$16*(1+0.00001*(20-$R$14))</f>
        <v>#VALUE!</v>
      </c>
      <c r="Q22" s="10" t="s">
        <v>6</v>
      </c>
      <c r="R22" s="2"/>
    </row>
    <row r="23" spans="3:54" ht="14.45" hidden="1" x14ac:dyDescent="0.3">
      <c r="C23" s="8" t="s">
        <v>14</v>
      </c>
      <c r="D23" s="9"/>
      <c r="E23" s="9"/>
      <c r="F23" s="9"/>
      <c r="G23" s="9"/>
      <c r="H23" s="9"/>
      <c r="I23" s="9"/>
      <c r="J23" s="9"/>
      <c r="K23" s="10"/>
      <c r="L23" s="10"/>
      <c r="M23" s="10"/>
      <c r="N23" s="10"/>
      <c r="O23" s="25" t="s">
        <v>40</v>
      </c>
      <c r="P23" s="22" t="e">
        <f>$R$17*(1+0.00001*(20-$R$14))</f>
        <v>#VALUE!</v>
      </c>
      <c r="Q23" s="10" t="s">
        <v>6</v>
      </c>
      <c r="R23" s="2"/>
    </row>
    <row r="24" spans="3:54" ht="14.45" hidden="1" x14ac:dyDescent="0.3">
      <c r="C24" s="8" t="s">
        <v>15</v>
      </c>
      <c r="D24" s="9"/>
      <c r="E24" s="9"/>
      <c r="F24" s="9"/>
      <c r="G24" s="9"/>
      <c r="H24" s="9"/>
      <c r="I24" s="9"/>
      <c r="J24" s="9"/>
      <c r="K24" s="10"/>
      <c r="L24" s="10"/>
      <c r="M24" s="10"/>
      <c r="N24" s="10"/>
      <c r="O24" s="25" t="s">
        <v>41</v>
      </c>
      <c r="P24" s="23" t="e">
        <f>MAX(#REF!)</f>
        <v>#REF!</v>
      </c>
      <c r="Q24" s="10" t="s">
        <v>3</v>
      </c>
      <c r="R24" s="2"/>
    </row>
    <row r="25" spans="3:54" ht="14.45" hidden="1" x14ac:dyDescent="0.3">
      <c r="C25" s="8" t="s">
        <v>16</v>
      </c>
      <c r="D25" s="9"/>
      <c r="E25" s="9"/>
      <c r="F25" s="9"/>
      <c r="G25" s="9"/>
      <c r="H25" s="9"/>
      <c r="I25" s="9"/>
      <c r="J25" s="9"/>
      <c r="K25" s="10"/>
      <c r="L25" s="10"/>
      <c r="M25" s="10"/>
      <c r="N25" s="10"/>
      <c r="O25" s="25" t="s">
        <v>42</v>
      </c>
      <c r="P25" s="23" t="e">
        <f>IF(ISBLANK(R14),"",IF(ISBLANK(P21),"",IF(ISBLANK(R17),"",(($P$24*$P$18)/($P$22-$P$23)))))</f>
        <v>#REF!</v>
      </c>
      <c r="Q25" s="10" t="s">
        <v>3</v>
      </c>
      <c r="R25" s="2"/>
    </row>
    <row r="26" spans="3:54" ht="14.45" hidden="1" x14ac:dyDescent="0.3">
      <c r="C26" s="40" t="s">
        <v>31</v>
      </c>
      <c r="D26" s="41"/>
      <c r="E26" s="41"/>
      <c r="F26" s="41"/>
      <c r="G26" s="41"/>
      <c r="H26" s="41"/>
      <c r="I26" s="41"/>
      <c r="J26" s="41"/>
      <c r="K26" s="10"/>
      <c r="L26" s="10"/>
      <c r="M26" s="10"/>
      <c r="N26" s="10"/>
      <c r="O26" s="25" t="s">
        <v>30</v>
      </c>
      <c r="P26" s="23" t="e">
        <f>2+(#REF!+#REF!)</f>
        <v>#REF!</v>
      </c>
      <c r="Q26" s="10" t="s">
        <v>6</v>
      </c>
      <c r="R26" s="2"/>
    </row>
    <row r="27" spans="3:54" hidden="1" thickBot="1" x14ac:dyDescent="0.35">
      <c r="C27" s="26"/>
      <c r="D27" s="27"/>
      <c r="E27" s="27"/>
      <c r="F27" s="27"/>
      <c r="G27" s="27"/>
      <c r="H27" s="27"/>
      <c r="I27" s="27"/>
      <c r="J27" s="27"/>
      <c r="K27" s="28"/>
      <c r="L27" s="28"/>
      <c r="M27" s="28"/>
      <c r="N27" s="28"/>
      <c r="O27" s="29" t="s">
        <v>29</v>
      </c>
      <c r="P27" s="24">
        <v>1.6999999999999999E-3</v>
      </c>
      <c r="Q27" s="28"/>
      <c r="R27" s="4"/>
    </row>
    <row r="29" spans="3:54" ht="15.75" x14ac:dyDescent="0.25">
      <c r="E29" s="202" t="s">
        <v>60</v>
      </c>
      <c r="F29" s="202"/>
      <c r="G29" s="202"/>
      <c r="H29" s="202"/>
      <c r="I29" s="69" t="s">
        <v>66</v>
      </c>
      <c r="K29" s="70"/>
      <c r="L29" s="70"/>
      <c r="M29" s="70"/>
      <c r="N29" s="71"/>
      <c r="O29" s="70" t="s">
        <v>66</v>
      </c>
    </row>
    <row r="30" spans="3:54" ht="16.149999999999999" thickBot="1" x14ac:dyDescent="0.35">
      <c r="E30" s="115"/>
      <c r="F30" s="115"/>
      <c r="G30" s="115"/>
      <c r="H30" s="115"/>
      <c r="I30" s="115"/>
      <c r="J30" s="73"/>
      <c r="K30" s="72"/>
      <c r="L30" s="72"/>
      <c r="M30" s="72"/>
      <c r="N30" s="71"/>
      <c r="O30" s="71" t="s">
        <v>65</v>
      </c>
      <c r="P30" s="71"/>
    </row>
    <row r="31" spans="3:54" ht="15.75" customHeight="1" x14ac:dyDescent="0.25">
      <c r="C31" s="203" t="s">
        <v>5</v>
      </c>
      <c r="D31" s="190" t="s">
        <v>24</v>
      </c>
      <c r="E31" s="190" t="s">
        <v>58</v>
      </c>
      <c r="F31" s="190" t="s">
        <v>56</v>
      </c>
      <c r="G31" s="190" t="s">
        <v>20</v>
      </c>
      <c r="H31" s="190" t="s">
        <v>76</v>
      </c>
      <c r="I31" s="188" t="s">
        <v>77</v>
      </c>
      <c r="J31" s="188" t="s">
        <v>64</v>
      </c>
      <c r="K31" s="190" t="s">
        <v>21</v>
      </c>
      <c r="L31" s="190" t="s">
        <v>22</v>
      </c>
      <c r="M31" s="190" t="s">
        <v>26</v>
      </c>
      <c r="N31" s="190" t="s">
        <v>25</v>
      </c>
      <c r="O31" s="190" t="s">
        <v>23</v>
      </c>
      <c r="P31" s="192" t="s">
        <v>74</v>
      </c>
      <c r="Q31" s="192"/>
      <c r="R31" s="192"/>
      <c r="S31" s="192"/>
      <c r="T31" s="184" t="s">
        <v>69</v>
      </c>
      <c r="U31" s="184"/>
      <c r="V31" s="184" t="s">
        <v>70</v>
      </c>
      <c r="W31" s="184"/>
      <c r="X31" s="184" t="s">
        <v>71</v>
      </c>
      <c r="Y31" s="184"/>
      <c r="Z31" s="184" t="s">
        <v>67</v>
      </c>
      <c r="AA31" s="184"/>
      <c r="AB31" s="184" t="s">
        <v>68</v>
      </c>
      <c r="AC31" s="186"/>
      <c r="AD31" s="227" t="s">
        <v>80</v>
      </c>
      <c r="AE31" s="227" t="s">
        <v>81</v>
      </c>
      <c r="AF31" s="227" t="s">
        <v>82</v>
      </c>
      <c r="AG31" s="228" t="s">
        <v>83</v>
      </c>
      <c r="AH31" s="227" t="s">
        <v>84</v>
      </c>
      <c r="AI31" s="227" t="s">
        <v>85</v>
      </c>
      <c r="AJ31" s="227" t="s">
        <v>86</v>
      </c>
      <c r="AK31" s="227" t="s">
        <v>87</v>
      </c>
      <c r="AL31" s="228" t="s">
        <v>88</v>
      </c>
      <c r="AM31" s="227" t="s">
        <v>89</v>
      </c>
      <c r="AN31" s="227" t="s">
        <v>90</v>
      </c>
      <c r="AO31" s="227" t="s">
        <v>91</v>
      </c>
      <c r="AP31" s="227" t="s">
        <v>92</v>
      </c>
      <c r="AQ31" s="227" t="s">
        <v>93</v>
      </c>
      <c r="AR31" s="228" t="s">
        <v>94</v>
      </c>
      <c r="AS31" s="228" t="s">
        <v>95</v>
      </c>
      <c r="AT31" s="228" t="s">
        <v>96</v>
      </c>
      <c r="AU31" s="227" t="s">
        <v>97</v>
      </c>
      <c r="AV31" s="227" t="s">
        <v>98</v>
      </c>
      <c r="AW31" s="229" t="s">
        <v>99</v>
      </c>
      <c r="AX31" s="227" t="s">
        <v>100</v>
      </c>
      <c r="AY31" s="227" t="s">
        <v>101</v>
      </c>
      <c r="AZ31" s="228" t="s">
        <v>102</v>
      </c>
      <c r="BA31" s="227" t="s">
        <v>103</v>
      </c>
      <c r="BB31" s="230" t="s">
        <v>104</v>
      </c>
    </row>
    <row r="32" spans="3:54" ht="15.75" customHeight="1" x14ac:dyDescent="0.25">
      <c r="C32" s="204"/>
      <c r="D32" s="191"/>
      <c r="E32" s="191"/>
      <c r="F32" s="191"/>
      <c r="G32" s="191"/>
      <c r="H32" s="191"/>
      <c r="I32" s="205"/>
      <c r="J32" s="189"/>
      <c r="K32" s="191"/>
      <c r="L32" s="191"/>
      <c r="M32" s="191"/>
      <c r="N32" s="191"/>
      <c r="O32" s="191"/>
      <c r="P32" s="193"/>
      <c r="Q32" s="193"/>
      <c r="R32" s="193"/>
      <c r="S32" s="193"/>
      <c r="T32" s="185"/>
      <c r="U32" s="185"/>
      <c r="V32" s="185"/>
      <c r="W32" s="185"/>
      <c r="X32" s="185"/>
      <c r="Y32" s="185"/>
      <c r="Z32" s="185"/>
      <c r="AA32" s="185"/>
      <c r="AB32" s="185"/>
      <c r="AC32" s="187"/>
      <c r="AD32" s="227"/>
      <c r="AE32" s="227"/>
      <c r="AF32" s="227"/>
      <c r="AG32" s="228"/>
      <c r="AH32" s="227"/>
      <c r="AI32" s="227"/>
      <c r="AJ32" s="227"/>
      <c r="AK32" s="227"/>
      <c r="AL32" s="228"/>
      <c r="AM32" s="227"/>
      <c r="AN32" s="227"/>
      <c r="AO32" s="227"/>
      <c r="AP32" s="227"/>
      <c r="AQ32" s="227"/>
      <c r="AR32" s="228"/>
      <c r="AS32" s="228"/>
      <c r="AT32" s="228"/>
      <c r="AU32" s="227"/>
      <c r="AV32" s="227"/>
      <c r="AW32" s="229"/>
      <c r="AX32" s="227"/>
      <c r="AY32" s="227"/>
      <c r="AZ32" s="228"/>
      <c r="BA32" s="227"/>
      <c r="BB32" s="230"/>
    </row>
    <row r="33" spans="1:54" ht="15.75" customHeight="1" x14ac:dyDescent="0.25">
      <c r="C33" s="178" t="s">
        <v>59</v>
      </c>
      <c r="D33" s="180" t="s">
        <v>4</v>
      </c>
      <c r="E33" s="180" t="s">
        <v>2</v>
      </c>
      <c r="F33" s="176" t="s">
        <v>62</v>
      </c>
      <c r="G33" s="182"/>
      <c r="H33" s="176" t="s">
        <v>27</v>
      </c>
      <c r="I33" s="176" t="s">
        <v>27</v>
      </c>
      <c r="J33" s="176" t="s">
        <v>62</v>
      </c>
      <c r="K33" s="136"/>
      <c r="L33" s="136"/>
      <c r="M33" s="136"/>
      <c r="N33" s="136"/>
      <c r="O33" s="136"/>
      <c r="P33" s="137" t="s">
        <v>132</v>
      </c>
      <c r="Q33" s="137"/>
      <c r="R33" s="137" t="s">
        <v>133</v>
      </c>
      <c r="S33" s="137" t="s">
        <v>134</v>
      </c>
      <c r="T33" s="138" t="s">
        <v>135</v>
      </c>
      <c r="U33" s="138" t="s">
        <v>136</v>
      </c>
      <c r="V33" s="138" t="s">
        <v>137</v>
      </c>
      <c r="W33" s="138" t="s">
        <v>138</v>
      </c>
      <c r="X33" s="138" t="s">
        <v>139</v>
      </c>
      <c r="Y33" s="138" t="s">
        <v>140</v>
      </c>
      <c r="Z33" s="138" t="s">
        <v>141</v>
      </c>
      <c r="AA33" s="138" t="s">
        <v>142</v>
      </c>
      <c r="AB33" s="138" t="s">
        <v>143</v>
      </c>
      <c r="AC33" s="139" t="s">
        <v>144</v>
      </c>
      <c r="AD33" s="129" t="s">
        <v>105</v>
      </c>
      <c r="AE33" s="129" t="s">
        <v>106</v>
      </c>
      <c r="AF33" s="129" t="s">
        <v>107</v>
      </c>
      <c r="AG33" s="130" t="s">
        <v>108</v>
      </c>
      <c r="AH33" s="129" t="s">
        <v>109</v>
      </c>
      <c r="AI33" s="131" t="s">
        <v>110</v>
      </c>
      <c r="AJ33" s="129" t="s">
        <v>111</v>
      </c>
      <c r="AK33" s="131" t="s">
        <v>112</v>
      </c>
      <c r="AL33" s="129" t="s">
        <v>113</v>
      </c>
      <c r="AM33" s="129" t="s">
        <v>114</v>
      </c>
      <c r="AN33" s="129" t="s">
        <v>115</v>
      </c>
      <c r="AO33" s="129" t="s">
        <v>116</v>
      </c>
      <c r="AP33" s="129" t="s">
        <v>117</v>
      </c>
      <c r="AQ33" s="131" t="s">
        <v>118</v>
      </c>
      <c r="AR33" s="129" t="s">
        <v>119</v>
      </c>
      <c r="AS33" s="129" t="s">
        <v>120</v>
      </c>
      <c r="AT33" s="132" t="s">
        <v>121</v>
      </c>
      <c r="AU33" s="131" t="s">
        <v>122</v>
      </c>
      <c r="AV33" s="131" t="s">
        <v>123</v>
      </c>
      <c r="AW33" s="131" t="s">
        <v>124</v>
      </c>
      <c r="AX33" s="129" t="s">
        <v>125</v>
      </c>
      <c r="AY33" s="129" t="s">
        <v>126</v>
      </c>
      <c r="AZ33" s="130" t="s">
        <v>127</v>
      </c>
      <c r="BA33" s="129" t="s">
        <v>128</v>
      </c>
      <c r="BB33" s="133" t="s">
        <v>129</v>
      </c>
    </row>
    <row r="34" spans="1:54" ht="14.25" customHeight="1" thickBot="1" x14ac:dyDescent="0.3">
      <c r="C34" s="179"/>
      <c r="D34" s="181"/>
      <c r="E34" s="181"/>
      <c r="F34" s="177"/>
      <c r="G34" s="183"/>
      <c r="H34" s="177"/>
      <c r="I34" s="177"/>
      <c r="J34" s="177"/>
      <c r="K34" s="125"/>
      <c r="L34" s="125"/>
      <c r="M34" s="125"/>
      <c r="N34" s="126" t="s">
        <v>6</v>
      </c>
      <c r="O34" s="125"/>
      <c r="P34" s="126" t="s">
        <v>61</v>
      </c>
      <c r="Q34" s="126" t="s">
        <v>79</v>
      </c>
      <c r="R34" s="126" t="s">
        <v>63</v>
      </c>
      <c r="S34" s="126" t="s">
        <v>28</v>
      </c>
      <c r="T34" s="100" t="s">
        <v>63</v>
      </c>
      <c r="U34" s="100" t="s">
        <v>28</v>
      </c>
      <c r="V34" s="100" t="s">
        <v>63</v>
      </c>
      <c r="W34" s="100" t="s">
        <v>28</v>
      </c>
      <c r="X34" s="100" t="s">
        <v>63</v>
      </c>
      <c r="Y34" s="100" t="s">
        <v>28</v>
      </c>
      <c r="Z34" s="100" t="s">
        <v>63</v>
      </c>
      <c r="AA34" s="100" t="s">
        <v>28</v>
      </c>
      <c r="AB34" s="100" t="s">
        <v>63</v>
      </c>
      <c r="AC34" s="101" t="s">
        <v>28</v>
      </c>
      <c r="AD34" s="134" t="s">
        <v>130</v>
      </c>
      <c r="AE34" s="134" t="s">
        <v>130</v>
      </c>
      <c r="AF34" s="134" t="s">
        <v>130</v>
      </c>
      <c r="AG34" s="135" t="s">
        <v>131</v>
      </c>
      <c r="AH34" s="134" t="s">
        <v>131</v>
      </c>
      <c r="AI34" s="134" t="s">
        <v>131</v>
      </c>
      <c r="AJ34" s="134" t="s">
        <v>131</v>
      </c>
      <c r="AK34" s="134" t="s">
        <v>131</v>
      </c>
      <c r="AL34" s="134" t="s">
        <v>131</v>
      </c>
      <c r="AM34" s="134" t="s">
        <v>131</v>
      </c>
      <c r="AN34" s="134" t="s">
        <v>131</v>
      </c>
      <c r="AO34" s="134" t="s">
        <v>131</v>
      </c>
      <c r="AP34" s="134" t="s">
        <v>131</v>
      </c>
      <c r="AQ34" s="134" t="s">
        <v>131</v>
      </c>
      <c r="AR34" s="134" t="s">
        <v>131</v>
      </c>
      <c r="AS34" s="134" t="s">
        <v>131</v>
      </c>
      <c r="AT34" s="134" t="s">
        <v>131</v>
      </c>
      <c r="AU34" s="134" t="s">
        <v>131</v>
      </c>
      <c r="AV34" s="134" t="s">
        <v>131</v>
      </c>
      <c r="AW34" s="134" t="s">
        <v>131</v>
      </c>
      <c r="AX34" s="134" t="s">
        <v>131</v>
      </c>
      <c r="AY34" s="134" t="s">
        <v>131</v>
      </c>
      <c r="AZ34" s="134" t="s">
        <v>131</v>
      </c>
      <c r="BA34" s="134" t="s">
        <v>131</v>
      </c>
      <c r="BB34" s="134" t="s">
        <v>131</v>
      </c>
    </row>
    <row r="35" spans="1:54" ht="15.75" x14ac:dyDescent="0.25">
      <c r="A35" s="75">
        <f>IF(ISBLANK(VLOOKUP(D35,#REF!,3)),0,1)</f>
        <v>1</v>
      </c>
      <c r="B35" s="74">
        <f>IF(ISBLANK(D35),0,IF(ISBLANK(E35),0,IF(ISBLANK(F35),0,1)))</f>
        <v>0</v>
      </c>
      <c r="C35" s="140">
        <v>1</v>
      </c>
      <c r="D35" s="53"/>
      <c r="E35" s="54"/>
      <c r="F35" s="55"/>
      <c r="G35" s="164">
        <v>34.961100000000002</v>
      </c>
      <c r="H35" s="141">
        <v>2000</v>
      </c>
      <c r="I35" s="159">
        <v>2012</v>
      </c>
      <c r="J35" s="142" t="s">
        <v>4</v>
      </c>
      <c r="K35" s="143" t="str">
        <f>IF(ISBLANK(E35),"",(0.000824493-(0.0000040899*E35)+(0.000000076438*E35^2)-(0.00000000082467*E35^3)+(0.0000000000053875*E35^4)))</f>
        <v/>
      </c>
      <c r="L35" s="143" t="str">
        <f>IF(ISBLANK(E35),"",(-0.00000572466+(0.00000010227*E35)-(0.0000000016546*E35^2)))</f>
        <v/>
      </c>
      <c r="M35" s="143" t="str">
        <f>IF(ISBLANK(E35),"",IF(ISBLANK(G35),(O35+(K35*35)+(L35*35^1.5)+(0.00000048314*35^2)),(O35+(K35*G35)+(L35*G35^1.5)+(0.00000048314*G35^2))))</f>
        <v/>
      </c>
      <c r="N35" s="144" t="str">
        <f>IF(ISBLANK(D35),"",IF(ISBLANK(G35),J35*(1+0.00001*(35-20)),J35*(1+0.00001*(G35-20))))</f>
        <v/>
      </c>
      <c r="O35" s="143" t="str">
        <f>IF(ISBLANK(E35),"",(0.999842594+(0.00006793952*E35)-(0.00000909529*E35^2)+(0.0000001001685*E35^3)-(0.000000001120083*E35^4)+(0.000000000006536332*E35^5)))</f>
        <v/>
      </c>
      <c r="P35" s="234">
        <v>5.6660000000000004</v>
      </c>
      <c r="Q35" s="142" t="s">
        <v>4</v>
      </c>
      <c r="R35" s="142" t="s">
        <v>4</v>
      </c>
      <c r="S35" s="161">
        <v>246.3</v>
      </c>
      <c r="T35" s="231">
        <v>6.0000000000000001E-3</v>
      </c>
      <c r="U35" s="231">
        <v>5.8631364539668647E-3</v>
      </c>
      <c r="X35" s="231">
        <v>20.614000000000001</v>
      </c>
      <c r="Y35" s="231">
        <v>20.143782477012159</v>
      </c>
      <c r="Z35" s="231">
        <v>1.4329999999999998</v>
      </c>
      <c r="AA35" s="231">
        <v>1.400312423089086</v>
      </c>
      <c r="AB35" s="231">
        <v>21.58</v>
      </c>
      <c r="AC35" s="231">
        <v>21.087747446100821</v>
      </c>
      <c r="AD35" s="149"/>
      <c r="AE35" s="149"/>
      <c r="AF35" s="149"/>
      <c r="AG35" s="149"/>
      <c r="AH35" s="149"/>
      <c r="AI35" s="149"/>
      <c r="AJ35" s="149"/>
      <c r="AK35" s="149"/>
      <c r="AL35" s="149"/>
      <c r="AM35" s="149"/>
      <c r="AN35" s="149"/>
      <c r="AO35" s="149"/>
      <c r="AP35" s="149"/>
      <c r="AQ35" s="149"/>
      <c r="AR35" s="149"/>
      <c r="AS35" s="149"/>
      <c r="AT35" s="149"/>
      <c r="AU35" s="149"/>
      <c r="AV35" s="149"/>
      <c r="AW35" s="149"/>
      <c r="AX35" s="149"/>
      <c r="AY35" s="149"/>
      <c r="AZ35" s="149"/>
      <c r="BA35" s="149"/>
      <c r="BB35" s="150"/>
    </row>
    <row r="36" spans="1:54" ht="15.75" x14ac:dyDescent="0.25">
      <c r="A36" s="75">
        <f>IF(ISBLANK(VLOOKUP(D36,#REF!,3)),0,1)</f>
        <v>1</v>
      </c>
      <c r="B36" s="74">
        <f t="shared" ref="B36:B58" si="0">IF(ISBLANK(D36),0,IF(ISBLANK(E36),0,IF(ISBLANK(F36),0,1)))</f>
        <v>0</v>
      </c>
      <c r="C36" s="52">
        <v>2</v>
      </c>
      <c r="D36" s="53"/>
      <c r="E36" s="54"/>
      <c r="F36" s="55"/>
      <c r="G36" s="164">
        <v>34.966000000000001</v>
      </c>
      <c r="H36" s="53">
        <v>1900</v>
      </c>
      <c r="I36" s="159">
        <v>1998</v>
      </c>
      <c r="J36" s="127" t="s">
        <v>4</v>
      </c>
      <c r="K36" s="57" t="str">
        <f t="shared" ref="K36:K45" si="1">IF(ISBLANK(E36),"",(0.000824493-(0.0000040899*E36)+(0.000000076438*E36^2)-(0.00000000082467*E36^3)+(0.0000000000053875*E36^4)))</f>
        <v/>
      </c>
      <c r="L36" s="57" t="str">
        <f t="shared" ref="L36:L45" si="2">IF(ISBLANK(E36),"",(-0.00000572466+(0.00000010227*E36)-(0.0000000016546*E36^2)))</f>
        <v/>
      </c>
      <c r="M36" s="57" t="str">
        <f t="shared" ref="M36:M45" si="3">IF(ISBLANK(E36),"",IF(ISBLANK(G36),(O36+(K36*35)+(L36*35^1.5)+(0.00000048314*35^2)),(O36+(K36*G36)+(L36*G36^1.5)+(0.00000048314*G36^2))))</f>
        <v/>
      </c>
      <c r="N36" s="58" t="str">
        <f t="shared" ref="N36:N45" si="4">IF(ISBLANK(D36),"",IF(ISBLANK(G36),J36*(1+0.00001*(35-20)),J36*(1+0.00001*(G36-20))))</f>
        <v/>
      </c>
      <c r="O36" s="57" t="str">
        <f t="shared" ref="O36:O45" si="5">IF(ISBLANK(E36),"",(0.999842594+(0.00006793952*E36)-(0.00000909529*E36^2)+(0.0000001001685*E36^3)-(0.000000001120083*E36^4)+(0.000000000006536332*E36^5)))</f>
        <v/>
      </c>
      <c r="P36" s="234">
        <v>5.641</v>
      </c>
      <c r="Q36" s="127" t="s">
        <v>4</v>
      </c>
      <c r="R36" s="127" t="s">
        <v>4</v>
      </c>
      <c r="S36" s="162">
        <v>245.3</v>
      </c>
      <c r="T36" s="231">
        <v>0.01</v>
      </c>
      <c r="U36" s="231">
        <v>9.7718940899447736E-3</v>
      </c>
      <c r="X36" s="231">
        <v>20.59</v>
      </c>
      <c r="Y36" s="231">
        <v>20.120329931196288</v>
      </c>
      <c r="Z36" s="231">
        <v>1.4259999999999999</v>
      </c>
      <c r="AA36" s="231">
        <v>1.3934720972261248</v>
      </c>
      <c r="AB36" s="231">
        <v>19.82</v>
      </c>
      <c r="AC36" s="231">
        <v>19.367894086270542</v>
      </c>
      <c r="AD36" s="76"/>
      <c r="AE36" s="76"/>
      <c r="AF36" s="76"/>
      <c r="AG36" s="76"/>
      <c r="AH36" s="76"/>
      <c r="AI36" s="76"/>
      <c r="AJ36" s="76"/>
      <c r="AK36" s="76"/>
      <c r="AL36" s="76"/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76"/>
      <c r="BA36" s="76"/>
      <c r="BB36" s="77"/>
    </row>
    <row r="37" spans="1:54" ht="15.75" x14ac:dyDescent="0.25">
      <c r="A37" s="75">
        <f>IF(ISBLANK(VLOOKUP(D37,#REF!,3)),0,1)</f>
        <v>1</v>
      </c>
      <c r="B37" s="74">
        <f t="shared" si="0"/>
        <v>0</v>
      </c>
      <c r="C37" s="52">
        <v>3</v>
      </c>
      <c r="D37" s="53"/>
      <c r="E37" s="54"/>
      <c r="F37" s="55"/>
      <c r="G37" s="164">
        <v>34.969799999999999</v>
      </c>
      <c r="H37" s="53">
        <v>1800</v>
      </c>
      <c r="I37" s="159">
        <v>1799</v>
      </c>
      <c r="J37" s="127" t="s">
        <v>4</v>
      </c>
      <c r="K37" s="57" t="str">
        <f t="shared" si="1"/>
        <v/>
      </c>
      <c r="L37" s="57" t="str">
        <f t="shared" si="2"/>
        <v/>
      </c>
      <c r="M37" s="57" t="str">
        <f t="shared" si="3"/>
        <v/>
      </c>
      <c r="N37" s="58" t="str">
        <f t="shared" si="4"/>
        <v/>
      </c>
      <c r="O37" s="57" t="str">
        <f t="shared" si="5"/>
        <v/>
      </c>
      <c r="P37" s="234">
        <v>5.61</v>
      </c>
      <c r="Q37" s="127" t="s">
        <v>4</v>
      </c>
      <c r="R37" s="127" t="s">
        <v>4</v>
      </c>
      <c r="S37" s="162">
        <v>243.9</v>
      </c>
      <c r="T37" s="231">
        <v>2E-3</v>
      </c>
      <c r="U37" s="231">
        <v>1.9543788179889549E-3</v>
      </c>
      <c r="X37" s="231">
        <v>20.378</v>
      </c>
      <c r="Y37" s="231">
        <v>19.913165776489461</v>
      </c>
      <c r="Z37" s="231">
        <v>1.4319999999999999</v>
      </c>
      <c r="AA37" s="231">
        <v>1.3993352336800915</v>
      </c>
      <c r="AB37" s="231">
        <v>18.29</v>
      </c>
      <c r="AC37" s="231">
        <v>17.872794290508992</v>
      </c>
      <c r="AD37" s="76"/>
      <c r="AE37" s="76"/>
      <c r="AF37" s="76"/>
      <c r="AG37" s="76"/>
      <c r="AH37" s="76"/>
      <c r="AI37" s="76"/>
      <c r="AJ37" s="76"/>
      <c r="AK37" s="76"/>
      <c r="AL37" s="76"/>
      <c r="AM37" s="76"/>
      <c r="AN37" s="76"/>
      <c r="AO37" s="76"/>
      <c r="AP37" s="76"/>
      <c r="AQ37" s="76"/>
      <c r="AR37" s="76"/>
      <c r="AS37" s="76"/>
      <c r="AT37" s="76"/>
      <c r="AU37" s="76"/>
      <c r="AV37" s="76"/>
      <c r="AW37" s="76"/>
      <c r="AX37" s="76"/>
      <c r="AY37" s="76"/>
      <c r="AZ37" s="76"/>
      <c r="BA37" s="76"/>
      <c r="BB37" s="77"/>
    </row>
    <row r="38" spans="1:54" ht="15.75" x14ac:dyDescent="0.25">
      <c r="A38" s="75">
        <f>IF(ISBLANK(VLOOKUP(D38,#REF!,3)),0,1)</f>
        <v>1</v>
      </c>
      <c r="B38" s="74">
        <f t="shared" si="0"/>
        <v>0</v>
      </c>
      <c r="C38" s="52">
        <v>4</v>
      </c>
      <c r="D38" s="53"/>
      <c r="E38" s="54"/>
      <c r="F38" s="55"/>
      <c r="G38" s="232">
        <v>34.975999999999999</v>
      </c>
      <c r="H38" s="53">
        <v>1700</v>
      </c>
      <c r="I38" s="159">
        <v>1699</v>
      </c>
      <c r="J38" s="127" t="s">
        <v>4</v>
      </c>
      <c r="K38" s="57" t="str">
        <f t="shared" si="1"/>
        <v/>
      </c>
      <c r="L38" s="57" t="str">
        <f t="shared" si="2"/>
        <v/>
      </c>
      <c r="M38" s="57" t="str">
        <f t="shared" si="3"/>
        <v/>
      </c>
      <c r="N38" s="58" t="str">
        <f t="shared" si="4"/>
        <v/>
      </c>
      <c r="O38" s="57" t="str">
        <f t="shared" si="5"/>
        <v/>
      </c>
      <c r="P38" s="234">
        <v>5.5739999999999998</v>
      </c>
      <c r="Q38" s="127" t="s">
        <v>4</v>
      </c>
      <c r="R38" s="127" t="s">
        <v>4</v>
      </c>
      <c r="S38" s="162">
        <v>242.3</v>
      </c>
      <c r="T38" s="231">
        <v>5.0000000000000001E-3</v>
      </c>
      <c r="U38" s="231">
        <v>4.8859470449723868E-3</v>
      </c>
      <c r="X38" s="231">
        <v>20.625</v>
      </c>
      <c r="Y38" s="231">
        <v>20.154531560511096</v>
      </c>
      <c r="Z38" s="231">
        <v>1.4550000000000001</v>
      </c>
      <c r="AA38" s="231">
        <v>1.4218105900869646</v>
      </c>
      <c r="AB38" s="231">
        <v>17.29</v>
      </c>
      <c r="AC38" s="231">
        <v>16.895604881514515</v>
      </c>
      <c r="AD38" s="76"/>
      <c r="AE38" s="76"/>
      <c r="AF38" s="76"/>
      <c r="AG38" s="76"/>
      <c r="AH38" s="76"/>
      <c r="AI38" s="76"/>
      <c r="AJ38" s="76"/>
      <c r="AK38" s="76"/>
      <c r="AL38" s="76"/>
      <c r="AM38" s="76"/>
      <c r="AN38" s="76"/>
      <c r="AO38" s="76"/>
      <c r="AP38" s="76"/>
      <c r="AQ38" s="76"/>
      <c r="AR38" s="76"/>
      <c r="AS38" s="76"/>
      <c r="AT38" s="76"/>
      <c r="AU38" s="76"/>
      <c r="AV38" s="76"/>
      <c r="AW38" s="76"/>
      <c r="AX38" s="76"/>
      <c r="AY38" s="76"/>
      <c r="AZ38" s="76"/>
      <c r="BA38" s="76"/>
      <c r="BB38" s="77"/>
    </row>
    <row r="39" spans="1:54" ht="15.75" x14ac:dyDescent="0.25">
      <c r="A39" s="75">
        <f>IF(ISBLANK(VLOOKUP(D39,#REF!,3)),0,1)</f>
        <v>1</v>
      </c>
      <c r="B39" s="74">
        <f t="shared" si="0"/>
        <v>0</v>
      </c>
      <c r="C39" s="52">
        <v>5</v>
      </c>
      <c r="D39" s="53"/>
      <c r="E39" s="54"/>
      <c r="F39" s="55"/>
      <c r="G39" s="232">
        <v>34.975900000000003</v>
      </c>
      <c r="H39" s="53">
        <v>1700</v>
      </c>
      <c r="I39" s="159">
        <v>1699</v>
      </c>
      <c r="J39" s="127" t="s">
        <v>4</v>
      </c>
      <c r="K39" s="57" t="str">
        <f t="shared" si="1"/>
        <v/>
      </c>
      <c r="L39" s="57" t="str">
        <f t="shared" si="2"/>
        <v/>
      </c>
      <c r="M39" s="57" t="str">
        <f t="shared" si="3"/>
        <v/>
      </c>
      <c r="N39" s="58" t="str">
        <f t="shared" si="4"/>
        <v/>
      </c>
      <c r="O39" s="57" t="str">
        <f t="shared" si="5"/>
        <v/>
      </c>
      <c r="P39" s="234">
        <v>5.548</v>
      </c>
      <c r="Q39" s="127" t="s">
        <v>4</v>
      </c>
      <c r="R39" s="127" t="s">
        <v>4</v>
      </c>
      <c r="S39" s="162">
        <v>241.3</v>
      </c>
      <c r="T39" s="231">
        <v>5.0000000000000001E-3</v>
      </c>
      <c r="U39" s="231">
        <v>4.8859470449723868E-3</v>
      </c>
      <c r="X39" s="231">
        <v>20.574999999999999</v>
      </c>
      <c r="Y39" s="231">
        <v>20.105672090061372</v>
      </c>
      <c r="Z39" s="231">
        <v>1.4409999999999998</v>
      </c>
      <c r="AA39" s="231">
        <v>1.4081299383610417</v>
      </c>
      <c r="AB39" s="231">
        <v>17.13</v>
      </c>
      <c r="AC39" s="231">
        <v>16.739254576075396</v>
      </c>
      <c r="AD39" s="76"/>
      <c r="AE39" s="76"/>
      <c r="AF39" s="76"/>
      <c r="AG39" s="76"/>
      <c r="AH39" s="76"/>
      <c r="AI39" s="76"/>
      <c r="AJ39" s="76"/>
      <c r="AK39" s="76"/>
      <c r="AL39" s="76"/>
      <c r="AM39" s="76"/>
      <c r="AN39" s="76"/>
      <c r="AO39" s="76"/>
      <c r="AP39" s="76"/>
      <c r="AQ39" s="76"/>
      <c r="AR39" s="76"/>
      <c r="AS39" s="76"/>
      <c r="AT39" s="76"/>
      <c r="AU39" s="76"/>
      <c r="AV39" s="76"/>
      <c r="AW39" s="76"/>
      <c r="AX39" s="76"/>
      <c r="AY39" s="76"/>
      <c r="AZ39" s="76"/>
      <c r="BA39" s="76"/>
      <c r="BB39" s="77"/>
    </row>
    <row r="40" spans="1:54" ht="15.75" x14ac:dyDescent="0.25">
      <c r="A40" s="75">
        <f>IF(ISBLANK(VLOOKUP(D40,#REF!,3)),0,1)</f>
        <v>1</v>
      </c>
      <c r="B40" s="74">
        <f t="shared" si="0"/>
        <v>0</v>
      </c>
      <c r="C40" s="52">
        <v>6</v>
      </c>
      <c r="D40" s="53"/>
      <c r="E40" s="54"/>
      <c r="F40" s="55"/>
      <c r="G40" s="164">
        <v>34.975900000000003</v>
      </c>
      <c r="H40" s="53">
        <v>1600</v>
      </c>
      <c r="I40" s="159">
        <v>1600</v>
      </c>
      <c r="J40" s="127" t="s">
        <v>4</v>
      </c>
      <c r="K40" s="57" t="str">
        <f t="shared" si="1"/>
        <v/>
      </c>
      <c r="L40" s="57" t="str">
        <f t="shared" si="2"/>
        <v/>
      </c>
      <c r="M40" s="57" t="str">
        <f t="shared" si="3"/>
        <v/>
      </c>
      <c r="N40" s="58" t="str">
        <f t="shared" si="4"/>
        <v/>
      </c>
      <c r="O40" s="57" t="str">
        <f t="shared" si="5"/>
        <v/>
      </c>
      <c r="P40" s="234">
        <v>5.4939999999999998</v>
      </c>
      <c r="Q40" s="127" t="s">
        <v>4</v>
      </c>
      <c r="R40" s="127" t="s">
        <v>4</v>
      </c>
      <c r="S40" s="162">
        <v>238.9</v>
      </c>
      <c r="T40" s="231">
        <v>3.0000000000000001E-3</v>
      </c>
      <c r="U40" s="231">
        <v>2.9315682269834323E-3</v>
      </c>
      <c r="X40" s="231">
        <v>20.937000000000001</v>
      </c>
      <c r="Y40" s="231">
        <v>20.459414656117374</v>
      </c>
      <c r="Z40" s="231">
        <v>1.4569999999999999</v>
      </c>
      <c r="AA40" s="231">
        <v>1.4237649689049534</v>
      </c>
      <c r="AB40" s="231">
        <v>17.21</v>
      </c>
      <c r="AC40" s="231">
        <v>16.817429728794956</v>
      </c>
      <c r="AD40" s="76"/>
      <c r="AE40" s="76"/>
      <c r="AF40" s="76"/>
      <c r="AG40" s="76"/>
      <c r="AH40" s="76"/>
      <c r="AI40" s="76"/>
      <c r="AJ40" s="76"/>
      <c r="AK40" s="76"/>
      <c r="AL40" s="76"/>
      <c r="AM40" s="76"/>
      <c r="AN40" s="76"/>
      <c r="AO40" s="76"/>
      <c r="AP40" s="76"/>
      <c r="AQ40" s="76"/>
      <c r="AR40" s="76"/>
      <c r="AS40" s="76"/>
      <c r="AT40" s="76"/>
      <c r="AU40" s="76"/>
      <c r="AV40" s="76"/>
      <c r="AW40" s="76"/>
      <c r="AX40" s="76"/>
      <c r="AY40" s="76"/>
      <c r="AZ40" s="76"/>
      <c r="BA40" s="76"/>
      <c r="BB40" s="77"/>
    </row>
    <row r="41" spans="1:54" ht="15.75" x14ac:dyDescent="0.25">
      <c r="A41" s="75">
        <f>IF(ISBLANK(VLOOKUP(D41,#REF!,3)),0,1)</f>
        <v>1</v>
      </c>
      <c r="B41" s="74">
        <f t="shared" si="0"/>
        <v>0</v>
      </c>
      <c r="C41" s="52">
        <v>7</v>
      </c>
      <c r="D41" s="53"/>
      <c r="E41" s="54"/>
      <c r="F41" s="55"/>
      <c r="G41" s="164">
        <v>34.978000000000002</v>
      </c>
      <c r="H41" s="53">
        <v>1500</v>
      </c>
      <c r="I41" s="159">
        <v>1497</v>
      </c>
      <c r="J41" s="127" t="s">
        <v>4</v>
      </c>
      <c r="K41" s="57" t="str">
        <f t="shared" si="1"/>
        <v/>
      </c>
      <c r="L41" s="57" t="str">
        <f t="shared" si="2"/>
        <v/>
      </c>
      <c r="M41" s="57" t="str">
        <f t="shared" si="3"/>
        <v/>
      </c>
      <c r="N41" s="58" t="str">
        <f t="shared" si="4"/>
        <v/>
      </c>
      <c r="O41" s="57" t="str">
        <f t="shared" si="5"/>
        <v/>
      </c>
      <c r="P41" s="234">
        <v>5.1520000000000001</v>
      </c>
      <c r="Q41" s="127" t="s">
        <v>4</v>
      </c>
      <c r="R41" s="127" t="s">
        <v>4</v>
      </c>
      <c r="S41" s="162">
        <v>224.1</v>
      </c>
      <c r="T41" s="231">
        <v>3.0000000000000001E-3</v>
      </c>
      <c r="U41" s="231">
        <v>2.9315682269834323E-3</v>
      </c>
      <c r="X41" s="231">
        <v>22.376999999999999</v>
      </c>
      <c r="Y41" s="231">
        <v>21.866567405069421</v>
      </c>
      <c r="Z41" s="231">
        <v>1.538</v>
      </c>
      <c r="AA41" s="231">
        <v>1.5029173110335063</v>
      </c>
      <c r="AB41" s="231">
        <v>18.170000000000002</v>
      </c>
      <c r="AC41" s="231">
        <v>17.755531561429656</v>
      </c>
      <c r="AD41" s="76"/>
      <c r="AE41" s="76"/>
      <c r="AF41" s="76"/>
      <c r="AG41" s="76"/>
      <c r="AH41" s="76"/>
      <c r="AI41" s="76"/>
      <c r="AJ41" s="76"/>
      <c r="AK41" s="76"/>
      <c r="AL41" s="76"/>
      <c r="AM41" s="76"/>
      <c r="AN41" s="76"/>
      <c r="AO41" s="76"/>
      <c r="AP41" s="76"/>
      <c r="AQ41" s="76"/>
      <c r="AR41" s="76"/>
      <c r="AS41" s="76"/>
      <c r="AT41" s="76"/>
      <c r="AU41" s="76"/>
      <c r="AV41" s="76"/>
      <c r="AW41" s="76"/>
      <c r="AX41" s="76"/>
      <c r="AY41" s="76"/>
      <c r="AZ41" s="76"/>
      <c r="BA41" s="76"/>
      <c r="BB41" s="77"/>
    </row>
    <row r="42" spans="1:54" ht="15.75" x14ac:dyDescent="0.25">
      <c r="A42" s="75">
        <f>IF(ISBLANK(VLOOKUP(D42,#REF!,3)),0,1)</f>
        <v>1</v>
      </c>
      <c r="B42" s="74">
        <f t="shared" si="0"/>
        <v>0</v>
      </c>
      <c r="C42" s="52">
        <v>8</v>
      </c>
      <c r="D42" s="53"/>
      <c r="E42" s="54"/>
      <c r="F42" s="55"/>
      <c r="G42" s="164">
        <v>34.940300000000001</v>
      </c>
      <c r="H42" s="53">
        <v>1400</v>
      </c>
      <c r="I42" s="159">
        <v>1400</v>
      </c>
      <c r="J42" s="127" t="s">
        <v>4</v>
      </c>
      <c r="K42" s="57" t="str">
        <f t="shared" si="1"/>
        <v/>
      </c>
      <c r="L42" s="57" t="str">
        <f t="shared" si="2"/>
        <v/>
      </c>
      <c r="M42" s="57" t="str">
        <f t="shared" si="3"/>
        <v/>
      </c>
      <c r="N42" s="58" t="str">
        <f t="shared" si="4"/>
        <v/>
      </c>
      <c r="O42" s="57" t="str">
        <f t="shared" si="5"/>
        <v/>
      </c>
      <c r="P42" s="234">
        <v>4.9580000000000002</v>
      </c>
      <c r="Q42" s="127" t="s">
        <v>4</v>
      </c>
      <c r="R42" s="127" t="s">
        <v>4</v>
      </c>
      <c r="S42" s="60">
        <v>215.6</v>
      </c>
      <c r="T42" s="231">
        <v>1.0999999999999999E-2</v>
      </c>
      <c r="U42" s="231">
        <v>1.0749083498939251E-2</v>
      </c>
      <c r="X42" s="231">
        <v>23.568999999999999</v>
      </c>
      <c r="Y42" s="231">
        <v>23.031377180590837</v>
      </c>
      <c r="Z42" s="231">
        <v>1.6239999999999999</v>
      </c>
      <c r="AA42" s="231">
        <v>1.5869556002070313</v>
      </c>
      <c r="AB42" s="231">
        <v>19.23</v>
      </c>
      <c r="AC42" s="231">
        <v>18.791352334963801</v>
      </c>
      <c r="AD42" s="76"/>
      <c r="AE42" s="76"/>
      <c r="AF42" s="76"/>
      <c r="AG42" s="76"/>
      <c r="AH42" s="76"/>
      <c r="AI42" s="76"/>
      <c r="AJ42" s="76"/>
      <c r="AK42" s="76"/>
      <c r="AL42" s="76"/>
      <c r="AM42" s="76"/>
      <c r="AN42" s="76"/>
      <c r="AO42" s="76"/>
      <c r="AP42" s="76"/>
      <c r="AQ42" s="76"/>
      <c r="AR42" s="76"/>
      <c r="AS42" s="76"/>
      <c r="AT42" s="76"/>
      <c r="AU42" s="76"/>
      <c r="AV42" s="76"/>
      <c r="AW42" s="76"/>
      <c r="AX42" s="76"/>
      <c r="AY42" s="76"/>
      <c r="AZ42" s="76"/>
      <c r="BA42" s="76"/>
      <c r="BB42" s="77"/>
    </row>
    <row r="43" spans="1:54" ht="15.75" x14ac:dyDescent="0.25">
      <c r="A43" s="75">
        <f>IF(ISBLANK(VLOOKUP(D43,#REF!,3)),0,1)</f>
        <v>1</v>
      </c>
      <c r="B43" s="74">
        <f t="shared" si="0"/>
        <v>0</v>
      </c>
      <c r="C43" s="52">
        <v>9</v>
      </c>
      <c r="D43" s="53"/>
      <c r="E43" s="54"/>
      <c r="F43" s="55"/>
      <c r="G43" s="164">
        <v>34.814999999999998</v>
      </c>
      <c r="H43" s="53">
        <v>1200</v>
      </c>
      <c r="I43" s="159">
        <v>1200</v>
      </c>
      <c r="J43" s="127" t="s">
        <v>4</v>
      </c>
      <c r="K43" s="57" t="str">
        <f t="shared" si="1"/>
        <v/>
      </c>
      <c r="L43" s="57" t="str">
        <f t="shared" si="2"/>
        <v/>
      </c>
      <c r="M43" s="57" t="str">
        <f t="shared" si="3"/>
        <v/>
      </c>
      <c r="N43" s="58" t="str">
        <f t="shared" si="4"/>
        <v/>
      </c>
      <c r="O43" s="57" t="str">
        <f t="shared" si="5"/>
        <v/>
      </c>
      <c r="P43" s="234">
        <v>4.1660000000000004</v>
      </c>
      <c r="Q43" s="127" t="s">
        <v>4</v>
      </c>
      <c r="R43" s="127" t="s">
        <v>4</v>
      </c>
      <c r="S43" s="60">
        <v>181.2</v>
      </c>
      <c r="T43" s="231">
        <v>6.0000000000000001E-3</v>
      </c>
      <c r="U43" s="231">
        <v>5.8631364539668647E-3</v>
      </c>
      <c r="X43" s="231">
        <v>28.513999999999999</v>
      </c>
      <c r="Y43" s="231">
        <v>27.863578808068528</v>
      </c>
      <c r="Z43" s="231">
        <v>1.9450000000000001</v>
      </c>
      <c r="AA43" s="231">
        <v>1.9006334004942587</v>
      </c>
      <c r="AB43" s="231">
        <v>24.54</v>
      </c>
      <c r="AC43" s="231">
        <v>23.980228096724474</v>
      </c>
      <c r="AD43" s="76"/>
      <c r="AE43" s="76"/>
      <c r="AF43" s="76"/>
      <c r="AG43" s="76"/>
      <c r="AH43" s="76"/>
      <c r="AI43" s="76"/>
      <c r="AJ43" s="76"/>
      <c r="AK43" s="76"/>
      <c r="AL43" s="76"/>
      <c r="AM43" s="76"/>
      <c r="AN43" s="76"/>
      <c r="AO43" s="76"/>
      <c r="AP43" s="76"/>
      <c r="AQ43" s="76"/>
      <c r="AR43" s="76"/>
      <c r="AS43" s="76"/>
      <c r="AT43" s="76"/>
      <c r="AU43" s="76"/>
      <c r="AV43" s="76"/>
      <c r="AW43" s="76"/>
      <c r="AX43" s="76"/>
      <c r="AY43" s="76"/>
      <c r="AZ43" s="76"/>
      <c r="BA43" s="76"/>
      <c r="BB43" s="77"/>
    </row>
    <row r="44" spans="1:54" ht="15.75" x14ac:dyDescent="0.25">
      <c r="A44" s="75">
        <f>IF(ISBLANK(VLOOKUP(D44,#REF!,3)),0,1)</f>
        <v>1</v>
      </c>
      <c r="B44" s="74">
        <f t="shared" si="0"/>
        <v>0</v>
      </c>
      <c r="C44" s="52">
        <v>10</v>
      </c>
      <c r="D44" s="53"/>
      <c r="E44" s="54"/>
      <c r="F44" s="55"/>
      <c r="G44" s="164">
        <v>34.573700000000002</v>
      </c>
      <c r="H44" s="53">
        <v>1000</v>
      </c>
      <c r="I44" s="159">
        <v>999</v>
      </c>
      <c r="J44" s="127" t="s">
        <v>4</v>
      </c>
      <c r="K44" s="57" t="str">
        <f t="shared" si="1"/>
        <v/>
      </c>
      <c r="L44" s="57" t="str">
        <f t="shared" si="2"/>
        <v/>
      </c>
      <c r="M44" s="57" t="str">
        <f t="shared" si="3"/>
        <v/>
      </c>
      <c r="N44" s="58" t="str">
        <f t="shared" si="4"/>
        <v/>
      </c>
      <c r="O44" s="57" t="str">
        <f t="shared" si="5"/>
        <v/>
      </c>
      <c r="P44" s="234">
        <v>3.4889999999999999</v>
      </c>
      <c r="Q44" s="127" t="s">
        <v>4</v>
      </c>
      <c r="R44" s="127" t="s">
        <v>4</v>
      </c>
      <c r="S44" s="60">
        <v>151.80000000000001</v>
      </c>
      <c r="T44" s="231">
        <v>6.0000000000000001E-3</v>
      </c>
      <c r="U44" s="231">
        <v>5.8631364539668647E-3</v>
      </c>
      <c r="X44" s="231">
        <v>34.514000000000003</v>
      </c>
      <c r="Y44" s="231">
        <v>33.726715262035398</v>
      </c>
      <c r="Z44" s="231">
        <v>2.2879999999999998</v>
      </c>
      <c r="AA44" s="231">
        <v>2.235809367779364</v>
      </c>
      <c r="AB44" s="231">
        <v>30.3</v>
      </c>
      <c r="AC44" s="231">
        <v>29.608839092532666</v>
      </c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  <c r="AP44" s="76"/>
      <c r="AQ44" s="76"/>
      <c r="AR44" s="76"/>
      <c r="AS44" s="76"/>
      <c r="AT44" s="76"/>
      <c r="AU44" s="76"/>
      <c r="AV44" s="76"/>
      <c r="AW44" s="76"/>
      <c r="AX44" s="76"/>
      <c r="AY44" s="76"/>
      <c r="AZ44" s="76"/>
      <c r="BA44" s="76"/>
      <c r="BB44" s="77"/>
    </row>
    <row r="45" spans="1:54" ht="15.75" x14ac:dyDescent="0.25">
      <c r="A45" s="75">
        <f>IF(ISBLANK(VLOOKUP(D45,#REF!,3)),0,1)</f>
        <v>1</v>
      </c>
      <c r="B45" s="74">
        <f t="shared" si="0"/>
        <v>0</v>
      </c>
      <c r="C45" s="52">
        <v>11</v>
      </c>
      <c r="D45" s="53"/>
      <c r="E45" s="54"/>
      <c r="F45" s="55"/>
      <c r="G45" s="164">
        <v>34.5047</v>
      </c>
      <c r="H45" s="53">
        <v>800</v>
      </c>
      <c r="I45" s="159">
        <v>799</v>
      </c>
      <c r="J45" s="127" t="s">
        <v>4</v>
      </c>
      <c r="K45" s="57" t="str">
        <f t="shared" si="1"/>
        <v/>
      </c>
      <c r="L45" s="57" t="str">
        <f t="shared" si="2"/>
        <v/>
      </c>
      <c r="M45" s="57" t="str">
        <f t="shared" si="3"/>
        <v/>
      </c>
      <c r="N45" s="58" t="str">
        <f t="shared" si="4"/>
        <v/>
      </c>
      <c r="O45" s="57" t="str">
        <f t="shared" si="5"/>
        <v/>
      </c>
      <c r="P45" s="234">
        <v>3.4590000000000001</v>
      </c>
      <c r="Q45" s="127" t="s">
        <v>4</v>
      </c>
      <c r="R45" s="127" t="s">
        <v>4</v>
      </c>
      <c r="S45" s="60">
        <v>150.5</v>
      </c>
      <c r="T45" s="231">
        <v>6.0000000000000001E-3</v>
      </c>
      <c r="U45" s="231">
        <v>5.8631364539668647E-3</v>
      </c>
      <c r="X45" s="231">
        <v>34.884</v>
      </c>
      <c r="Y45" s="231">
        <v>34.08827534336335</v>
      </c>
      <c r="Z45" s="231">
        <v>2.3109999999999999</v>
      </c>
      <c r="AA45" s="231">
        <v>2.2582847241862374</v>
      </c>
      <c r="AB45" s="231">
        <v>28.95</v>
      </c>
      <c r="AC45" s="231">
        <v>28.289633390390119</v>
      </c>
      <c r="AD45" s="76"/>
      <c r="AE45" s="76"/>
      <c r="AF45" s="76"/>
      <c r="AG45" s="76"/>
      <c r="AH45" s="76"/>
      <c r="AI45" s="76"/>
      <c r="AJ45" s="76"/>
      <c r="AK45" s="76"/>
      <c r="AL45" s="76"/>
      <c r="AM45" s="76"/>
      <c r="AN45" s="76"/>
      <c r="AO45" s="76"/>
      <c r="AP45" s="76"/>
      <c r="AQ45" s="76"/>
      <c r="AR45" s="76"/>
      <c r="AS45" s="76"/>
      <c r="AT45" s="76"/>
      <c r="AU45" s="76"/>
      <c r="AV45" s="76"/>
      <c r="AW45" s="76"/>
      <c r="AX45" s="76"/>
      <c r="AY45" s="76"/>
      <c r="AZ45" s="76"/>
      <c r="BA45" s="76"/>
      <c r="BB45" s="77"/>
    </row>
    <row r="46" spans="1:54" ht="15.75" x14ac:dyDescent="0.25">
      <c r="A46" s="75">
        <f>IF(ISBLANK(VLOOKUP(D46,#REF!,3)),0,1)</f>
        <v>1</v>
      </c>
      <c r="B46" s="74">
        <f t="shared" si="0"/>
        <v>0</v>
      </c>
      <c r="C46" s="52">
        <v>12</v>
      </c>
      <c r="D46" s="53"/>
      <c r="E46" s="54"/>
      <c r="F46" s="55"/>
      <c r="G46" s="164">
        <v>34.615000000000002</v>
      </c>
      <c r="H46" s="53">
        <v>600</v>
      </c>
      <c r="I46" s="159">
        <v>499</v>
      </c>
      <c r="J46" s="127" t="s">
        <v>4</v>
      </c>
      <c r="K46" s="127" t="s">
        <v>4</v>
      </c>
      <c r="L46" s="127" t="s">
        <v>4</v>
      </c>
      <c r="M46" s="127" t="s">
        <v>4</v>
      </c>
      <c r="N46" s="127" t="s">
        <v>4</v>
      </c>
      <c r="O46" s="127" t="s">
        <v>4</v>
      </c>
      <c r="P46" s="234">
        <v>2.851</v>
      </c>
      <c r="Q46" s="127" t="s">
        <v>4</v>
      </c>
      <c r="R46" s="127" t="s">
        <v>4</v>
      </c>
      <c r="S46" s="60">
        <v>124.1</v>
      </c>
      <c r="T46" s="231">
        <v>8.9999999999999993E-3</v>
      </c>
      <c r="U46" s="231">
        <v>8.7947046809502966E-3</v>
      </c>
      <c r="X46" s="231">
        <v>33.841000000000001</v>
      </c>
      <c r="Y46" s="231">
        <v>33.069066789782113</v>
      </c>
      <c r="Z46" s="231">
        <v>2.1349999999999998</v>
      </c>
      <c r="AA46" s="231">
        <v>2.086299388203209</v>
      </c>
      <c r="AB46" s="231">
        <v>19.54</v>
      </c>
      <c r="AC46" s="231">
        <v>19.094281051752088</v>
      </c>
      <c r="AD46" s="76"/>
      <c r="AE46" s="76"/>
      <c r="AF46" s="76"/>
      <c r="AG46" s="76"/>
      <c r="AH46" s="76"/>
      <c r="AI46" s="76"/>
      <c r="AJ46" s="76"/>
      <c r="AK46" s="76"/>
      <c r="AL46" s="76"/>
      <c r="AM46" s="76"/>
      <c r="AN46" s="76"/>
      <c r="AO46" s="76"/>
      <c r="AP46" s="76"/>
      <c r="AQ46" s="76"/>
      <c r="AR46" s="76"/>
      <c r="AS46" s="76"/>
      <c r="AT46" s="76"/>
      <c r="AU46" s="76"/>
      <c r="AV46" s="76"/>
      <c r="AW46" s="76"/>
      <c r="AX46" s="76"/>
      <c r="AY46" s="76"/>
      <c r="AZ46" s="76"/>
      <c r="BA46" s="76"/>
      <c r="BB46" s="77"/>
    </row>
    <row r="47" spans="1:54" ht="15.75" x14ac:dyDescent="0.25">
      <c r="A47" s="75">
        <f>IF(ISBLANK(VLOOKUP(D47,#REF!,3)),0,1)</f>
        <v>1</v>
      </c>
      <c r="B47" s="74">
        <f t="shared" si="0"/>
        <v>0</v>
      </c>
      <c r="C47" s="52">
        <v>13</v>
      </c>
      <c r="D47" s="53"/>
      <c r="E47" s="54"/>
      <c r="F47" s="55"/>
      <c r="G47" s="164">
        <v>34.914299999999997</v>
      </c>
      <c r="H47" s="53">
        <v>300</v>
      </c>
      <c r="I47" s="159">
        <v>300</v>
      </c>
      <c r="J47" s="127" t="s">
        <v>4</v>
      </c>
      <c r="K47" s="127" t="s">
        <v>4</v>
      </c>
      <c r="L47" s="127" t="s">
        <v>4</v>
      </c>
      <c r="M47" s="127" t="s">
        <v>4</v>
      </c>
      <c r="N47" s="127" t="s">
        <v>4</v>
      </c>
      <c r="O47" s="127" t="s">
        <v>4</v>
      </c>
      <c r="P47" s="234">
        <v>2.5990000000000002</v>
      </c>
      <c r="Q47" s="127" t="s">
        <v>4</v>
      </c>
      <c r="R47" s="127" t="s">
        <v>4</v>
      </c>
      <c r="S47" s="60">
        <v>113.1</v>
      </c>
      <c r="T47" s="231">
        <v>1.2999999999999999E-2</v>
      </c>
      <c r="U47" s="231">
        <v>1.2703462316928206E-2</v>
      </c>
      <c r="X47" s="231">
        <v>28.337</v>
      </c>
      <c r="Y47" s="231">
        <v>27.690616282676505</v>
      </c>
      <c r="Z47" s="231">
        <v>1.7450000000000001</v>
      </c>
      <c r="AA47" s="231">
        <v>1.7051955186953631</v>
      </c>
      <c r="AB47" s="231">
        <v>12.28</v>
      </c>
      <c r="AC47" s="231">
        <v>11.999885942452181</v>
      </c>
      <c r="AD47" s="76"/>
      <c r="AE47" s="76"/>
      <c r="AF47" s="76"/>
      <c r="AG47" s="76"/>
      <c r="AH47" s="76"/>
      <c r="AI47" s="76"/>
      <c r="AJ47" s="76"/>
      <c r="AK47" s="76"/>
      <c r="AL47" s="76"/>
      <c r="AM47" s="76"/>
      <c r="AN47" s="76"/>
      <c r="AO47" s="76"/>
      <c r="AP47" s="76"/>
      <c r="AQ47" s="76"/>
      <c r="AR47" s="76"/>
      <c r="AS47" s="76"/>
      <c r="AT47" s="76"/>
      <c r="AU47" s="76"/>
      <c r="AV47" s="76"/>
      <c r="AW47" s="76"/>
      <c r="AX47" s="76"/>
      <c r="AY47" s="76"/>
      <c r="AZ47" s="76"/>
      <c r="BA47" s="76"/>
      <c r="BB47" s="77"/>
    </row>
    <row r="48" spans="1:54" ht="15.75" x14ac:dyDescent="0.25">
      <c r="A48" s="75">
        <f>IF(ISBLANK(VLOOKUP(D48,#REF!,3)),0,1)</f>
        <v>1</v>
      </c>
      <c r="B48" s="74">
        <f t="shared" si="0"/>
        <v>0</v>
      </c>
      <c r="C48" s="52">
        <v>14</v>
      </c>
      <c r="D48" s="53"/>
      <c r="E48" s="54"/>
      <c r="F48" s="55"/>
      <c r="G48" s="164">
        <v>35.459000000000003</v>
      </c>
      <c r="H48" s="53">
        <v>160</v>
      </c>
      <c r="I48" s="159">
        <v>158</v>
      </c>
      <c r="J48" s="127" t="s">
        <v>4</v>
      </c>
      <c r="K48" s="127" t="s">
        <v>4</v>
      </c>
      <c r="L48" s="127" t="s">
        <v>4</v>
      </c>
      <c r="M48" s="127" t="s">
        <v>4</v>
      </c>
      <c r="N48" s="127" t="s">
        <v>4</v>
      </c>
      <c r="O48" s="127" t="s">
        <v>4</v>
      </c>
      <c r="P48" s="234">
        <v>2.99</v>
      </c>
      <c r="Q48" s="127" t="s">
        <v>4</v>
      </c>
      <c r="R48" s="127" t="s">
        <v>4</v>
      </c>
      <c r="S48" s="60">
        <v>130.19999999999999</v>
      </c>
      <c r="T48" s="231">
        <v>1.7000000000000001E-2</v>
      </c>
      <c r="U48" s="231">
        <v>1.6612219952906116E-2</v>
      </c>
      <c r="X48" s="231">
        <v>18.323</v>
      </c>
      <c r="Y48" s="231">
        <v>17.905041541005811</v>
      </c>
      <c r="Z48" s="231">
        <v>1.216</v>
      </c>
      <c r="AA48" s="231">
        <v>1.1882623213372845</v>
      </c>
      <c r="AB48" s="231">
        <v>6.43</v>
      </c>
      <c r="AC48" s="231">
        <v>6.2833278998344895</v>
      </c>
      <c r="AD48" s="76"/>
      <c r="AE48" s="76"/>
      <c r="AF48" s="76"/>
      <c r="AG48" s="76"/>
      <c r="AH48" s="76"/>
      <c r="AI48" s="76"/>
      <c r="AJ48" s="76"/>
      <c r="AK48" s="76"/>
      <c r="AL48" s="76"/>
      <c r="AM48" s="76"/>
      <c r="AN48" s="76"/>
      <c r="AO48" s="76"/>
      <c r="AP48" s="76"/>
      <c r="AQ48" s="76"/>
      <c r="AR48" s="76"/>
      <c r="AS48" s="76"/>
      <c r="AT48" s="76"/>
      <c r="AU48" s="76"/>
      <c r="AV48" s="76"/>
      <c r="AW48" s="76"/>
      <c r="AX48" s="76"/>
      <c r="AY48" s="76"/>
      <c r="AZ48" s="76"/>
      <c r="BA48" s="76"/>
      <c r="BB48" s="77"/>
    </row>
    <row r="49" spans="1:54" ht="15.75" x14ac:dyDescent="0.25">
      <c r="A49" s="75">
        <f>IF(ISBLANK(VLOOKUP(D49,#REF!,3)),0,1)</f>
        <v>1</v>
      </c>
      <c r="B49" s="74">
        <f t="shared" si="0"/>
        <v>0</v>
      </c>
      <c r="C49" s="52">
        <v>15</v>
      </c>
      <c r="D49" s="53"/>
      <c r="E49" s="54"/>
      <c r="F49" s="55"/>
      <c r="G49" s="164">
        <v>35.513399999999997</v>
      </c>
      <c r="H49" s="53">
        <v>130</v>
      </c>
      <c r="I49" s="159">
        <v>129</v>
      </c>
      <c r="J49" s="127" t="s">
        <v>4</v>
      </c>
      <c r="K49" s="127" t="s">
        <v>4</v>
      </c>
      <c r="L49" s="127" t="s">
        <v>4</v>
      </c>
      <c r="M49" s="127" t="s">
        <v>4</v>
      </c>
      <c r="N49" s="127" t="s">
        <v>4</v>
      </c>
      <c r="O49" s="127" t="s">
        <v>4</v>
      </c>
      <c r="P49" s="234">
        <v>3.512</v>
      </c>
      <c r="Q49" s="127" t="s">
        <v>4</v>
      </c>
      <c r="R49" s="127" t="s">
        <v>4</v>
      </c>
      <c r="S49" s="60">
        <v>153</v>
      </c>
      <c r="T49" s="231">
        <v>1.9E-2</v>
      </c>
      <c r="U49" s="231">
        <v>1.856659877089507E-2</v>
      </c>
      <c r="X49" s="231">
        <v>15.141</v>
      </c>
      <c r="Y49" s="231">
        <v>14.795624841585383</v>
      </c>
      <c r="Z49" s="231">
        <v>1.0129999999999999</v>
      </c>
      <c r="AA49" s="231">
        <v>0.98989287131140546</v>
      </c>
      <c r="AB49" s="231">
        <v>5.43</v>
      </c>
      <c r="AC49" s="231">
        <v>5.306138490840012</v>
      </c>
      <c r="AD49" s="76"/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76"/>
      <c r="AR49" s="76"/>
      <c r="AS49" s="76"/>
      <c r="AT49" s="76"/>
      <c r="AU49" s="76"/>
      <c r="AV49" s="76"/>
      <c r="AW49" s="76"/>
      <c r="AX49" s="76"/>
      <c r="AY49" s="76"/>
      <c r="AZ49" s="76"/>
      <c r="BA49" s="76"/>
      <c r="BB49" s="77"/>
    </row>
    <row r="50" spans="1:54" ht="15.75" x14ac:dyDescent="0.25">
      <c r="A50" s="75">
        <f>IF(ISBLANK(VLOOKUP(D50,#REF!,3)),0,1)</f>
        <v>1</v>
      </c>
      <c r="B50" s="74">
        <f t="shared" si="0"/>
        <v>0</v>
      </c>
      <c r="C50" s="52">
        <v>16</v>
      </c>
      <c r="D50" s="53"/>
      <c r="E50" s="54"/>
      <c r="F50" s="55"/>
      <c r="G50" s="164">
        <v>35.5518</v>
      </c>
      <c r="H50" s="53">
        <v>100</v>
      </c>
      <c r="I50" s="159">
        <v>99</v>
      </c>
      <c r="J50" s="127" t="s">
        <v>4</v>
      </c>
      <c r="K50" s="127" t="s">
        <v>4</v>
      </c>
      <c r="L50" s="127" t="s">
        <v>4</v>
      </c>
      <c r="M50" s="127" t="s">
        <v>4</v>
      </c>
      <c r="N50" s="127" t="s">
        <v>4</v>
      </c>
      <c r="O50" s="127" t="s">
        <v>4</v>
      </c>
      <c r="P50" s="234">
        <v>3.593</v>
      </c>
      <c r="Q50" s="127" t="s">
        <v>4</v>
      </c>
      <c r="R50" s="127" t="s">
        <v>4</v>
      </c>
      <c r="S50" s="60">
        <v>156.5</v>
      </c>
      <c r="T50" s="231">
        <v>1.9E-2</v>
      </c>
      <c r="U50" s="231">
        <v>1.856659877089507E-2</v>
      </c>
      <c r="X50" s="231">
        <v>14.331</v>
      </c>
      <c r="Y50" s="231">
        <v>14.004101420299856</v>
      </c>
      <c r="Z50" s="231">
        <v>0.96800000000000008</v>
      </c>
      <c r="AA50" s="231">
        <v>0.94591934790665422</v>
      </c>
      <c r="AB50" s="231">
        <v>5.18</v>
      </c>
      <c r="AC50" s="231">
        <v>5.0618411385913928</v>
      </c>
      <c r="AD50" s="76"/>
      <c r="AE50" s="76"/>
      <c r="AF50" s="76"/>
      <c r="AG50" s="76"/>
      <c r="AH50" s="76"/>
      <c r="AI50" s="76"/>
      <c r="AJ50" s="76"/>
      <c r="AK50" s="76"/>
      <c r="AL50" s="76"/>
      <c r="AM50" s="76"/>
      <c r="AN50" s="76"/>
      <c r="AO50" s="76"/>
      <c r="AP50" s="76"/>
      <c r="AQ50" s="76"/>
      <c r="AR50" s="76"/>
      <c r="AS50" s="76"/>
      <c r="AT50" s="76"/>
      <c r="AU50" s="76"/>
      <c r="AV50" s="76"/>
      <c r="AW50" s="76"/>
      <c r="AX50" s="76"/>
      <c r="AY50" s="76"/>
      <c r="AZ50" s="76"/>
      <c r="BA50" s="76"/>
      <c r="BB50" s="77"/>
    </row>
    <row r="51" spans="1:54" ht="15.75" x14ac:dyDescent="0.25">
      <c r="A51" s="75">
        <f>IF(ISBLANK(VLOOKUP(D51,#REF!,3)),0,1)</f>
        <v>1</v>
      </c>
      <c r="B51" s="74">
        <f t="shared" si="0"/>
        <v>0</v>
      </c>
      <c r="C51" s="52">
        <v>17</v>
      </c>
      <c r="D51" s="53"/>
      <c r="E51" s="54"/>
      <c r="F51" s="55"/>
      <c r="G51" s="164">
        <v>35.558799999999998</v>
      </c>
      <c r="H51" s="53">
        <v>80</v>
      </c>
      <c r="I51" s="159">
        <v>78</v>
      </c>
      <c r="J51" s="127" t="s">
        <v>4</v>
      </c>
      <c r="K51" s="127" t="s">
        <v>4</v>
      </c>
      <c r="L51" s="127" t="s">
        <v>4</v>
      </c>
      <c r="M51" s="127" t="s">
        <v>4</v>
      </c>
      <c r="N51" s="127" t="s">
        <v>4</v>
      </c>
      <c r="O51" s="127" t="s">
        <v>4</v>
      </c>
      <c r="P51" s="234">
        <v>3.6480000000000001</v>
      </c>
      <c r="Q51" s="127" t="s">
        <v>4</v>
      </c>
      <c r="R51" s="127" t="s">
        <v>4</v>
      </c>
      <c r="S51" s="60">
        <v>158.9</v>
      </c>
      <c r="T51" s="231">
        <v>2.9000000000000001E-2</v>
      </c>
      <c r="U51" s="231">
        <v>2.8338492860839847E-2</v>
      </c>
      <c r="X51" s="231">
        <v>13.621</v>
      </c>
      <c r="Y51" s="231">
        <v>13.310296939913776</v>
      </c>
      <c r="Z51" s="231">
        <v>0.91300000000000003</v>
      </c>
      <c r="AA51" s="231">
        <v>0.89217393041195792</v>
      </c>
      <c r="AB51" s="231">
        <v>4.99</v>
      </c>
      <c r="AC51" s="231">
        <v>4.8761751508824425</v>
      </c>
      <c r="AD51" s="76"/>
      <c r="AE51" s="76"/>
      <c r="AF51" s="76"/>
      <c r="AG51" s="76"/>
      <c r="AH51" s="76"/>
      <c r="AI51" s="76"/>
      <c r="AJ51" s="76"/>
      <c r="AK51" s="76"/>
      <c r="AL51" s="76"/>
      <c r="AM51" s="76"/>
      <c r="AN51" s="76"/>
      <c r="AO51" s="76"/>
      <c r="AP51" s="76"/>
      <c r="AQ51" s="76"/>
      <c r="AR51" s="76"/>
      <c r="AS51" s="76"/>
      <c r="AT51" s="76"/>
      <c r="AU51" s="76"/>
      <c r="AV51" s="76"/>
      <c r="AW51" s="76"/>
      <c r="AX51" s="76"/>
      <c r="AY51" s="76"/>
      <c r="AZ51" s="76"/>
      <c r="BA51" s="76"/>
      <c r="BB51" s="77"/>
    </row>
    <row r="52" spans="1:54" ht="15.75" x14ac:dyDescent="0.25">
      <c r="A52" s="75">
        <f>IF(ISBLANK(VLOOKUP(D52,#REF!,3)),0,1)</f>
        <v>1</v>
      </c>
      <c r="B52" s="74">
        <f t="shared" si="0"/>
        <v>0</v>
      </c>
      <c r="C52" s="52">
        <v>18</v>
      </c>
      <c r="D52" s="53"/>
      <c r="E52" s="54"/>
      <c r="F52" s="55"/>
      <c r="G52" s="164">
        <v>35.919600000000003</v>
      </c>
      <c r="H52" s="53">
        <v>60</v>
      </c>
      <c r="I52" s="159">
        <v>59</v>
      </c>
      <c r="J52" s="127" t="s">
        <v>4</v>
      </c>
      <c r="K52" s="127" t="s">
        <v>4</v>
      </c>
      <c r="L52" s="127" t="s">
        <v>4</v>
      </c>
      <c r="M52" s="127" t="s">
        <v>4</v>
      </c>
      <c r="N52" s="127" t="s">
        <v>4</v>
      </c>
      <c r="O52" s="127" t="s">
        <v>4</v>
      </c>
      <c r="P52" s="234">
        <v>3.5139999999999998</v>
      </c>
      <c r="Q52" s="127" t="s">
        <v>4</v>
      </c>
      <c r="R52" s="127" t="s">
        <v>4</v>
      </c>
      <c r="S52" s="60">
        <v>153.1</v>
      </c>
      <c r="T52" s="231">
        <v>8.3000000000000004E-2</v>
      </c>
      <c r="U52" s="231">
        <v>8.110672094654163E-2</v>
      </c>
      <c r="X52" s="231">
        <v>11.387</v>
      </c>
      <c r="Y52" s="231">
        <v>11.127255800220114</v>
      </c>
      <c r="Z52" s="231">
        <v>0.752</v>
      </c>
      <c r="AA52" s="231">
        <v>0.73484643556384699</v>
      </c>
      <c r="AB52" s="231">
        <v>3.93</v>
      </c>
      <c r="AC52" s="231">
        <v>3.8403543773482962</v>
      </c>
      <c r="AD52" s="76"/>
      <c r="AE52" s="76"/>
      <c r="AF52" s="76"/>
      <c r="AG52" s="76"/>
      <c r="AH52" s="76"/>
      <c r="AI52" s="76"/>
      <c r="AJ52" s="76"/>
      <c r="AK52" s="76"/>
      <c r="AL52" s="76"/>
      <c r="AM52" s="76"/>
      <c r="AN52" s="76"/>
      <c r="AO52" s="76"/>
      <c r="AP52" s="76"/>
      <c r="AQ52" s="76"/>
      <c r="AR52" s="76"/>
      <c r="AS52" s="76"/>
      <c r="AT52" s="76"/>
      <c r="AU52" s="76"/>
      <c r="AV52" s="76"/>
      <c r="AW52" s="76"/>
      <c r="AX52" s="76"/>
      <c r="AY52" s="76"/>
      <c r="AZ52" s="76"/>
      <c r="BA52" s="76"/>
      <c r="BB52" s="77"/>
    </row>
    <row r="53" spans="1:54" ht="15.75" x14ac:dyDescent="0.25">
      <c r="A53" s="75">
        <f>IF(ISBLANK(VLOOKUP(D53,#REF!,3)),0,1)</f>
        <v>1</v>
      </c>
      <c r="B53" s="74">
        <f t="shared" si="0"/>
        <v>0</v>
      </c>
      <c r="C53" s="52">
        <v>19</v>
      </c>
      <c r="D53" s="53"/>
      <c r="E53" s="54"/>
      <c r="F53" s="55"/>
      <c r="G53" s="164">
        <v>36.034599999999998</v>
      </c>
      <c r="H53" s="53">
        <v>40</v>
      </c>
      <c r="I53" s="159">
        <v>39</v>
      </c>
      <c r="J53" s="127" t="s">
        <v>4</v>
      </c>
      <c r="K53" s="127" t="s">
        <v>4</v>
      </c>
      <c r="L53" s="127" t="s">
        <v>4</v>
      </c>
      <c r="M53" s="127" t="s">
        <v>4</v>
      </c>
      <c r="N53" s="127" t="s">
        <v>4</v>
      </c>
      <c r="O53" s="127" t="s">
        <v>4</v>
      </c>
      <c r="P53" s="234">
        <v>4.1749999999999998</v>
      </c>
      <c r="Q53" s="127" t="s">
        <v>4</v>
      </c>
      <c r="R53" s="127" t="s">
        <v>4</v>
      </c>
      <c r="S53" s="60">
        <v>182</v>
      </c>
      <c r="T53" s="231">
        <v>8.5000000000000006E-2</v>
      </c>
      <c r="U53" s="231">
        <v>8.3061099764530591E-2</v>
      </c>
      <c r="X53" s="231">
        <v>1.835</v>
      </c>
      <c r="Y53" s="231">
        <v>1.7931425655048661</v>
      </c>
      <c r="Z53" s="231">
        <v>0.20100000000000001</v>
      </c>
      <c r="AA53" s="231">
        <v>0.19641507120788998</v>
      </c>
      <c r="AB53" s="231">
        <v>1.93</v>
      </c>
      <c r="AC53" s="231">
        <v>1.8859755593593412</v>
      </c>
      <c r="AD53" s="76"/>
      <c r="AE53" s="76"/>
      <c r="AF53" s="76"/>
      <c r="AG53" s="76"/>
      <c r="AH53" s="76"/>
      <c r="AI53" s="76"/>
      <c r="AJ53" s="76"/>
      <c r="AK53" s="76"/>
      <c r="AL53" s="76"/>
      <c r="AM53" s="76"/>
      <c r="AN53" s="76"/>
      <c r="AO53" s="76"/>
      <c r="AP53" s="76"/>
      <c r="AQ53" s="76"/>
      <c r="AR53" s="76"/>
      <c r="AS53" s="76"/>
      <c r="AT53" s="76"/>
      <c r="AU53" s="76"/>
      <c r="AV53" s="76"/>
      <c r="AW53" s="76"/>
      <c r="AX53" s="76"/>
      <c r="AY53" s="76"/>
      <c r="AZ53" s="76"/>
      <c r="BA53" s="76"/>
      <c r="BB53" s="77"/>
    </row>
    <row r="54" spans="1:54" ht="15.75" x14ac:dyDescent="0.25">
      <c r="A54" s="75">
        <f>IF(ISBLANK(VLOOKUP(D54,#REF!,3)),0,1)</f>
        <v>1</v>
      </c>
      <c r="B54" s="74">
        <f t="shared" si="0"/>
        <v>0</v>
      </c>
      <c r="C54" s="52">
        <v>20</v>
      </c>
      <c r="D54" s="53"/>
      <c r="E54" s="54"/>
      <c r="F54" s="55"/>
      <c r="G54" s="164">
        <v>35.588500000000003</v>
      </c>
      <c r="H54" s="53">
        <v>20</v>
      </c>
      <c r="I54" s="159">
        <v>18</v>
      </c>
      <c r="J54" s="127" t="s">
        <v>4</v>
      </c>
      <c r="K54" s="127" t="s">
        <v>4</v>
      </c>
      <c r="L54" s="127" t="s">
        <v>4</v>
      </c>
      <c r="M54" s="127" t="s">
        <v>4</v>
      </c>
      <c r="N54" s="127" t="s">
        <v>4</v>
      </c>
      <c r="O54" s="127" t="s">
        <v>4</v>
      </c>
      <c r="P54" s="234">
        <v>4.548</v>
      </c>
      <c r="Q54" s="127" t="s">
        <v>4</v>
      </c>
      <c r="R54" s="127" t="s">
        <v>4</v>
      </c>
      <c r="S54" s="60">
        <v>198.5</v>
      </c>
      <c r="T54" s="231">
        <v>1.0999999999999999E-2</v>
      </c>
      <c r="U54" s="231">
        <v>1.0749083498939251E-2</v>
      </c>
      <c r="X54" s="231">
        <v>3.9000000000000007E-2</v>
      </c>
      <c r="Y54" s="231">
        <v>3.8110386950784628E-2</v>
      </c>
      <c r="Z54" s="231">
        <v>3.5000000000000003E-2</v>
      </c>
      <c r="AA54" s="231">
        <v>3.4201629314806713E-2</v>
      </c>
      <c r="AB54" s="231">
        <v>1.1599999999999999</v>
      </c>
      <c r="AC54" s="231">
        <v>1.1335397144335937</v>
      </c>
      <c r="AD54" s="76"/>
      <c r="AE54" s="76"/>
      <c r="AF54" s="76"/>
      <c r="AG54" s="76"/>
      <c r="AH54" s="76"/>
      <c r="AI54" s="76"/>
      <c r="AJ54" s="76"/>
      <c r="AK54" s="76"/>
      <c r="AL54" s="76"/>
      <c r="AM54" s="76"/>
      <c r="AN54" s="76"/>
      <c r="AO54" s="76"/>
      <c r="AP54" s="76"/>
      <c r="AQ54" s="76"/>
      <c r="AR54" s="76"/>
      <c r="AS54" s="76"/>
      <c r="AT54" s="76"/>
      <c r="AU54" s="76"/>
      <c r="AV54" s="76"/>
      <c r="AW54" s="76"/>
      <c r="AX54" s="76"/>
      <c r="AY54" s="76"/>
      <c r="AZ54" s="76"/>
      <c r="BA54" s="76"/>
      <c r="BB54" s="77"/>
    </row>
    <row r="55" spans="1:54" ht="15.75" x14ac:dyDescent="0.25">
      <c r="A55" s="75">
        <f>IF(ISBLANK(VLOOKUP(D55,#REF!,3)),0,1)</f>
        <v>1</v>
      </c>
      <c r="B55" s="74">
        <f t="shared" si="0"/>
        <v>0</v>
      </c>
      <c r="C55" s="52">
        <v>21</v>
      </c>
      <c r="D55" s="53"/>
      <c r="E55" s="54"/>
      <c r="F55" s="55"/>
      <c r="G55" s="164">
        <v>35.558540000000001</v>
      </c>
      <c r="H55" s="53">
        <v>10</v>
      </c>
      <c r="I55" s="159">
        <v>10</v>
      </c>
      <c r="J55" s="127" t="s">
        <v>4</v>
      </c>
      <c r="K55" s="127" t="s">
        <v>4</v>
      </c>
      <c r="L55" s="127" t="s">
        <v>4</v>
      </c>
      <c r="M55" s="127" t="s">
        <v>4</v>
      </c>
      <c r="N55" s="127" t="s">
        <v>4</v>
      </c>
      <c r="O55" s="127" t="s">
        <v>4</v>
      </c>
      <c r="P55" s="234">
        <v>4.5919999999999996</v>
      </c>
      <c r="Q55" s="127" t="s">
        <v>4</v>
      </c>
      <c r="R55" s="127" t="s">
        <v>4</v>
      </c>
      <c r="S55" s="60">
        <v>200.4</v>
      </c>
      <c r="T55" s="231">
        <v>8.9999999999999993E-3</v>
      </c>
      <c r="U55" s="231">
        <v>8.7947046809502966E-3</v>
      </c>
      <c r="X55" s="231">
        <v>4.1000000000000002E-2</v>
      </c>
      <c r="Y55" s="231">
        <v>4.0064765768773575E-2</v>
      </c>
      <c r="Z55" s="231">
        <v>3.4000000000000002E-2</v>
      </c>
      <c r="AA55" s="231">
        <v>3.3224439905812232E-2</v>
      </c>
      <c r="AB55" s="231">
        <v>1.1399999999999999</v>
      </c>
      <c r="AC55" s="231">
        <v>1.1139959262537042</v>
      </c>
      <c r="AD55" s="76"/>
      <c r="AE55" s="76"/>
      <c r="AF55" s="76"/>
      <c r="AG55" s="76"/>
      <c r="AH55" s="76"/>
      <c r="AI55" s="76"/>
      <c r="AJ55" s="76"/>
      <c r="AK55" s="76"/>
      <c r="AL55" s="76"/>
      <c r="AM55" s="76"/>
      <c r="AN55" s="76"/>
      <c r="AO55" s="76"/>
      <c r="AP55" s="76"/>
      <c r="AQ55" s="76"/>
      <c r="AR55" s="76"/>
      <c r="AS55" s="76"/>
      <c r="AT55" s="76"/>
      <c r="AU55" s="76"/>
      <c r="AV55" s="76"/>
      <c r="AW55" s="76"/>
      <c r="AX55" s="76"/>
      <c r="AY55" s="76"/>
      <c r="AZ55" s="76"/>
      <c r="BA55" s="76"/>
      <c r="BB55" s="77"/>
    </row>
    <row r="56" spans="1:54" ht="15.75" x14ac:dyDescent="0.25">
      <c r="A56" s="75">
        <f>IF(ISBLANK(VLOOKUP(D56,#REF!,3)),0,1)</f>
        <v>1</v>
      </c>
      <c r="B56" s="74">
        <f t="shared" si="0"/>
        <v>0</v>
      </c>
      <c r="C56" s="52">
        <v>22</v>
      </c>
      <c r="D56" s="53"/>
      <c r="E56" s="54"/>
      <c r="F56" s="55"/>
      <c r="G56" s="164">
        <v>35.5854</v>
      </c>
      <c r="H56" s="53">
        <v>0</v>
      </c>
      <c r="I56" s="159">
        <v>0.6</v>
      </c>
      <c r="J56" s="127" t="s">
        <v>4</v>
      </c>
      <c r="K56" s="127" t="s">
        <v>4</v>
      </c>
      <c r="L56" s="127" t="s">
        <v>4</v>
      </c>
      <c r="M56" s="127" t="s">
        <v>4</v>
      </c>
      <c r="N56" s="127" t="s">
        <v>4</v>
      </c>
      <c r="O56" s="127" t="s">
        <v>4</v>
      </c>
      <c r="P56" s="234">
        <v>4.5460000000000003</v>
      </c>
      <c r="Q56" s="127" t="s">
        <v>4</v>
      </c>
      <c r="R56" s="127" t="s">
        <v>4</v>
      </c>
      <c r="S56" s="60">
        <v>198.4</v>
      </c>
      <c r="T56" s="231">
        <v>1E-3</v>
      </c>
      <c r="U56" s="231">
        <v>9.7718940899447744E-4</v>
      </c>
      <c r="X56" s="231">
        <v>6.9000000000000006E-2</v>
      </c>
      <c r="Y56" s="231">
        <v>6.7426069220618945E-2</v>
      </c>
      <c r="Z56" s="231">
        <v>5.4000000000000006E-2</v>
      </c>
      <c r="AA56" s="231">
        <v>5.2768228085701786E-2</v>
      </c>
      <c r="AB56" s="231">
        <v>1.17</v>
      </c>
      <c r="AC56" s="231">
        <v>1.1433116085235384</v>
      </c>
      <c r="AD56" s="76"/>
      <c r="AE56" s="76"/>
      <c r="AF56" s="76"/>
      <c r="AG56" s="76"/>
      <c r="AH56" s="76"/>
      <c r="AI56" s="76"/>
      <c r="AJ56" s="76"/>
      <c r="AK56" s="76"/>
      <c r="AL56" s="76"/>
      <c r="AM56" s="76"/>
      <c r="AN56" s="76"/>
      <c r="AO56" s="76"/>
      <c r="AP56" s="76"/>
      <c r="AQ56" s="76"/>
      <c r="AR56" s="76"/>
      <c r="AS56" s="76"/>
      <c r="AT56" s="76"/>
      <c r="AU56" s="76"/>
      <c r="AV56" s="76"/>
      <c r="AW56" s="76"/>
      <c r="AX56" s="76"/>
      <c r="AY56" s="76"/>
      <c r="AZ56" s="76"/>
      <c r="BA56" s="76"/>
      <c r="BB56" s="77"/>
    </row>
    <row r="57" spans="1:54" ht="15.75" x14ac:dyDescent="0.25">
      <c r="A57" s="75">
        <f>IF(ISBLANK(VLOOKUP(D57,#REF!,3)),0,1)</f>
        <v>1</v>
      </c>
      <c r="B57" s="74">
        <f t="shared" si="0"/>
        <v>0</v>
      </c>
      <c r="C57" s="52">
        <v>23</v>
      </c>
      <c r="D57" s="53"/>
      <c r="E57" s="54"/>
      <c r="F57" s="55"/>
      <c r="G57" s="112"/>
      <c r="H57" s="53"/>
      <c r="I57" s="53"/>
      <c r="J57" s="127" t="s">
        <v>4</v>
      </c>
      <c r="K57" s="127" t="s">
        <v>4</v>
      </c>
      <c r="L57" s="127" t="s">
        <v>4</v>
      </c>
      <c r="M57" s="127" t="s">
        <v>4</v>
      </c>
      <c r="N57" s="127" t="s">
        <v>4</v>
      </c>
      <c r="O57" s="127" t="s">
        <v>4</v>
      </c>
      <c r="P57" s="127" t="s">
        <v>4</v>
      </c>
      <c r="Q57" s="127" t="s">
        <v>4</v>
      </c>
      <c r="R57" s="127" t="s">
        <v>4</v>
      </c>
      <c r="S57" s="127" t="s">
        <v>4</v>
      </c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  <c r="AG57" s="76"/>
      <c r="AH57" s="76"/>
      <c r="AI57" s="76"/>
      <c r="AJ57" s="76"/>
      <c r="AK57" s="76"/>
      <c r="AL57" s="76"/>
      <c r="AM57" s="76"/>
      <c r="AN57" s="76"/>
      <c r="AO57" s="76"/>
      <c r="AP57" s="76"/>
      <c r="AQ57" s="76"/>
      <c r="AR57" s="76"/>
      <c r="AS57" s="76"/>
      <c r="AT57" s="76"/>
      <c r="AU57" s="76"/>
      <c r="AV57" s="76"/>
      <c r="AW57" s="76"/>
      <c r="AX57" s="76"/>
      <c r="AY57" s="76"/>
      <c r="AZ57" s="76"/>
      <c r="BA57" s="76"/>
      <c r="BB57" s="77"/>
    </row>
    <row r="58" spans="1:54" ht="16.149999999999999" thickBot="1" x14ac:dyDescent="0.35">
      <c r="A58" s="75">
        <f>IF(ISBLANK(VLOOKUP(D58,#REF!,3)),0,1)</f>
        <v>1</v>
      </c>
      <c r="B58" s="74">
        <f t="shared" si="0"/>
        <v>0</v>
      </c>
      <c r="C58" s="61">
        <v>24</v>
      </c>
      <c r="D58" s="62"/>
      <c r="E58" s="63"/>
      <c r="F58" s="64"/>
      <c r="G58" s="113"/>
      <c r="H58" s="62"/>
      <c r="I58" s="62"/>
      <c r="J58" s="152" t="s">
        <v>4</v>
      </c>
      <c r="K58" s="152" t="s">
        <v>4</v>
      </c>
      <c r="L58" s="152" t="s">
        <v>4</v>
      </c>
      <c r="M58" s="152" t="s">
        <v>4</v>
      </c>
      <c r="N58" s="152" t="s">
        <v>4</v>
      </c>
      <c r="O58" s="152" t="s">
        <v>4</v>
      </c>
      <c r="P58" s="152" t="s">
        <v>4</v>
      </c>
      <c r="Q58" s="152" t="s">
        <v>4</v>
      </c>
      <c r="R58" s="152" t="s">
        <v>4</v>
      </c>
      <c r="S58" s="152" t="s">
        <v>4</v>
      </c>
      <c r="T58" s="78"/>
      <c r="U58" s="78"/>
      <c r="V58" s="78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/>
      <c r="AH58" s="78"/>
      <c r="AI58" s="78"/>
      <c r="AJ58" s="78"/>
      <c r="AK58" s="78"/>
      <c r="AL58" s="78"/>
      <c r="AM58" s="78"/>
      <c r="AN58" s="78"/>
      <c r="AO58" s="78"/>
      <c r="AP58" s="78"/>
      <c r="AQ58" s="78"/>
      <c r="AR58" s="78"/>
      <c r="AS58" s="78"/>
      <c r="AT58" s="78"/>
      <c r="AU58" s="78"/>
      <c r="AV58" s="78"/>
      <c r="AW58" s="78"/>
      <c r="AX58" s="78"/>
      <c r="AY58" s="78"/>
      <c r="AZ58" s="78"/>
      <c r="BA58" s="78"/>
      <c r="BB58" s="79"/>
    </row>
  </sheetData>
  <dataConsolidate/>
  <mergeCells count="70">
    <mergeCell ref="AZ31:AZ32"/>
    <mergeCell ref="BA31:BA32"/>
    <mergeCell ref="BB31:BB32"/>
    <mergeCell ref="AU31:AU32"/>
    <mergeCell ref="AV31:AV32"/>
    <mergeCell ref="AW31:AW32"/>
    <mergeCell ref="AX31:AX32"/>
    <mergeCell ref="AY31:AY32"/>
    <mergeCell ref="AP31:AP32"/>
    <mergeCell ref="AQ31:AQ32"/>
    <mergeCell ref="AR31:AR32"/>
    <mergeCell ref="AS31:AS32"/>
    <mergeCell ref="AT31:AT32"/>
    <mergeCell ref="AK31:AK32"/>
    <mergeCell ref="AL31:AL32"/>
    <mergeCell ref="AM31:AM32"/>
    <mergeCell ref="AN31:AN32"/>
    <mergeCell ref="AO31:AO32"/>
    <mergeCell ref="AF31:AF32"/>
    <mergeCell ref="AG31:AG32"/>
    <mergeCell ref="AH31:AH32"/>
    <mergeCell ref="AI31:AI32"/>
    <mergeCell ref="AJ31:AJ32"/>
    <mergeCell ref="H33:H34"/>
    <mergeCell ref="I33:I34"/>
    <mergeCell ref="J33:J34"/>
    <mergeCell ref="AD31:AD32"/>
    <mergeCell ref="AE31:AE32"/>
    <mergeCell ref="Z31:AA32"/>
    <mergeCell ref="AB31:AC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C33:C34"/>
    <mergeCell ref="D33:D34"/>
    <mergeCell ref="E33:E34"/>
    <mergeCell ref="F33:F34"/>
    <mergeCell ref="G33:G34"/>
    <mergeCell ref="X31:Y32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G8:H8"/>
    <mergeCell ref="Q8:R8"/>
    <mergeCell ref="G9:H9"/>
    <mergeCell ref="Q9:R9"/>
    <mergeCell ref="G10:H10"/>
    <mergeCell ref="Q10:R10"/>
    <mergeCell ref="C2:E2"/>
    <mergeCell ref="F2:T2"/>
    <mergeCell ref="C4:U4"/>
    <mergeCell ref="C6:E6"/>
    <mergeCell ref="F6:G6"/>
    <mergeCell ref="H6:J6"/>
    <mergeCell ref="P6:Q6"/>
    <mergeCell ref="R6:S6"/>
    <mergeCell ref="T6:U6"/>
  </mergeCells>
  <dataValidations count="4">
    <dataValidation type="list" showInputMessage="1" showErrorMessage="1" promptTitle="Choix Cardinal" sqref="P9">
      <formula1>$M$8:$M$10</formula1>
    </dataValidation>
    <dataValidation type="list" showInputMessage="1" showErrorMessage="1" promptTitle="Choix Cardinal" sqref="P10">
      <formula1>$N$8:$N$10</formula1>
    </dataValidation>
    <dataValidation allowBlank="1" showErrorMessage="1" sqref="J30"/>
    <dataValidation type="list" allowBlank="1" showErrorMessage="1" sqref="I29">
      <formula1>$O$28:$O$30</formula1>
    </dataValidation>
  </dataValidations>
  <pageMargins left="0.7" right="0.7" top="0.75" bottom="0.75" header="0.3" footer="0.3"/>
  <pageSetup paperSize="9" orientation="portrait" horizontalDpi="429496729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8"/>
  <sheetViews>
    <sheetView topLeftCell="A10" zoomScaleNormal="100" workbookViewId="0">
      <selection activeCell="J40" sqref="J40"/>
    </sheetView>
  </sheetViews>
  <sheetFormatPr baseColWidth="10" defaultColWidth="11.42578125" defaultRowHeight="15" x14ac:dyDescent="0.25"/>
  <cols>
    <col min="1" max="2" width="0.85546875" style="80" customWidth="1"/>
    <col min="3" max="3" width="3.7109375" style="80" customWidth="1"/>
    <col min="4" max="8" width="10.28515625" style="80" customWidth="1"/>
    <col min="9" max="10" width="15.7109375" style="80" customWidth="1"/>
    <col min="11" max="15" width="10.7109375" style="80" hidden="1" customWidth="1"/>
    <col min="16" max="16" width="10.7109375" style="80" customWidth="1"/>
    <col min="17" max="29" width="10.28515625" style="80" customWidth="1"/>
    <col min="30" max="30" width="13.5703125" style="80" bestFit="1" customWidth="1"/>
    <col min="31" max="31" width="16.5703125" style="80" bestFit="1" customWidth="1"/>
    <col min="32" max="32" width="9.140625" style="80" bestFit="1" customWidth="1"/>
    <col min="33" max="33" width="26.140625" style="80" bestFit="1" customWidth="1"/>
    <col min="34" max="34" width="12.7109375" style="80" bestFit="1" customWidth="1"/>
    <col min="35" max="35" width="11.140625" style="80" bestFit="1" customWidth="1"/>
    <col min="36" max="36" width="14.28515625" style="80" bestFit="1" customWidth="1"/>
    <col min="37" max="37" width="11.42578125" style="80"/>
    <col min="38" max="38" width="26.5703125" style="80" bestFit="1" customWidth="1"/>
    <col min="39" max="39" width="14.42578125" style="80" bestFit="1" customWidth="1"/>
    <col min="40" max="40" width="11" style="80" bestFit="1" customWidth="1"/>
    <col min="41" max="41" width="12.28515625" style="80" bestFit="1" customWidth="1"/>
    <col min="42" max="42" width="10.7109375" style="80" bestFit="1" customWidth="1"/>
    <col min="43" max="43" width="6.28515625" style="80" bestFit="1" customWidth="1"/>
    <col min="44" max="44" width="19.42578125" style="80" bestFit="1" customWidth="1"/>
    <col min="45" max="45" width="12.85546875" style="80" bestFit="1" customWidth="1"/>
    <col min="46" max="46" width="17.5703125" style="80" bestFit="1" customWidth="1"/>
    <col min="47" max="47" width="14.42578125" style="80" bestFit="1" customWidth="1"/>
    <col min="48" max="48" width="13.5703125" style="80" bestFit="1" customWidth="1"/>
    <col min="49" max="49" width="13.7109375" style="80" bestFit="1" customWidth="1"/>
    <col min="50" max="50" width="19.7109375" style="80" bestFit="1" customWidth="1"/>
    <col min="51" max="51" width="13.140625" style="80" bestFit="1" customWidth="1"/>
    <col min="52" max="52" width="17.42578125" style="80" bestFit="1" customWidth="1"/>
    <col min="53" max="53" width="13.28515625" style="80" bestFit="1" customWidth="1"/>
    <col min="54" max="54" width="12.42578125" style="80" bestFit="1" customWidth="1"/>
    <col min="55" max="16384" width="11.42578125" style="80"/>
  </cols>
  <sheetData>
    <row r="1" spans="3:23" ht="3" customHeight="1" thickBot="1" x14ac:dyDescent="0.3"/>
    <row r="2" spans="3:23" ht="21" x14ac:dyDescent="0.35">
      <c r="C2" s="214" t="s">
        <v>19</v>
      </c>
      <c r="D2" s="215"/>
      <c r="E2" s="215"/>
      <c r="F2" s="216" t="s">
        <v>147</v>
      </c>
      <c r="G2" s="216"/>
      <c r="H2" s="216"/>
      <c r="I2" s="216"/>
      <c r="J2" s="216"/>
      <c r="K2" s="216"/>
      <c r="L2" s="216"/>
      <c r="M2" s="216"/>
      <c r="N2" s="216"/>
      <c r="O2" s="216"/>
      <c r="P2" s="216"/>
      <c r="Q2" s="216"/>
      <c r="R2" s="216"/>
      <c r="S2" s="216"/>
      <c r="T2" s="216"/>
      <c r="U2" s="1"/>
    </row>
    <row r="3" spans="3:23" ht="14.45" customHeight="1" x14ac:dyDescent="0.25">
      <c r="C3" s="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2"/>
    </row>
    <row r="4" spans="3:23" ht="21.75" thickBot="1" x14ac:dyDescent="0.4">
      <c r="C4" s="217" t="s">
        <v>75</v>
      </c>
      <c r="D4" s="218"/>
      <c r="E4" s="218"/>
      <c r="F4" s="218"/>
      <c r="G4" s="218"/>
      <c r="H4" s="218"/>
      <c r="I4" s="218"/>
      <c r="J4" s="218"/>
      <c r="K4" s="218"/>
      <c r="L4" s="218"/>
      <c r="M4" s="218"/>
      <c r="N4" s="218"/>
      <c r="O4" s="218"/>
      <c r="P4" s="218"/>
      <c r="Q4" s="218"/>
      <c r="R4" s="218"/>
      <c r="S4" s="218"/>
      <c r="T4" s="218"/>
      <c r="U4" s="219"/>
    </row>
    <row r="5" spans="3:23" ht="15.75" customHeight="1" thickBot="1" x14ac:dyDescent="0.4">
      <c r="C5" s="7"/>
      <c r="D5" s="7"/>
      <c r="E5" s="7"/>
      <c r="F5" s="7"/>
      <c r="G5" s="7"/>
      <c r="J5" s="7"/>
      <c r="K5" s="7"/>
      <c r="L5" s="7"/>
      <c r="M5" s="7"/>
      <c r="N5" s="7"/>
      <c r="O5" s="7"/>
      <c r="P5" s="7"/>
      <c r="Q5" s="7"/>
      <c r="R5" s="7"/>
    </row>
    <row r="6" spans="3:23" ht="16.5" customHeight="1" thickBot="1" x14ac:dyDescent="0.3">
      <c r="C6" s="220" t="s">
        <v>38</v>
      </c>
      <c r="D6" s="221"/>
      <c r="E6" s="221"/>
      <c r="F6" s="222">
        <v>8</v>
      </c>
      <c r="G6" s="222"/>
      <c r="H6" s="221" t="s">
        <v>37</v>
      </c>
      <c r="I6" s="221"/>
      <c r="J6" s="221"/>
      <c r="K6" s="51"/>
      <c r="L6" s="51"/>
      <c r="M6" s="51"/>
      <c r="N6" s="50"/>
      <c r="O6" s="51"/>
      <c r="P6" s="223">
        <v>1</v>
      </c>
      <c r="Q6" s="223"/>
      <c r="R6" s="224" t="s">
        <v>78</v>
      </c>
      <c r="S6" s="224"/>
      <c r="T6" s="225">
        <v>37409</v>
      </c>
      <c r="U6" s="226"/>
    </row>
    <row r="7" spans="3:23" ht="16.5" customHeight="1" thickBot="1" x14ac:dyDescent="0.4">
      <c r="C7" s="34"/>
      <c r="D7" s="34"/>
      <c r="E7" s="33"/>
      <c r="F7" s="35"/>
      <c r="G7" s="33"/>
      <c r="H7" s="33"/>
      <c r="I7" s="33"/>
      <c r="J7" s="33"/>
      <c r="K7" s="33"/>
      <c r="L7" s="33"/>
      <c r="M7" s="33"/>
      <c r="N7" s="33"/>
      <c r="O7" s="37"/>
      <c r="P7" s="33"/>
      <c r="Q7" s="36"/>
    </row>
    <row r="8" spans="3:23" ht="15" customHeight="1" x14ac:dyDescent="0.25">
      <c r="C8" s="46"/>
      <c r="D8" s="33"/>
      <c r="G8" s="206" t="s">
        <v>57</v>
      </c>
      <c r="H8" s="207"/>
      <c r="I8" s="172" t="s">
        <v>50</v>
      </c>
      <c r="J8" s="172" t="s">
        <v>46</v>
      </c>
      <c r="K8" s="44"/>
      <c r="L8" s="44"/>
      <c r="M8" s="44"/>
      <c r="N8" s="44"/>
      <c r="O8" s="47"/>
      <c r="P8" s="45" t="s">
        <v>52</v>
      </c>
      <c r="Q8" s="208" t="s">
        <v>47</v>
      </c>
      <c r="R8" s="209"/>
    </row>
    <row r="9" spans="3:23" ht="14.25" customHeight="1" x14ac:dyDescent="0.25">
      <c r="C9" s="46"/>
      <c r="D9" s="33"/>
      <c r="G9" s="210" t="s">
        <v>48</v>
      </c>
      <c r="H9" s="211"/>
      <c r="I9" s="38">
        <v>0</v>
      </c>
      <c r="J9" s="39">
        <v>1.84</v>
      </c>
      <c r="K9" s="42" t="s">
        <v>51</v>
      </c>
      <c r="L9" s="43" t="str">
        <f>IF(P9=M9,"+","-")</f>
        <v>+</v>
      </c>
      <c r="M9" s="42" t="s">
        <v>3</v>
      </c>
      <c r="N9" s="42" t="s">
        <v>54</v>
      </c>
      <c r="O9" s="16" t="str">
        <f>IF(ISBLANK(I9),"",IF(ISBLANK(J9),"",IF(P9=M10,L9&amp;N11,N11)))</f>
        <v>0°1,84</v>
      </c>
      <c r="P9" s="39" t="s">
        <v>3</v>
      </c>
      <c r="Q9" s="212">
        <f>IF(ISBLANK(I9),"",IF(ISBLANK(J9),"",IF(J9&gt;60,"ERREUR !!",O11*(I9+(J9/60)))))</f>
        <v>3.0666666666666668E-2</v>
      </c>
      <c r="R9" s="213"/>
    </row>
    <row r="10" spans="3:23" ht="15" customHeight="1" x14ac:dyDescent="0.25">
      <c r="C10" s="46"/>
      <c r="D10" s="33"/>
      <c r="G10" s="210" t="s">
        <v>49</v>
      </c>
      <c r="H10" s="211"/>
      <c r="I10" s="38">
        <v>9</v>
      </c>
      <c r="J10" s="39">
        <v>54.23</v>
      </c>
      <c r="K10" s="42" t="s">
        <v>51</v>
      </c>
      <c r="L10" s="43" t="str">
        <f>IF(P10=N9,"+","-")</f>
        <v>-</v>
      </c>
      <c r="M10" s="42" t="s">
        <v>53</v>
      </c>
      <c r="N10" s="42" t="s">
        <v>55</v>
      </c>
      <c r="O10" s="11" t="str">
        <f>IF(ISBLANK(I10),"",IF(ISBLANK(J10),"",IF(P10=N10,L10&amp;N12,N12)))</f>
        <v>-9°54,23</v>
      </c>
      <c r="P10" s="39" t="s">
        <v>55</v>
      </c>
      <c r="Q10" s="212">
        <f>IF(ISBLANK(I10),"",IF(ISBLANK(J10),"",IF(J10&gt;60,"ERREUR !!",O12*(I10+(J10/60)))))</f>
        <v>-9.903833333333333</v>
      </c>
      <c r="R10" s="213"/>
      <c r="S10" s="31"/>
      <c r="T10" s="31"/>
    </row>
    <row r="11" spans="3:23" x14ac:dyDescent="0.25">
      <c r="G11" s="194" t="s">
        <v>72</v>
      </c>
      <c r="H11" s="195"/>
      <c r="I11" s="83" t="s">
        <v>33</v>
      </c>
      <c r="J11" s="85">
        <v>37408</v>
      </c>
      <c r="K11" s="85"/>
      <c r="L11" s="85"/>
      <c r="M11" s="85"/>
      <c r="N11" s="86" t="str">
        <f>I9&amp;"°"&amp;J9</f>
        <v>0°1,84</v>
      </c>
      <c r="O11" s="87">
        <f>IF(P9=M10,-1,1)</f>
        <v>1</v>
      </c>
      <c r="P11" s="198" t="str">
        <f>TEXT(J11,"aaaa-mm-jj")&amp;"T"&amp;TEXT(J12,"hh:mm:ss")&amp;"z"</f>
        <v>2006-06-02T14:30:00z</v>
      </c>
      <c r="Q11" s="198"/>
      <c r="R11" s="199"/>
      <c r="T11" s="30"/>
      <c r="U11" s="30"/>
      <c r="V11" s="32"/>
      <c r="W11" s="32"/>
    </row>
    <row r="12" spans="3:23" ht="15.75" thickBot="1" x14ac:dyDescent="0.3">
      <c r="G12" s="196"/>
      <c r="H12" s="197"/>
      <c r="I12" s="84" t="s">
        <v>73</v>
      </c>
      <c r="J12" s="114">
        <v>0.60416666666666663</v>
      </c>
      <c r="K12" s="88"/>
      <c r="L12" s="88"/>
      <c r="M12" s="88"/>
      <c r="N12" s="89" t="str">
        <f>I10&amp;"°"&amp;J10</f>
        <v>9°54,23</v>
      </c>
      <c r="O12" s="87">
        <f>IF(P10=N10,-1,1)</f>
        <v>-1</v>
      </c>
      <c r="P12" s="200"/>
      <c r="Q12" s="200"/>
      <c r="R12" s="201"/>
      <c r="T12" s="30"/>
      <c r="U12" s="30"/>
      <c r="V12" s="32"/>
      <c r="W12" s="32"/>
    </row>
    <row r="13" spans="3:23" ht="15.75" thickBot="1" x14ac:dyDescent="0.3">
      <c r="C13" s="5" t="s">
        <v>1</v>
      </c>
      <c r="D13" s="5"/>
      <c r="E13" s="6"/>
      <c r="K13" s="81"/>
      <c r="L13" s="81"/>
      <c r="M13" s="81"/>
      <c r="N13" s="81"/>
      <c r="O13" s="81"/>
      <c r="P13" s="81"/>
      <c r="Q13" s="82"/>
    </row>
    <row r="14" spans="3:23" ht="15" customHeight="1" x14ac:dyDescent="0.25">
      <c r="C14" s="97" t="s">
        <v>7</v>
      </c>
      <c r="D14" s="90"/>
      <c r="E14" s="90"/>
      <c r="F14" s="90"/>
      <c r="G14" s="90"/>
      <c r="H14" s="91"/>
      <c r="I14" s="91"/>
      <c r="J14" s="91"/>
      <c r="K14" s="90"/>
      <c r="L14" s="90"/>
      <c r="M14" s="90"/>
      <c r="N14" s="91"/>
      <c r="O14" s="12"/>
      <c r="P14" s="91"/>
      <c r="Q14" s="12" t="s">
        <v>17</v>
      </c>
      <c r="R14" s="17">
        <v>23</v>
      </c>
      <c r="S14" s="92" t="s">
        <v>2</v>
      </c>
    </row>
    <row r="15" spans="3:23" ht="14.25" customHeight="1" x14ac:dyDescent="0.25">
      <c r="C15" s="98" t="s">
        <v>32</v>
      </c>
      <c r="D15" s="93"/>
      <c r="E15" s="93"/>
      <c r="F15" s="93"/>
      <c r="G15" s="93"/>
      <c r="H15" s="23"/>
      <c r="I15" s="23"/>
      <c r="J15" s="23"/>
      <c r="K15" s="93"/>
      <c r="L15" s="93"/>
      <c r="M15" s="93"/>
      <c r="N15" s="23"/>
      <c r="O15" s="13"/>
      <c r="P15" s="23"/>
      <c r="Q15" s="13" t="s">
        <v>34</v>
      </c>
      <c r="R15" s="18">
        <v>22.8</v>
      </c>
      <c r="S15" s="94" t="s">
        <v>2</v>
      </c>
    </row>
    <row r="16" spans="3:23" x14ac:dyDescent="0.25">
      <c r="C16" s="98" t="s">
        <v>11</v>
      </c>
      <c r="D16" s="93"/>
      <c r="E16" s="93"/>
      <c r="F16" s="93"/>
      <c r="G16" s="93"/>
      <c r="H16" s="23"/>
      <c r="I16" s="23"/>
      <c r="J16" s="23"/>
      <c r="K16" s="93"/>
      <c r="L16" s="93"/>
      <c r="M16" s="93"/>
      <c r="N16" s="23"/>
      <c r="O16" s="14"/>
      <c r="P16" s="23"/>
      <c r="Q16" s="14" t="s">
        <v>35</v>
      </c>
      <c r="R16" s="20" t="s">
        <v>4</v>
      </c>
      <c r="S16" s="94" t="s">
        <v>6</v>
      </c>
    </row>
    <row r="17" spans="3:54" ht="15.75" thickBot="1" x14ac:dyDescent="0.3">
      <c r="C17" s="99" t="s">
        <v>12</v>
      </c>
      <c r="D17" s="95"/>
      <c r="E17" s="95"/>
      <c r="F17" s="95"/>
      <c r="G17" s="95"/>
      <c r="H17" s="24"/>
      <c r="I17" s="24"/>
      <c r="J17" s="24"/>
      <c r="K17" s="95"/>
      <c r="L17" s="95"/>
      <c r="M17" s="95"/>
      <c r="N17" s="24"/>
      <c r="O17" s="15"/>
      <c r="P17" s="24"/>
      <c r="Q17" s="15" t="s">
        <v>36</v>
      </c>
      <c r="R17" s="21" t="s">
        <v>4</v>
      </c>
      <c r="S17" s="96" t="s">
        <v>6</v>
      </c>
    </row>
    <row r="18" spans="3:54" ht="14.45" hidden="1" x14ac:dyDescent="0.3">
      <c r="C18" s="8" t="s">
        <v>8</v>
      </c>
      <c r="D18" s="9"/>
      <c r="E18" s="9"/>
      <c r="F18" s="9"/>
      <c r="G18" s="9"/>
      <c r="H18" s="9"/>
      <c r="I18" s="9"/>
      <c r="J18" s="9"/>
      <c r="K18" s="10"/>
      <c r="L18" s="10"/>
      <c r="M18" s="10"/>
      <c r="N18" s="10"/>
      <c r="O18" s="25" t="s">
        <v>0</v>
      </c>
      <c r="P18" s="19">
        <f>(0.999842594+(0.00006793952*$R$14)-(0.00000909529*$R$14^2)+(0.0000001001685*$R$14^3)-(0.000000001120083*$R$14^4)+(0.000000000006536332*$R$14^5))</f>
        <v>0.99754116961741091</v>
      </c>
      <c r="Q18" s="10"/>
      <c r="R18" s="2"/>
    </row>
    <row r="19" spans="3:54" ht="14.45" hidden="1" x14ac:dyDescent="0.3">
      <c r="C19" s="8" t="s">
        <v>9</v>
      </c>
      <c r="D19" s="9"/>
      <c r="E19" s="9"/>
      <c r="F19" s="9"/>
      <c r="G19" s="9"/>
      <c r="H19" s="9"/>
      <c r="I19" s="9"/>
      <c r="J19" s="9"/>
      <c r="K19" s="10"/>
      <c r="L19" s="10"/>
      <c r="M19" s="10"/>
      <c r="N19" s="10"/>
      <c r="O19" s="25" t="s">
        <v>43</v>
      </c>
      <c r="P19" s="19" t="e">
        <f>$P$24*($P$18/#REF!)</f>
        <v>#REF!</v>
      </c>
      <c r="Q19" s="10" t="s">
        <v>3</v>
      </c>
      <c r="R19" s="2"/>
    </row>
    <row r="20" spans="3:54" ht="14.45" hidden="1" x14ac:dyDescent="0.3">
      <c r="C20" s="8" t="s">
        <v>18</v>
      </c>
      <c r="D20" s="9"/>
      <c r="E20" s="9"/>
      <c r="F20" s="9"/>
      <c r="G20" s="9"/>
      <c r="H20" s="9"/>
      <c r="I20" s="9"/>
      <c r="J20" s="9"/>
      <c r="K20" s="10"/>
      <c r="L20" s="10"/>
      <c r="M20" s="10"/>
      <c r="N20" s="10"/>
      <c r="O20" s="25" t="s">
        <v>44</v>
      </c>
      <c r="P20" s="19" t="e">
        <f>5+#REF!</f>
        <v>#REF!</v>
      </c>
      <c r="Q20" s="10" t="s">
        <v>6</v>
      </c>
      <c r="R20" s="2"/>
    </row>
    <row r="21" spans="3:54" ht="14.45" hidden="1" x14ac:dyDescent="0.3">
      <c r="C21" s="8" t="s">
        <v>10</v>
      </c>
      <c r="D21" s="9"/>
      <c r="E21" s="9"/>
      <c r="F21" s="9"/>
      <c r="G21" s="9"/>
      <c r="H21" s="9"/>
      <c r="I21" s="9"/>
      <c r="J21" s="9"/>
      <c r="K21" s="10"/>
      <c r="L21" s="10"/>
      <c r="M21" s="10"/>
      <c r="N21" s="10"/>
      <c r="O21" s="25" t="s">
        <v>45</v>
      </c>
      <c r="P21" s="19" t="e">
        <f>P20*(1+0.00001*(R14-20))</f>
        <v>#REF!</v>
      </c>
      <c r="Q21" s="10" t="s">
        <v>6</v>
      </c>
      <c r="R21" s="2"/>
    </row>
    <row r="22" spans="3:54" ht="14.45" hidden="1" x14ac:dyDescent="0.3">
      <c r="C22" s="8" t="s">
        <v>13</v>
      </c>
      <c r="D22" s="9"/>
      <c r="E22" s="9"/>
      <c r="F22" s="9"/>
      <c r="G22" s="9"/>
      <c r="H22" s="9"/>
      <c r="I22" s="9"/>
      <c r="J22" s="9"/>
      <c r="K22" s="10"/>
      <c r="L22" s="10"/>
      <c r="M22" s="10"/>
      <c r="N22" s="10"/>
      <c r="O22" s="25" t="s">
        <v>39</v>
      </c>
      <c r="P22" s="22" t="e">
        <f>$R$16*(1+0.00001*(20-$R$14))</f>
        <v>#VALUE!</v>
      </c>
      <c r="Q22" s="10" t="s">
        <v>6</v>
      </c>
      <c r="R22" s="2"/>
    </row>
    <row r="23" spans="3:54" ht="14.45" hidden="1" x14ac:dyDescent="0.3">
      <c r="C23" s="8" t="s">
        <v>14</v>
      </c>
      <c r="D23" s="9"/>
      <c r="E23" s="9"/>
      <c r="F23" s="9"/>
      <c r="G23" s="9"/>
      <c r="H23" s="9"/>
      <c r="I23" s="9"/>
      <c r="J23" s="9"/>
      <c r="K23" s="10"/>
      <c r="L23" s="10"/>
      <c r="M23" s="10"/>
      <c r="N23" s="10"/>
      <c r="O23" s="25" t="s">
        <v>40</v>
      </c>
      <c r="P23" s="22" t="e">
        <f>$R$17*(1+0.00001*(20-$R$14))</f>
        <v>#VALUE!</v>
      </c>
      <c r="Q23" s="10" t="s">
        <v>6</v>
      </c>
      <c r="R23" s="2"/>
    </row>
    <row r="24" spans="3:54" ht="14.45" hidden="1" x14ac:dyDescent="0.3">
      <c r="C24" s="8" t="s">
        <v>15</v>
      </c>
      <c r="D24" s="9"/>
      <c r="E24" s="9"/>
      <c r="F24" s="9"/>
      <c r="G24" s="9"/>
      <c r="H24" s="9"/>
      <c r="I24" s="9"/>
      <c r="J24" s="9"/>
      <c r="K24" s="10"/>
      <c r="L24" s="10"/>
      <c r="M24" s="10"/>
      <c r="N24" s="10"/>
      <c r="O24" s="25" t="s">
        <v>41</v>
      </c>
      <c r="P24" s="23" t="e">
        <f>MAX(#REF!)</f>
        <v>#REF!</v>
      </c>
      <c r="Q24" s="10" t="s">
        <v>3</v>
      </c>
      <c r="R24" s="2"/>
    </row>
    <row r="25" spans="3:54" ht="14.45" hidden="1" x14ac:dyDescent="0.3">
      <c r="C25" s="8" t="s">
        <v>16</v>
      </c>
      <c r="D25" s="9"/>
      <c r="E25" s="9"/>
      <c r="F25" s="9"/>
      <c r="G25" s="9"/>
      <c r="H25" s="9"/>
      <c r="I25" s="9"/>
      <c r="J25" s="9"/>
      <c r="K25" s="10"/>
      <c r="L25" s="10"/>
      <c r="M25" s="10"/>
      <c r="N25" s="10"/>
      <c r="O25" s="25" t="s">
        <v>42</v>
      </c>
      <c r="P25" s="23" t="e">
        <f>IF(ISBLANK(R14),"",IF(ISBLANK(P21),"",IF(ISBLANK(R17),"",(($P$24*$P$18)/($P$22-$P$23)))))</f>
        <v>#REF!</v>
      </c>
      <c r="Q25" s="10" t="s">
        <v>3</v>
      </c>
      <c r="R25" s="2"/>
    </row>
    <row r="26" spans="3:54" ht="14.45" hidden="1" x14ac:dyDescent="0.3">
      <c r="C26" s="40" t="s">
        <v>31</v>
      </c>
      <c r="D26" s="41"/>
      <c r="E26" s="41"/>
      <c r="F26" s="41"/>
      <c r="G26" s="41"/>
      <c r="H26" s="41"/>
      <c r="I26" s="41"/>
      <c r="J26" s="41"/>
      <c r="K26" s="10"/>
      <c r="L26" s="10"/>
      <c r="M26" s="10"/>
      <c r="N26" s="10"/>
      <c r="O26" s="25" t="s">
        <v>30</v>
      </c>
      <c r="P26" s="23" t="e">
        <f>2+(#REF!+#REF!)</f>
        <v>#REF!</v>
      </c>
      <c r="Q26" s="10" t="s">
        <v>6</v>
      </c>
      <c r="R26" s="2"/>
    </row>
    <row r="27" spans="3:54" hidden="1" thickBot="1" x14ac:dyDescent="0.35">
      <c r="C27" s="26"/>
      <c r="D27" s="27"/>
      <c r="E27" s="27"/>
      <c r="F27" s="27"/>
      <c r="G27" s="27"/>
      <c r="H27" s="27"/>
      <c r="I27" s="27"/>
      <c r="J27" s="27"/>
      <c r="K27" s="28"/>
      <c r="L27" s="28"/>
      <c r="M27" s="28"/>
      <c r="N27" s="28"/>
      <c r="O27" s="29" t="s">
        <v>29</v>
      </c>
      <c r="P27" s="24">
        <v>1.6999999999999999E-3</v>
      </c>
      <c r="Q27" s="28"/>
      <c r="R27" s="4"/>
    </row>
    <row r="29" spans="3:54" ht="15.75" x14ac:dyDescent="0.25">
      <c r="E29" s="202" t="s">
        <v>60</v>
      </c>
      <c r="F29" s="202"/>
      <c r="G29" s="202"/>
      <c r="H29" s="202"/>
      <c r="I29" s="69" t="s">
        <v>66</v>
      </c>
      <c r="K29" s="70"/>
      <c r="L29" s="70"/>
      <c r="M29" s="70"/>
      <c r="N29" s="71"/>
      <c r="O29" s="70" t="s">
        <v>66</v>
      </c>
    </row>
    <row r="30" spans="3:54" ht="16.149999999999999" thickBot="1" x14ac:dyDescent="0.35">
      <c r="E30" s="115"/>
      <c r="F30" s="115"/>
      <c r="G30" s="115"/>
      <c r="H30" s="115"/>
      <c r="I30" s="115"/>
      <c r="J30" s="73"/>
      <c r="K30" s="72"/>
      <c r="L30" s="72"/>
      <c r="M30" s="72"/>
      <c r="N30" s="71"/>
      <c r="O30" s="71" t="s">
        <v>65</v>
      </c>
      <c r="P30" s="71"/>
    </row>
    <row r="31" spans="3:54" ht="15.75" customHeight="1" x14ac:dyDescent="0.25">
      <c r="C31" s="203" t="s">
        <v>5</v>
      </c>
      <c r="D31" s="190" t="s">
        <v>24</v>
      </c>
      <c r="E31" s="190" t="s">
        <v>58</v>
      </c>
      <c r="F31" s="190" t="s">
        <v>56</v>
      </c>
      <c r="G31" s="190" t="s">
        <v>20</v>
      </c>
      <c r="H31" s="190" t="s">
        <v>76</v>
      </c>
      <c r="I31" s="188" t="s">
        <v>77</v>
      </c>
      <c r="J31" s="188" t="s">
        <v>64</v>
      </c>
      <c r="K31" s="190" t="s">
        <v>21</v>
      </c>
      <c r="L31" s="190" t="s">
        <v>22</v>
      </c>
      <c r="M31" s="190" t="s">
        <v>26</v>
      </c>
      <c r="N31" s="190" t="s">
        <v>25</v>
      </c>
      <c r="O31" s="190" t="s">
        <v>23</v>
      </c>
      <c r="P31" s="192" t="s">
        <v>74</v>
      </c>
      <c r="Q31" s="192"/>
      <c r="R31" s="192"/>
      <c r="S31" s="192"/>
      <c r="T31" s="184" t="s">
        <v>69</v>
      </c>
      <c r="U31" s="184"/>
      <c r="V31" s="184" t="s">
        <v>70</v>
      </c>
      <c r="W31" s="184"/>
      <c r="X31" s="184" t="s">
        <v>71</v>
      </c>
      <c r="Y31" s="184"/>
      <c r="Z31" s="184" t="s">
        <v>67</v>
      </c>
      <c r="AA31" s="184"/>
      <c r="AB31" s="184" t="s">
        <v>68</v>
      </c>
      <c r="AC31" s="186"/>
      <c r="AD31" s="227" t="s">
        <v>80</v>
      </c>
      <c r="AE31" s="227" t="s">
        <v>81</v>
      </c>
      <c r="AF31" s="227" t="s">
        <v>82</v>
      </c>
      <c r="AG31" s="228" t="s">
        <v>83</v>
      </c>
      <c r="AH31" s="227" t="s">
        <v>84</v>
      </c>
      <c r="AI31" s="227" t="s">
        <v>85</v>
      </c>
      <c r="AJ31" s="227" t="s">
        <v>86</v>
      </c>
      <c r="AK31" s="227" t="s">
        <v>87</v>
      </c>
      <c r="AL31" s="228" t="s">
        <v>88</v>
      </c>
      <c r="AM31" s="227" t="s">
        <v>89</v>
      </c>
      <c r="AN31" s="227" t="s">
        <v>90</v>
      </c>
      <c r="AO31" s="227" t="s">
        <v>91</v>
      </c>
      <c r="AP31" s="227" t="s">
        <v>92</v>
      </c>
      <c r="AQ31" s="227" t="s">
        <v>93</v>
      </c>
      <c r="AR31" s="228" t="s">
        <v>94</v>
      </c>
      <c r="AS31" s="228" t="s">
        <v>95</v>
      </c>
      <c r="AT31" s="228" t="s">
        <v>96</v>
      </c>
      <c r="AU31" s="227" t="s">
        <v>97</v>
      </c>
      <c r="AV31" s="227" t="s">
        <v>98</v>
      </c>
      <c r="AW31" s="229" t="s">
        <v>99</v>
      </c>
      <c r="AX31" s="227" t="s">
        <v>100</v>
      </c>
      <c r="AY31" s="227" t="s">
        <v>101</v>
      </c>
      <c r="AZ31" s="228" t="s">
        <v>102</v>
      </c>
      <c r="BA31" s="227" t="s">
        <v>103</v>
      </c>
      <c r="BB31" s="230" t="s">
        <v>104</v>
      </c>
    </row>
    <row r="32" spans="3:54" ht="15.75" customHeight="1" x14ac:dyDescent="0.25">
      <c r="C32" s="204"/>
      <c r="D32" s="191"/>
      <c r="E32" s="191"/>
      <c r="F32" s="191"/>
      <c r="G32" s="191"/>
      <c r="H32" s="191"/>
      <c r="I32" s="205"/>
      <c r="J32" s="189"/>
      <c r="K32" s="191"/>
      <c r="L32" s="191"/>
      <c r="M32" s="191"/>
      <c r="N32" s="191"/>
      <c r="O32" s="191"/>
      <c r="P32" s="193"/>
      <c r="Q32" s="193"/>
      <c r="R32" s="193"/>
      <c r="S32" s="193"/>
      <c r="T32" s="185"/>
      <c r="U32" s="185"/>
      <c r="V32" s="185"/>
      <c r="W32" s="185"/>
      <c r="X32" s="185"/>
      <c r="Y32" s="185"/>
      <c r="Z32" s="185"/>
      <c r="AA32" s="185"/>
      <c r="AB32" s="185"/>
      <c r="AC32" s="187"/>
      <c r="AD32" s="227"/>
      <c r="AE32" s="227"/>
      <c r="AF32" s="227"/>
      <c r="AG32" s="228"/>
      <c r="AH32" s="227"/>
      <c r="AI32" s="227"/>
      <c r="AJ32" s="227"/>
      <c r="AK32" s="227"/>
      <c r="AL32" s="228"/>
      <c r="AM32" s="227"/>
      <c r="AN32" s="227"/>
      <c r="AO32" s="227"/>
      <c r="AP32" s="227"/>
      <c r="AQ32" s="227"/>
      <c r="AR32" s="228"/>
      <c r="AS32" s="228"/>
      <c r="AT32" s="228"/>
      <c r="AU32" s="227"/>
      <c r="AV32" s="227"/>
      <c r="AW32" s="229"/>
      <c r="AX32" s="227"/>
      <c r="AY32" s="227"/>
      <c r="AZ32" s="228"/>
      <c r="BA32" s="227"/>
      <c r="BB32" s="230"/>
    </row>
    <row r="33" spans="1:54" ht="15.75" customHeight="1" x14ac:dyDescent="0.25">
      <c r="C33" s="178" t="s">
        <v>59</v>
      </c>
      <c r="D33" s="180" t="s">
        <v>4</v>
      </c>
      <c r="E33" s="180" t="s">
        <v>2</v>
      </c>
      <c r="F33" s="176" t="s">
        <v>62</v>
      </c>
      <c r="G33" s="182"/>
      <c r="H33" s="176" t="s">
        <v>27</v>
      </c>
      <c r="I33" s="176" t="s">
        <v>27</v>
      </c>
      <c r="J33" s="176" t="s">
        <v>62</v>
      </c>
      <c r="K33" s="136"/>
      <c r="L33" s="136"/>
      <c r="M33" s="136"/>
      <c r="N33" s="136"/>
      <c r="O33" s="136"/>
      <c r="P33" s="137" t="s">
        <v>132</v>
      </c>
      <c r="Q33" s="137"/>
      <c r="R33" s="137" t="s">
        <v>133</v>
      </c>
      <c r="S33" s="137" t="s">
        <v>134</v>
      </c>
      <c r="T33" s="138" t="s">
        <v>135</v>
      </c>
      <c r="U33" s="138" t="s">
        <v>136</v>
      </c>
      <c r="V33" s="138" t="s">
        <v>137</v>
      </c>
      <c r="W33" s="138" t="s">
        <v>138</v>
      </c>
      <c r="X33" s="138" t="s">
        <v>139</v>
      </c>
      <c r="Y33" s="138" t="s">
        <v>140</v>
      </c>
      <c r="Z33" s="138" t="s">
        <v>141</v>
      </c>
      <c r="AA33" s="138" t="s">
        <v>142</v>
      </c>
      <c r="AB33" s="138" t="s">
        <v>143</v>
      </c>
      <c r="AC33" s="139" t="s">
        <v>144</v>
      </c>
      <c r="AD33" s="129" t="s">
        <v>105</v>
      </c>
      <c r="AE33" s="129" t="s">
        <v>106</v>
      </c>
      <c r="AF33" s="129" t="s">
        <v>107</v>
      </c>
      <c r="AG33" s="130" t="s">
        <v>108</v>
      </c>
      <c r="AH33" s="129" t="s">
        <v>109</v>
      </c>
      <c r="AI33" s="131" t="s">
        <v>110</v>
      </c>
      <c r="AJ33" s="129" t="s">
        <v>111</v>
      </c>
      <c r="AK33" s="131" t="s">
        <v>112</v>
      </c>
      <c r="AL33" s="129" t="s">
        <v>113</v>
      </c>
      <c r="AM33" s="129" t="s">
        <v>114</v>
      </c>
      <c r="AN33" s="129" t="s">
        <v>115</v>
      </c>
      <c r="AO33" s="129" t="s">
        <v>116</v>
      </c>
      <c r="AP33" s="129" t="s">
        <v>117</v>
      </c>
      <c r="AQ33" s="131" t="s">
        <v>118</v>
      </c>
      <c r="AR33" s="129" t="s">
        <v>119</v>
      </c>
      <c r="AS33" s="129" t="s">
        <v>120</v>
      </c>
      <c r="AT33" s="132" t="s">
        <v>121</v>
      </c>
      <c r="AU33" s="131" t="s">
        <v>122</v>
      </c>
      <c r="AV33" s="131" t="s">
        <v>123</v>
      </c>
      <c r="AW33" s="131" t="s">
        <v>124</v>
      </c>
      <c r="AX33" s="129" t="s">
        <v>125</v>
      </c>
      <c r="AY33" s="129" t="s">
        <v>126</v>
      </c>
      <c r="AZ33" s="130" t="s">
        <v>127</v>
      </c>
      <c r="BA33" s="129" t="s">
        <v>128</v>
      </c>
      <c r="BB33" s="133" t="s">
        <v>129</v>
      </c>
    </row>
    <row r="34" spans="1:54" ht="14.25" customHeight="1" thickBot="1" x14ac:dyDescent="0.3">
      <c r="C34" s="179"/>
      <c r="D34" s="181"/>
      <c r="E34" s="181"/>
      <c r="F34" s="177"/>
      <c r="G34" s="183"/>
      <c r="H34" s="177"/>
      <c r="I34" s="177"/>
      <c r="J34" s="177"/>
      <c r="K34" s="125"/>
      <c r="L34" s="125"/>
      <c r="M34" s="125"/>
      <c r="N34" s="126" t="s">
        <v>6</v>
      </c>
      <c r="O34" s="125"/>
      <c r="P34" s="126" t="s">
        <v>61</v>
      </c>
      <c r="Q34" s="126" t="s">
        <v>79</v>
      </c>
      <c r="R34" s="126" t="s">
        <v>63</v>
      </c>
      <c r="S34" s="126" t="s">
        <v>28</v>
      </c>
      <c r="T34" s="100" t="s">
        <v>63</v>
      </c>
      <c r="U34" s="100" t="s">
        <v>28</v>
      </c>
      <c r="V34" s="100" t="s">
        <v>63</v>
      </c>
      <c r="W34" s="100" t="s">
        <v>28</v>
      </c>
      <c r="X34" s="100" t="s">
        <v>63</v>
      </c>
      <c r="Y34" s="100" t="s">
        <v>28</v>
      </c>
      <c r="Z34" s="100" t="s">
        <v>63</v>
      </c>
      <c r="AA34" s="100" t="s">
        <v>28</v>
      </c>
      <c r="AB34" s="100" t="s">
        <v>63</v>
      </c>
      <c r="AC34" s="101" t="s">
        <v>28</v>
      </c>
      <c r="AD34" s="134" t="s">
        <v>130</v>
      </c>
      <c r="AE34" s="134" t="s">
        <v>130</v>
      </c>
      <c r="AF34" s="134" t="s">
        <v>130</v>
      </c>
      <c r="AG34" s="135" t="s">
        <v>131</v>
      </c>
      <c r="AH34" s="134" t="s">
        <v>131</v>
      </c>
      <c r="AI34" s="134" t="s">
        <v>131</v>
      </c>
      <c r="AJ34" s="134" t="s">
        <v>131</v>
      </c>
      <c r="AK34" s="134" t="s">
        <v>131</v>
      </c>
      <c r="AL34" s="134" t="s">
        <v>131</v>
      </c>
      <c r="AM34" s="134" t="s">
        <v>131</v>
      </c>
      <c r="AN34" s="134" t="s">
        <v>131</v>
      </c>
      <c r="AO34" s="134" t="s">
        <v>131</v>
      </c>
      <c r="AP34" s="134" t="s">
        <v>131</v>
      </c>
      <c r="AQ34" s="134" t="s">
        <v>131</v>
      </c>
      <c r="AR34" s="134" t="s">
        <v>131</v>
      </c>
      <c r="AS34" s="134" t="s">
        <v>131</v>
      </c>
      <c r="AT34" s="134" t="s">
        <v>131</v>
      </c>
      <c r="AU34" s="134" t="s">
        <v>131</v>
      </c>
      <c r="AV34" s="134" t="s">
        <v>131</v>
      </c>
      <c r="AW34" s="134" t="s">
        <v>131</v>
      </c>
      <c r="AX34" s="134" t="s">
        <v>131</v>
      </c>
      <c r="AY34" s="134" t="s">
        <v>131</v>
      </c>
      <c r="AZ34" s="134" t="s">
        <v>131</v>
      </c>
      <c r="BA34" s="134" t="s">
        <v>131</v>
      </c>
      <c r="BB34" s="134" t="s">
        <v>131</v>
      </c>
    </row>
    <row r="35" spans="1:54" ht="15.75" x14ac:dyDescent="0.25">
      <c r="A35" s="75">
        <f>IF(ISBLANK(VLOOKUP(D35,#REF!,3)),0,1)</f>
        <v>1</v>
      </c>
      <c r="B35" s="74">
        <f>IF(ISBLANK(D35),0,IF(ISBLANK(E35),0,IF(ISBLANK(F35),0,1)))</f>
        <v>0</v>
      </c>
      <c r="C35" s="140">
        <v>1</v>
      </c>
      <c r="D35" s="53"/>
      <c r="E35" s="54"/>
      <c r="F35" s="55"/>
      <c r="G35" s="55"/>
      <c r="H35" s="235">
        <v>100</v>
      </c>
      <c r="I35" s="234">
        <v>99</v>
      </c>
      <c r="J35" s="142" t="s">
        <v>4</v>
      </c>
      <c r="K35" s="142" t="s">
        <v>4</v>
      </c>
      <c r="L35" s="142" t="s">
        <v>4</v>
      </c>
      <c r="M35" s="142" t="s">
        <v>4</v>
      </c>
      <c r="N35" s="142" t="s">
        <v>4</v>
      </c>
      <c r="O35" s="142" t="s">
        <v>4</v>
      </c>
      <c r="P35" s="142" t="s">
        <v>4</v>
      </c>
      <c r="Q35" s="142" t="s">
        <v>4</v>
      </c>
      <c r="R35" s="142" t="s">
        <v>4</v>
      </c>
      <c r="S35" s="142" t="s">
        <v>4</v>
      </c>
      <c r="T35" s="231">
        <v>1.9E-2</v>
      </c>
      <c r="U35" s="231">
        <v>1.856659877089507E-2</v>
      </c>
      <c r="X35" s="231">
        <v>14.391</v>
      </c>
      <c r="Y35" s="231">
        <v>14.062732784839524</v>
      </c>
      <c r="Z35" s="231">
        <v>1.0069999999999999</v>
      </c>
      <c r="AA35" s="231">
        <v>0.98402973485743861</v>
      </c>
      <c r="AB35" s="231">
        <v>5.3</v>
      </c>
      <c r="AC35" s="231">
        <v>5.1791038676707304</v>
      </c>
      <c r="AD35" s="149"/>
      <c r="AE35" s="149"/>
      <c r="AF35" s="149"/>
      <c r="AG35" s="149"/>
      <c r="AH35" s="149"/>
      <c r="AI35" s="149"/>
      <c r="AJ35" s="149"/>
      <c r="AK35" s="149"/>
      <c r="AL35" s="149"/>
      <c r="AM35" s="149"/>
      <c r="AN35" s="149"/>
      <c r="AO35" s="149"/>
      <c r="AP35" s="149"/>
      <c r="AQ35" s="149"/>
      <c r="AR35" s="149"/>
      <c r="AS35" s="149"/>
      <c r="AT35" s="149"/>
      <c r="AU35" s="149"/>
      <c r="AV35" s="149"/>
      <c r="AW35" s="149"/>
      <c r="AX35" s="149"/>
      <c r="AY35" s="149"/>
      <c r="AZ35" s="149"/>
      <c r="BA35" s="149"/>
      <c r="BB35" s="150"/>
    </row>
    <row r="36" spans="1:54" ht="15.75" x14ac:dyDescent="0.25">
      <c r="A36" s="75">
        <f>IF(ISBLANK(VLOOKUP(D36,#REF!,3)),0,1)</f>
        <v>1</v>
      </c>
      <c r="B36" s="74">
        <f t="shared" ref="B36:B58" si="0">IF(ISBLANK(D36),0,IF(ISBLANK(E36),0,IF(ISBLANK(F36),0,1)))</f>
        <v>0</v>
      </c>
      <c r="C36" s="52">
        <v>2</v>
      </c>
      <c r="D36" s="53"/>
      <c r="E36" s="54"/>
      <c r="F36" s="55"/>
      <c r="G36" s="55"/>
      <c r="AD36" s="76"/>
      <c r="AE36" s="76"/>
      <c r="AF36" s="76"/>
      <c r="AG36" s="76"/>
      <c r="AH36" s="76"/>
      <c r="AI36" s="76"/>
      <c r="AJ36" s="76"/>
      <c r="AK36" s="76"/>
      <c r="AL36" s="76"/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76"/>
      <c r="BA36" s="76"/>
      <c r="BB36" s="77"/>
    </row>
    <row r="37" spans="1:54" ht="15.75" x14ac:dyDescent="0.25">
      <c r="A37" s="75">
        <f>IF(ISBLANK(VLOOKUP(D37,#REF!,3)),0,1)</f>
        <v>1</v>
      </c>
      <c r="B37" s="74">
        <f t="shared" si="0"/>
        <v>0</v>
      </c>
      <c r="C37" s="52">
        <v>3</v>
      </c>
      <c r="D37" s="53"/>
      <c r="E37" s="54"/>
      <c r="F37" s="55"/>
      <c r="G37" s="55"/>
      <c r="AD37" s="76"/>
      <c r="AE37" s="76"/>
      <c r="AF37" s="76"/>
      <c r="AG37" s="76"/>
      <c r="AH37" s="76"/>
      <c r="AI37" s="76"/>
      <c r="AJ37" s="76"/>
      <c r="AK37" s="76"/>
      <c r="AL37" s="76"/>
      <c r="AM37" s="76"/>
      <c r="AN37" s="76"/>
      <c r="AO37" s="76"/>
      <c r="AP37" s="76"/>
      <c r="AQ37" s="76"/>
      <c r="AR37" s="76"/>
      <c r="AS37" s="76"/>
      <c r="AT37" s="76"/>
      <c r="AU37" s="76"/>
      <c r="AV37" s="76"/>
      <c r="AW37" s="76"/>
      <c r="AX37" s="76"/>
      <c r="AY37" s="76"/>
      <c r="AZ37" s="76"/>
      <c r="BA37" s="76"/>
      <c r="BB37" s="77"/>
    </row>
    <row r="38" spans="1:54" ht="15.75" x14ac:dyDescent="0.25">
      <c r="A38" s="75">
        <f>IF(ISBLANK(VLOOKUP(D38,#REF!,3)),0,1)</f>
        <v>1</v>
      </c>
      <c r="B38" s="74">
        <f t="shared" si="0"/>
        <v>0</v>
      </c>
      <c r="C38" s="52">
        <v>4</v>
      </c>
      <c r="D38" s="53"/>
      <c r="E38" s="54"/>
      <c r="F38" s="55"/>
      <c r="G38" s="55"/>
      <c r="AD38" s="76"/>
      <c r="AE38" s="76"/>
      <c r="AF38" s="76"/>
      <c r="AG38" s="76"/>
      <c r="AH38" s="76"/>
      <c r="AI38" s="76"/>
      <c r="AJ38" s="76"/>
      <c r="AK38" s="76"/>
      <c r="AL38" s="76"/>
      <c r="AM38" s="76"/>
      <c r="AN38" s="76"/>
      <c r="AO38" s="76"/>
      <c r="AP38" s="76"/>
      <c r="AQ38" s="76"/>
      <c r="AR38" s="76"/>
      <c r="AS38" s="76"/>
      <c r="AT38" s="76"/>
      <c r="AU38" s="76"/>
      <c r="AV38" s="76"/>
      <c r="AW38" s="76"/>
      <c r="AX38" s="76"/>
      <c r="AY38" s="76"/>
      <c r="AZ38" s="76"/>
      <c r="BA38" s="76"/>
      <c r="BB38" s="77"/>
    </row>
    <row r="39" spans="1:54" ht="15.75" x14ac:dyDescent="0.25">
      <c r="A39" s="75">
        <f>IF(ISBLANK(VLOOKUP(D39,#REF!,3)),0,1)</f>
        <v>1</v>
      </c>
      <c r="B39" s="74">
        <f t="shared" si="0"/>
        <v>0</v>
      </c>
      <c r="C39" s="52">
        <v>5</v>
      </c>
      <c r="D39" s="53"/>
      <c r="E39" s="54"/>
      <c r="F39" s="55"/>
      <c r="G39" s="55"/>
      <c r="H39" s="235" t="s">
        <v>4</v>
      </c>
      <c r="I39" s="234" t="s">
        <v>4</v>
      </c>
      <c r="J39" s="127" t="s">
        <v>4</v>
      </c>
      <c r="K39" s="127" t="s">
        <v>4</v>
      </c>
      <c r="L39" s="127" t="s">
        <v>4</v>
      </c>
      <c r="M39" s="127" t="s">
        <v>4</v>
      </c>
      <c r="N39" s="127" t="s">
        <v>4</v>
      </c>
      <c r="O39" s="127" t="s">
        <v>4</v>
      </c>
      <c r="P39" s="127" t="s">
        <v>4</v>
      </c>
      <c r="Q39" s="127" t="s">
        <v>4</v>
      </c>
      <c r="R39" s="127" t="s">
        <v>4</v>
      </c>
      <c r="S39" s="127" t="s">
        <v>4</v>
      </c>
      <c r="AD39" s="76"/>
      <c r="AE39" s="76"/>
      <c r="AF39" s="76"/>
      <c r="AG39" s="76"/>
      <c r="AH39" s="76"/>
      <c r="AI39" s="76"/>
      <c r="AJ39" s="76"/>
      <c r="AK39" s="76"/>
      <c r="AL39" s="76"/>
      <c r="AM39" s="76"/>
      <c r="AN39" s="76"/>
      <c r="AO39" s="76"/>
      <c r="AP39" s="76"/>
      <c r="AQ39" s="76"/>
      <c r="AR39" s="76"/>
      <c r="AS39" s="76"/>
      <c r="AT39" s="76"/>
      <c r="AU39" s="76"/>
      <c r="AV39" s="76"/>
      <c r="AW39" s="76"/>
      <c r="AX39" s="76"/>
      <c r="AY39" s="76"/>
      <c r="AZ39" s="76"/>
      <c r="BA39" s="76"/>
      <c r="BB39" s="77"/>
    </row>
    <row r="40" spans="1:54" ht="15.75" x14ac:dyDescent="0.25">
      <c r="A40" s="75">
        <f>IF(ISBLANK(VLOOKUP(D40,#REF!,3)),0,1)</f>
        <v>1</v>
      </c>
      <c r="B40" s="74">
        <f t="shared" si="0"/>
        <v>0</v>
      </c>
      <c r="C40" s="52">
        <v>6</v>
      </c>
      <c r="D40" s="53"/>
      <c r="E40" s="54"/>
      <c r="F40" s="55"/>
      <c r="G40" s="55"/>
      <c r="H40" s="235" t="s">
        <v>4</v>
      </c>
      <c r="I40" s="234" t="s">
        <v>4</v>
      </c>
      <c r="J40" s="127" t="s">
        <v>4</v>
      </c>
      <c r="K40" s="127" t="s">
        <v>4</v>
      </c>
      <c r="L40" s="127" t="s">
        <v>4</v>
      </c>
      <c r="M40" s="127" t="s">
        <v>4</v>
      </c>
      <c r="N40" s="127" t="s">
        <v>4</v>
      </c>
      <c r="O40" s="127" t="s">
        <v>4</v>
      </c>
      <c r="P40" s="127" t="s">
        <v>4</v>
      </c>
      <c r="Q40" s="127" t="s">
        <v>4</v>
      </c>
      <c r="R40" s="127" t="s">
        <v>4</v>
      </c>
      <c r="S40" s="127" t="s">
        <v>4</v>
      </c>
      <c r="AD40" s="76"/>
      <c r="AE40" s="76"/>
      <c r="AF40" s="76"/>
      <c r="AG40" s="76"/>
      <c r="AH40" s="76"/>
      <c r="AI40" s="76"/>
      <c r="AJ40" s="76"/>
      <c r="AK40" s="76"/>
      <c r="AL40" s="76"/>
      <c r="AM40" s="76"/>
      <c r="AN40" s="76"/>
      <c r="AO40" s="76"/>
      <c r="AP40" s="76"/>
      <c r="AQ40" s="76"/>
      <c r="AR40" s="76"/>
      <c r="AS40" s="76"/>
      <c r="AT40" s="76"/>
      <c r="AU40" s="76"/>
      <c r="AV40" s="76"/>
      <c r="AW40" s="76"/>
      <c r="AX40" s="76"/>
      <c r="AY40" s="76"/>
      <c r="AZ40" s="76"/>
      <c r="BA40" s="76"/>
      <c r="BB40" s="77"/>
    </row>
    <row r="41" spans="1:54" ht="15.75" x14ac:dyDescent="0.25">
      <c r="A41" s="75">
        <f>IF(ISBLANK(VLOOKUP(D41,#REF!,3)),0,1)</f>
        <v>1</v>
      </c>
      <c r="B41" s="74">
        <f t="shared" si="0"/>
        <v>0</v>
      </c>
      <c r="C41" s="52">
        <v>7</v>
      </c>
      <c r="D41" s="53"/>
      <c r="E41" s="54"/>
      <c r="F41" s="55"/>
      <c r="G41" s="55"/>
      <c r="H41" s="235" t="s">
        <v>4</v>
      </c>
      <c r="I41" s="234" t="s">
        <v>4</v>
      </c>
      <c r="J41" s="127" t="s">
        <v>4</v>
      </c>
      <c r="K41" s="127" t="s">
        <v>4</v>
      </c>
      <c r="L41" s="127" t="s">
        <v>4</v>
      </c>
      <c r="M41" s="127" t="s">
        <v>4</v>
      </c>
      <c r="N41" s="127" t="s">
        <v>4</v>
      </c>
      <c r="O41" s="127" t="s">
        <v>4</v>
      </c>
      <c r="P41" s="127" t="s">
        <v>4</v>
      </c>
      <c r="Q41" s="127" t="s">
        <v>4</v>
      </c>
      <c r="R41" s="127" t="s">
        <v>4</v>
      </c>
      <c r="S41" s="127" t="s">
        <v>4</v>
      </c>
      <c r="AD41" s="76"/>
      <c r="AE41" s="76"/>
      <c r="AF41" s="76"/>
      <c r="AG41" s="76"/>
      <c r="AH41" s="76"/>
      <c r="AI41" s="76"/>
      <c r="AJ41" s="76"/>
      <c r="AK41" s="76"/>
      <c r="AL41" s="76"/>
      <c r="AM41" s="76"/>
      <c r="AN41" s="76"/>
      <c r="AO41" s="76"/>
      <c r="AP41" s="76"/>
      <c r="AQ41" s="76"/>
      <c r="AR41" s="76"/>
      <c r="AS41" s="76"/>
      <c r="AT41" s="76"/>
      <c r="AU41" s="76"/>
      <c r="AV41" s="76"/>
      <c r="AW41" s="76"/>
      <c r="AX41" s="76"/>
      <c r="AY41" s="76"/>
      <c r="AZ41" s="76"/>
      <c r="BA41" s="76"/>
      <c r="BB41" s="77"/>
    </row>
    <row r="42" spans="1:54" ht="15.75" x14ac:dyDescent="0.25">
      <c r="A42" s="75">
        <f>IF(ISBLANK(VLOOKUP(D42,#REF!,3)),0,1)</f>
        <v>1</v>
      </c>
      <c r="B42" s="74">
        <f t="shared" si="0"/>
        <v>0</v>
      </c>
      <c r="C42" s="52">
        <v>8</v>
      </c>
      <c r="D42" s="53"/>
      <c r="E42" s="54"/>
      <c r="F42" s="55"/>
      <c r="G42" s="55"/>
      <c r="H42" s="235">
        <v>40</v>
      </c>
      <c r="I42" s="234">
        <v>40</v>
      </c>
      <c r="J42" s="127" t="s">
        <v>4</v>
      </c>
      <c r="K42" s="127" t="s">
        <v>4</v>
      </c>
      <c r="L42" s="127" t="s">
        <v>4</v>
      </c>
      <c r="M42" s="127" t="s">
        <v>4</v>
      </c>
      <c r="N42" s="127" t="s">
        <v>4</v>
      </c>
      <c r="O42" s="127" t="s">
        <v>4</v>
      </c>
      <c r="P42" s="127" t="s">
        <v>4</v>
      </c>
      <c r="Q42" s="127" t="s">
        <v>4</v>
      </c>
      <c r="R42" s="127" t="s">
        <v>4</v>
      </c>
      <c r="S42" s="127" t="s">
        <v>4</v>
      </c>
      <c r="T42" s="231">
        <v>0.14799999999999999</v>
      </c>
      <c r="U42" s="231">
        <v>0.14462403253118264</v>
      </c>
      <c r="X42" s="231">
        <v>3.6819999999999999</v>
      </c>
      <c r="Y42" s="231">
        <v>3.5980114039176656</v>
      </c>
      <c r="Z42" s="231">
        <v>0.38600000000000001</v>
      </c>
      <c r="AA42" s="231">
        <v>0.37719511187186827</v>
      </c>
      <c r="AB42" s="231">
        <v>2.5499999999999998</v>
      </c>
      <c r="AC42" s="231">
        <v>2.4918329929359171</v>
      </c>
      <c r="AD42" s="76"/>
      <c r="AE42" s="76"/>
      <c r="AF42" s="76"/>
      <c r="AG42" s="76"/>
      <c r="AH42" s="76"/>
      <c r="AI42" s="76"/>
      <c r="AJ42" s="76"/>
      <c r="AK42" s="76"/>
      <c r="AL42" s="76"/>
      <c r="AM42" s="76"/>
      <c r="AN42" s="76"/>
      <c r="AO42" s="76"/>
      <c r="AP42" s="76"/>
      <c r="AQ42" s="76"/>
      <c r="AR42" s="76"/>
      <c r="AS42" s="76"/>
      <c r="AT42" s="76"/>
      <c r="AU42" s="76"/>
      <c r="AV42" s="76"/>
      <c r="AW42" s="76"/>
      <c r="AX42" s="76"/>
      <c r="AY42" s="76"/>
      <c r="AZ42" s="76"/>
      <c r="BA42" s="76"/>
      <c r="BB42" s="77"/>
    </row>
    <row r="43" spans="1:54" ht="15.75" x14ac:dyDescent="0.25">
      <c r="A43" s="75">
        <f>IF(ISBLANK(VLOOKUP(D43,#REF!,3)),0,1)</f>
        <v>1</v>
      </c>
      <c r="B43" s="74">
        <f t="shared" si="0"/>
        <v>0</v>
      </c>
      <c r="C43" s="52">
        <v>9</v>
      </c>
      <c r="D43" s="53"/>
      <c r="E43" s="54"/>
      <c r="F43" s="55"/>
      <c r="G43" s="55"/>
      <c r="H43" s="235" t="s">
        <v>4</v>
      </c>
      <c r="I43" s="234" t="s">
        <v>4</v>
      </c>
      <c r="J43" s="127" t="s">
        <v>4</v>
      </c>
      <c r="K43" s="127" t="s">
        <v>4</v>
      </c>
      <c r="L43" s="127" t="s">
        <v>4</v>
      </c>
      <c r="M43" s="127" t="s">
        <v>4</v>
      </c>
      <c r="N43" s="127" t="s">
        <v>4</v>
      </c>
      <c r="O43" s="127" t="s">
        <v>4</v>
      </c>
      <c r="P43" s="127" t="s">
        <v>4</v>
      </c>
      <c r="Q43" s="127" t="s">
        <v>4</v>
      </c>
      <c r="R43" s="127" t="s">
        <v>4</v>
      </c>
      <c r="S43" s="127" t="s">
        <v>4</v>
      </c>
      <c r="AD43" s="76"/>
      <c r="AE43" s="76"/>
      <c r="AF43" s="76"/>
      <c r="AG43" s="76"/>
      <c r="AH43" s="76"/>
      <c r="AI43" s="76"/>
      <c r="AJ43" s="76"/>
      <c r="AK43" s="76"/>
      <c r="AL43" s="76"/>
      <c r="AM43" s="76"/>
      <c r="AN43" s="76"/>
      <c r="AO43" s="76"/>
      <c r="AP43" s="76"/>
      <c r="AQ43" s="76"/>
      <c r="AR43" s="76"/>
      <c r="AS43" s="76"/>
      <c r="AT43" s="76"/>
      <c r="AU43" s="76"/>
      <c r="AV43" s="76"/>
      <c r="AW43" s="76"/>
      <c r="AX43" s="76"/>
      <c r="AY43" s="76"/>
      <c r="AZ43" s="76"/>
      <c r="BA43" s="76"/>
      <c r="BB43" s="77"/>
    </row>
    <row r="44" spans="1:54" ht="15.75" x14ac:dyDescent="0.25">
      <c r="A44" s="75">
        <f>IF(ISBLANK(VLOOKUP(D44,#REF!,3)),0,1)</f>
        <v>1</v>
      </c>
      <c r="B44" s="74">
        <f t="shared" si="0"/>
        <v>0</v>
      </c>
      <c r="C44" s="52">
        <v>10</v>
      </c>
      <c r="D44" s="53"/>
      <c r="E44" s="54"/>
      <c r="F44" s="55"/>
      <c r="G44" s="55"/>
      <c r="H44" s="235"/>
      <c r="I44" s="55"/>
      <c r="J44" s="127" t="s">
        <v>4</v>
      </c>
      <c r="K44" s="127" t="s">
        <v>4</v>
      </c>
      <c r="L44" s="127" t="s">
        <v>4</v>
      </c>
      <c r="M44" s="127" t="s">
        <v>4</v>
      </c>
      <c r="N44" s="127" t="s">
        <v>4</v>
      </c>
      <c r="O44" s="127" t="s">
        <v>4</v>
      </c>
      <c r="P44" s="127" t="s">
        <v>4</v>
      </c>
      <c r="Q44" s="127" t="s">
        <v>4</v>
      </c>
      <c r="R44" s="127" t="s">
        <v>4</v>
      </c>
      <c r="S44" s="127" t="s">
        <v>4</v>
      </c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  <c r="AP44" s="76"/>
      <c r="AQ44" s="76"/>
      <c r="AR44" s="76"/>
      <c r="AS44" s="76"/>
      <c r="AT44" s="76"/>
      <c r="AU44" s="76"/>
      <c r="AV44" s="76"/>
      <c r="AW44" s="76"/>
      <c r="AX44" s="76"/>
      <c r="AY44" s="76"/>
      <c r="AZ44" s="76"/>
      <c r="BA44" s="76"/>
      <c r="BB44" s="77"/>
    </row>
    <row r="45" spans="1:54" ht="15.75" x14ac:dyDescent="0.25">
      <c r="A45" s="75">
        <f>IF(ISBLANK(VLOOKUP(D45,#REF!,3)),0,1)</f>
        <v>1</v>
      </c>
      <c r="B45" s="74">
        <f t="shared" si="0"/>
        <v>0</v>
      </c>
      <c r="C45" s="52">
        <v>11</v>
      </c>
      <c r="D45" s="53"/>
      <c r="E45" s="54"/>
      <c r="F45" s="55"/>
      <c r="G45" s="55"/>
      <c r="H45" s="235"/>
      <c r="I45" s="55"/>
      <c r="J45" s="127" t="s">
        <v>4</v>
      </c>
      <c r="K45" s="127" t="s">
        <v>4</v>
      </c>
      <c r="L45" s="127" t="s">
        <v>4</v>
      </c>
      <c r="M45" s="127" t="s">
        <v>4</v>
      </c>
      <c r="N45" s="127" t="s">
        <v>4</v>
      </c>
      <c r="O45" s="127" t="s">
        <v>4</v>
      </c>
      <c r="P45" s="127" t="s">
        <v>4</v>
      </c>
      <c r="Q45" s="127" t="s">
        <v>4</v>
      </c>
      <c r="R45" s="127" t="s">
        <v>4</v>
      </c>
      <c r="S45" s="127" t="s">
        <v>4</v>
      </c>
      <c r="AD45" s="76"/>
      <c r="AE45" s="76"/>
      <c r="AF45" s="76"/>
      <c r="AG45" s="76"/>
      <c r="AH45" s="76"/>
      <c r="AI45" s="76"/>
      <c r="AJ45" s="76"/>
      <c r="AK45" s="76"/>
      <c r="AL45" s="76"/>
      <c r="AM45" s="76"/>
      <c r="AN45" s="76"/>
      <c r="AO45" s="76"/>
      <c r="AP45" s="76"/>
      <c r="AQ45" s="76"/>
      <c r="AR45" s="76"/>
      <c r="AS45" s="76"/>
      <c r="AT45" s="76"/>
      <c r="AU45" s="76"/>
      <c r="AV45" s="76"/>
      <c r="AW45" s="76"/>
      <c r="AX45" s="76"/>
      <c r="AY45" s="76"/>
      <c r="AZ45" s="76"/>
      <c r="BA45" s="76"/>
      <c r="BB45" s="77"/>
    </row>
    <row r="46" spans="1:54" ht="15.75" x14ac:dyDescent="0.25">
      <c r="A46" s="75">
        <f>IF(ISBLANK(VLOOKUP(D46,#REF!,3)),0,1)</f>
        <v>1</v>
      </c>
      <c r="B46" s="74">
        <f t="shared" si="0"/>
        <v>0</v>
      </c>
      <c r="C46" s="52">
        <v>12</v>
      </c>
      <c r="D46" s="53"/>
      <c r="E46" s="54"/>
      <c r="F46" s="55"/>
      <c r="G46" s="55"/>
      <c r="H46" s="235">
        <v>20</v>
      </c>
      <c r="I46" s="234">
        <v>20</v>
      </c>
      <c r="J46" s="127" t="s">
        <v>4</v>
      </c>
      <c r="K46" s="127" t="s">
        <v>4</v>
      </c>
      <c r="L46" s="127" t="s">
        <v>4</v>
      </c>
      <c r="M46" s="127" t="s">
        <v>4</v>
      </c>
      <c r="N46" s="127" t="s">
        <v>4</v>
      </c>
      <c r="O46" s="127" t="s">
        <v>4</v>
      </c>
      <c r="P46" s="127" t="s">
        <v>4</v>
      </c>
      <c r="Q46" s="127" t="s">
        <v>4</v>
      </c>
      <c r="R46" s="127" t="s">
        <v>4</v>
      </c>
      <c r="S46" s="127" t="s">
        <v>4</v>
      </c>
      <c r="T46" s="231">
        <v>1.2999999999999999E-2</v>
      </c>
      <c r="U46" s="231">
        <v>1.2703462316928206E-2</v>
      </c>
      <c r="X46" s="231">
        <v>0.23699999999999999</v>
      </c>
      <c r="Y46" s="231">
        <v>0.23159388993169114</v>
      </c>
      <c r="Z46" s="231">
        <v>0.12100000000000001</v>
      </c>
      <c r="AA46" s="231">
        <v>0.11823991848833178</v>
      </c>
      <c r="AB46" s="231">
        <v>1.4</v>
      </c>
      <c r="AC46" s="231">
        <v>1.3680651725922683</v>
      </c>
      <c r="AD46" s="76"/>
      <c r="AE46" s="76"/>
      <c r="AF46" s="76"/>
      <c r="AG46" s="76"/>
      <c r="AH46" s="76"/>
      <c r="AI46" s="76"/>
      <c r="AJ46" s="76"/>
      <c r="AK46" s="76"/>
      <c r="AL46" s="76"/>
      <c r="AM46" s="76"/>
      <c r="AN46" s="76"/>
      <c r="AO46" s="76"/>
      <c r="AP46" s="76"/>
      <c r="AQ46" s="76"/>
      <c r="AR46" s="76"/>
      <c r="AS46" s="76"/>
      <c r="AT46" s="76"/>
      <c r="AU46" s="76"/>
      <c r="AV46" s="76"/>
      <c r="AW46" s="76"/>
      <c r="AX46" s="76"/>
      <c r="AY46" s="76"/>
      <c r="AZ46" s="76"/>
      <c r="BA46" s="76"/>
      <c r="BB46" s="77"/>
    </row>
    <row r="47" spans="1:54" ht="15.75" x14ac:dyDescent="0.25">
      <c r="A47" s="75">
        <f>IF(ISBLANK(VLOOKUP(D47,#REF!,3)),0,1)</f>
        <v>1</v>
      </c>
      <c r="B47" s="74">
        <f t="shared" si="0"/>
        <v>0</v>
      </c>
      <c r="C47" s="52">
        <v>13</v>
      </c>
      <c r="D47" s="53"/>
      <c r="E47" s="54"/>
      <c r="F47" s="55"/>
      <c r="G47" s="55"/>
      <c r="H47" s="235"/>
      <c r="I47" s="55"/>
      <c r="J47" s="127" t="s">
        <v>4</v>
      </c>
      <c r="K47" s="127" t="s">
        <v>4</v>
      </c>
      <c r="L47" s="127" t="s">
        <v>4</v>
      </c>
      <c r="M47" s="127" t="s">
        <v>4</v>
      </c>
      <c r="N47" s="127" t="s">
        <v>4</v>
      </c>
      <c r="O47" s="127" t="s">
        <v>4</v>
      </c>
      <c r="P47" s="127" t="s">
        <v>4</v>
      </c>
      <c r="Q47" s="127" t="s">
        <v>4</v>
      </c>
      <c r="R47" s="127" t="s">
        <v>4</v>
      </c>
      <c r="S47" s="127" t="s">
        <v>4</v>
      </c>
      <c r="AD47" s="76"/>
      <c r="AE47" s="76"/>
      <c r="AF47" s="76"/>
      <c r="AG47" s="76"/>
      <c r="AH47" s="76"/>
      <c r="AI47" s="76"/>
      <c r="AJ47" s="76"/>
      <c r="AK47" s="76"/>
      <c r="AL47" s="76"/>
      <c r="AM47" s="76"/>
      <c r="AN47" s="76"/>
      <c r="AO47" s="76"/>
      <c r="AP47" s="76"/>
      <c r="AQ47" s="76"/>
      <c r="AR47" s="76"/>
      <c r="AS47" s="76"/>
      <c r="AT47" s="76"/>
      <c r="AU47" s="76"/>
      <c r="AV47" s="76"/>
      <c r="AW47" s="76"/>
      <c r="AX47" s="76"/>
      <c r="AY47" s="76"/>
      <c r="AZ47" s="76"/>
      <c r="BA47" s="76"/>
      <c r="BB47" s="77"/>
    </row>
    <row r="48" spans="1:54" ht="15.75" x14ac:dyDescent="0.25">
      <c r="A48" s="75">
        <f>IF(ISBLANK(VLOOKUP(D48,#REF!,3)),0,1)</f>
        <v>1</v>
      </c>
      <c r="B48" s="74">
        <f t="shared" si="0"/>
        <v>0</v>
      </c>
      <c r="C48" s="52">
        <v>14</v>
      </c>
      <c r="D48" s="53"/>
      <c r="E48" s="54"/>
      <c r="F48" s="55"/>
      <c r="G48" s="55"/>
      <c r="H48" s="235"/>
      <c r="I48" s="55"/>
      <c r="J48" s="127" t="s">
        <v>4</v>
      </c>
      <c r="K48" s="127" t="s">
        <v>4</v>
      </c>
      <c r="L48" s="127" t="s">
        <v>4</v>
      </c>
      <c r="M48" s="127" t="s">
        <v>4</v>
      </c>
      <c r="N48" s="127" t="s">
        <v>4</v>
      </c>
      <c r="O48" s="127" t="s">
        <v>4</v>
      </c>
      <c r="P48" s="127" t="s">
        <v>4</v>
      </c>
      <c r="Q48" s="127" t="s">
        <v>4</v>
      </c>
      <c r="R48" s="127" t="s">
        <v>4</v>
      </c>
      <c r="S48" s="127" t="s">
        <v>4</v>
      </c>
      <c r="AD48" s="76"/>
      <c r="AE48" s="76"/>
      <c r="AF48" s="76"/>
      <c r="AG48" s="76"/>
      <c r="AH48" s="76"/>
      <c r="AI48" s="76"/>
      <c r="AJ48" s="76"/>
      <c r="AK48" s="76"/>
      <c r="AL48" s="76"/>
      <c r="AM48" s="76"/>
      <c r="AN48" s="76"/>
      <c r="AO48" s="76"/>
      <c r="AP48" s="76"/>
      <c r="AQ48" s="76"/>
      <c r="AR48" s="76"/>
      <c r="AS48" s="76"/>
      <c r="AT48" s="76"/>
      <c r="AU48" s="76"/>
      <c r="AV48" s="76"/>
      <c r="AW48" s="76"/>
      <c r="AX48" s="76"/>
      <c r="AY48" s="76"/>
      <c r="AZ48" s="76"/>
      <c r="BA48" s="76"/>
      <c r="BB48" s="77"/>
    </row>
    <row r="49" spans="1:54" ht="15.75" x14ac:dyDescent="0.25">
      <c r="A49" s="75">
        <f>IF(ISBLANK(VLOOKUP(D49,#REF!,3)),0,1)</f>
        <v>1</v>
      </c>
      <c r="B49" s="74">
        <f t="shared" si="0"/>
        <v>0</v>
      </c>
      <c r="C49" s="52">
        <v>15</v>
      </c>
      <c r="D49" s="53"/>
      <c r="E49" s="54"/>
      <c r="F49" s="55"/>
      <c r="G49" s="55"/>
      <c r="H49" s="235"/>
      <c r="I49" s="55"/>
      <c r="J49" s="127" t="s">
        <v>4</v>
      </c>
      <c r="K49" s="127" t="s">
        <v>4</v>
      </c>
      <c r="L49" s="127" t="s">
        <v>4</v>
      </c>
      <c r="M49" s="127" t="s">
        <v>4</v>
      </c>
      <c r="N49" s="127" t="s">
        <v>4</v>
      </c>
      <c r="O49" s="127" t="s">
        <v>4</v>
      </c>
      <c r="P49" s="127" t="s">
        <v>4</v>
      </c>
      <c r="Q49" s="127" t="s">
        <v>4</v>
      </c>
      <c r="R49" s="127" t="s">
        <v>4</v>
      </c>
      <c r="S49" s="127" t="s">
        <v>4</v>
      </c>
      <c r="AD49" s="76"/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76"/>
      <c r="AR49" s="76"/>
      <c r="AS49" s="76"/>
      <c r="AT49" s="76"/>
      <c r="AU49" s="76"/>
      <c r="AV49" s="76"/>
      <c r="AW49" s="76"/>
      <c r="AX49" s="76"/>
      <c r="AY49" s="76"/>
      <c r="AZ49" s="76"/>
      <c r="BA49" s="76"/>
      <c r="BB49" s="77"/>
    </row>
    <row r="50" spans="1:54" ht="15.75" x14ac:dyDescent="0.25">
      <c r="A50" s="75">
        <f>IF(ISBLANK(VLOOKUP(D50,#REF!,3)),0,1)</f>
        <v>1</v>
      </c>
      <c r="B50" s="74">
        <f t="shared" si="0"/>
        <v>0</v>
      </c>
      <c r="C50" s="52">
        <v>16</v>
      </c>
      <c r="D50" s="53"/>
      <c r="E50" s="54"/>
      <c r="F50" s="55"/>
      <c r="G50" s="55"/>
      <c r="H50" s="235">
        <v>0</v>
      </c>
      <c r="I50" s="234">
        <v>0</v>
      </c>
      <c r="J50" s="127" t="s">
        <v>4</v>
      </c>
      <c r="K50" s="127" t="s">
        <v>4</v>
      </c>
      <c r="L50" s="127" t="s">
        <v>4</v>
      </c>
      <c r="M50" s="127" t="s">
        <v>4</v>
      </c>
      <c r="N50" s="127" t="s">
        <v>4</v>
      </c>
      <c r="O50" s="127" t="s">
        <v>4</v>
      </c>
      <c r="P50" s="127" t="s">
        <v>4</v>
      </c>
      <c r="Q50" s="127" t="s">
        <v>4</v>
      </c>
      <c r="R50" s="127" t="s">
        <v>4</v>
      </c>
      <c r="S50" s="127" t="s">
        <v>4</v>
      </c>
      <c r="T50" s="231">
        <v>1.2999999999999999E-2</v>
      </c>
      <c r="U50" s="231">
        <v>1.2703462316928206E-2</v>
      </c>
      <c r="X50" s="231">
        <v>8.7000000000000008E-2</v>
      </c>
      <c r="Y50" s="231">
        <v>8.5015478582519538E-2</v>
      </c>
      <c r="Z50" s="231">
        <v>4.2999999999999997E-2</v>
      </c>
      <c r="AA50" s="231">
        <v>4.2019144586762522E-2</v>
      </c>
      <c r="AB50" s="231">
        <v>1.2</v>
      </c>
      <c r="AC50" s="231">
        <v>1.1726272907933728</v>
      </c>
      <c r="AD50" s="76"/>
      <c r="AE50" s="76"/>
      <c r="AF50" s="76"/>
      <c r="AG50" s="76"/>
      <c r="AH50" s="76"/>
      <c r="AI50" s="76"/>
      <c r="AJ50" s="76"/>
      <c r="AK50" s="76"/>
      <c r="AL50" s="76"/>
      <c r="AM50" s="76"/>
      <c r="AN50" s="76"/>
      <c r="AO50" s="76"/>
      <c r="AP50" s="76"/>
      <c r="AQ50" s="76"/>
      <c r="AR50" s="76"/>
      <c r="AS50" s="76"/>
      <c r="AT50" s="76"/>
      <c r="AU50" s="76"/>
      <c r="AV50" s="76"/>
      <c r="AW50" s="76"/>
      <c r="AX50" s="76"/>
      <c r="AY50" s="76"/>
      <c r="AZ50" s="76"/>
      <c r="BA50" s="76"/>
      <c r="BB50" s="77"/>
    </row>
    <row r="51" spans="1:54" ht="15.75" x14ac:dyDescent="0.25">
      <c r="A51" s="75">
        <f>IF(ISBLANK(VLOOKUP(D51,#REF!,3)),0,1)</f>
        <v>1</v>
      </c>
      <c r="B51" s="74">
        <f t="shared" si="0"/>
        <v>0</v>
      </c>
      <c r="C51" s="52">
        <v>17</v>
      </c>
      <c r="D51" s="53"/>
      <c r="E51" s="54"/>
      <c r="F51" s="55"/>
      <c r="G51" s="55"/>
      <c r="H51" s="235"/>
      <c r="I51" s="55"/>
      <c r="J51" s="127" t="s">
        <v>4</v>
      </c>
      <c r="K51" s="127" t="s">
        <v>4</v>
      </c>
      <c r="L51" s="127" t="s">
        <v>4</v>
      </c>
      <c r="M51" s="127" t="s">
        <v>4</v>
      </c>
      <c r="N51" s="127" t="s">
        <v>4</v>
      </c>
      <c r="O51" s="127" t="s">
        <v>4</v>
      </c>
      <c r="P51" s="127" t="s">
        <v>4</v>
      </c>
      <c r="Q51" s="127" t="s">
        <v>4</v>
      </c>
      <c r="R51" s="127" t="s">
        <v>4</v>
      </c>
      <c r="S51" s="127" t="s">
        <v>4</v>
      </c>
      <c r="AD51" s="76"/>
      <c r="AE51" s="76"/>
      <c r="AF51" s="76"/>
      <c r="AG51" s="76"/>
      <c r="AH51" s="76"/>
      <c r="AI51" s="76"/>
      <c r="AJ51" s="76"/>
      <c r="AK51" s="76"/>
      <c r="AL51" s="76"/>
      <c r="AM51" s="76"/>
      <c r="AN51" s="76"/>
      <c r="AO51" s="76"/>
      <c r="AP51" s="76"/>
      <c r="AQ51" s="76"/>
      <c r="AR51" s="76"/>
      <c r="AS51" s="76"/>
      <c r="AT51" s="76"/>
      <c r="AU51" s="76"/>
      <c r="AV51" s="76"/>
      <c r="AW51" s="76"/>
      <c r="AX51" s="76"/>
      <c r="AY51" s="76"/>
      <c r="AZ51" s="76"/>
      <c r="BA51" s="76"/>
      <c r="BB51" s="77"/>
    </row>
    <row r="52" spans="1:54" ht="15.75" x14ac:dyDescent="0.25">
      <c r="A52" s="75">
        <f>IF(ISBLANK(VLOOKUP(D52,#REF!,3)),0,1)</f>
        <v>1</v>
      </c>
      <c r="B52" s="74">
        <f t="shared" si="0"/>
        <v>0</v>
      </c>
      <c r="C52" s="52">
        <v>18</v>
      </c>
      <c r="D52" s="53"/>
      <c r="E52" s="54"/>
      <c r="F52" s="55"/>
      <c r="G52" s="55"/>
      <c r="H52" s="235"/>
      <c r="I52" s="55"/>
      <c r="J52" s="127" t="s">
        <v>4</v>
      </c>
      <c r="K52" s="127" t="s">
        <v>4</v>
      </c>
      <c r="L52" s="127" t="s">
        <v>4</v>
      </c>
      <c r="M52" s="127" t="s">
        <v>4</v>
      </c>
      <c r="N52" s="127" t="s">
        <v>4</v>
      </c>
      <c r="O52" s="127" t="s">
        <v>4</v>
      </c>
      <c r="P52" s="127" t="s">
        <v>4</v>
      </c>
      <c r="Q52" s="127" t="s">
        <v>4</v>
      </c>
      <c r="R52" s="127" t="s">
        <v>4</v>
      </c>
      <c r="S52" s="127" t="s">
        <v>4</v>
      </c>
      <c r="AD52" s="76"/>
      <c r="AE52" s="76"/>
      <c r="AF52" s="76"/>
      <c r="AG52" s="76"/>
      <c r="AH52" s="76"/>
      <c r="AI52" s="76"/>
      <c r="AJ52" s="76"/>
      <c r="AK52" s="76"/>
      <c r="AL52" s="76"/>
      <c r="AM52" s="76"/>
      <c r="AN52" s="76"/>
      <c r="AO52" s="76"/>
      <c r="AP52" s="76"/>
      <c r="AQ52" s="76"/>
      <c r="AR52" s="76"/>
      <c r="AS52" s="76"/>
      <c r="AT52" s="76"/>
      <c r="AU52" s="76"/>
      <c r="AV52" s="76"/>
      <c r="AW52" s="76"/>
      <c r="AX52" s="76"/>
      <c r="AY52" s="76"/>
      <c r="AZ52" s="76"/>
      <c r="BA52" s="76"/>
      <c r="BB52" s="77"/>
    </row>
    <row r="53" spans="1:54" ht="15.75" x14ac:dyDescent="0.25">
      <c r="A53" s="75">
        <f>IF(ISBLANK(VLOOKUP(D53,#REF!,3)),0,1)</f>
        <v>1</v>
      </c>
      <c r="B53" s="74">
        <f t="shared" si="0"/>
        <v>0</v>
      </c>
      <c r="C53" s="52">
        <v>19</v>
      </c>
      <c r="D53" s="53"/>
      <c r="E53" s="54"/>
      <c r="F53" s="55"/>
      <c r="G53" s="55"/>
      <c r="H53" s="235"/>
      <c r="I53" s="55"/>
      <c r="J53" s="127" t="s">
        <v>4</v>
      </c>
      <c r="K53" s="127" t="s">
        <v>4</v>
      </c>
      <c r="L53" s="127" t="s">
        <v>4</v>
      </c>
      <c r="M53" s="127" t="s">
        <v>4</v>
      </c>
      <c r="N53" s="127" t="s">
        <v>4</v>
      </c>
      <c r="O53" s="127" t="s">
        <v>4</v>
      </c>
      <c r="P53" s="127" t="s">
        <v>4</v>
      </c>
      <c r="Q53" s="127" t="s">
        <v>4</v>
      </c>
      <c r="R53" s="127" t="s">
        <v>4</v>
      </c>
      <c r="S53" s="127" t="s">
        <v>4</v>
      </c>
      <c r="AD53" s="76"/>
      <c r="AE53" s="76"/>
      <c r="AF53" s="76"/>
      <c r="AG53" s="76"/>
      <c r="AH53" s="76"/>
      <c r="AI53" s="76"/>
      <c r="AJ53" s="76"/>
      <c r="AK53" s="76"/>
      <c r="AL53" s="76"/>
      <c r="AM53" s="76"/>
      <c r="AN53" s="76"/>
      <c r="AO53" s="76"/>
      <c r="AP53" s="76"/>
      <c r="AQ53" s="76"/>
      <c r="AR53" s="76"/>
      <c r="AS53" s="76"/>
      <c r="AT53" s="76"/>
      <c r="AU53" s="76"/>
      <c r="AV53" s="76"/>
      <c r="AW53" s="76"/>
      <c r="AX53" s="76"/>
      <c r="AY53" s="76"/>
      <c r="AZ53" s="76"/>
      <c r="BA53" s="76"/>
      <c r="BB53" s="77"/>
    </row>
    <row r="54" spans="1:54" ht="15.75" x14ac:dyDescent="0.25">
      <c r="A54" s="75">
        <f>IF(ISBLANK(VLOOKUP(D54,#REF!,3)),0,1)</f>
        <v>1</v>
      </c>
      <c r="B54" s="74">
        <f t="shared" si="0"/>
        <v>0</v>
      </c>
      <c r="C54" s="52">
        <v>20</v>
      </c>
      <c r="D54" s="53"/>
      <c r="E54" s="54"/>
      <c r="F54" s="55"/>
      <c r="G54" s="55"/>
      <c r="H54" s="235"/>
      <c r="I54" s="55"/>
      <c r="J54" s="127" t="s">
        <v>4</v>
      </c>
      <c r="K54" s="127" t="s">
        <v>4</v>
      </c>
      <c r="L54" s="127" t="s">
        <v>4</v>
      </c>
      <c r="M54" s="127" t="s">
        <v>4</v>
      </c>
      <c r="N54" s="127" t="s">
        <v>4</v>
      </c>
      <c r="O54" s="127" t="s">
        <v>4</v>
      </c>
      <c r="P54" s="127" t="s">
        <v>4</v>
      </c>
      <c r="Q54" s="127" t="s">
        <v>4</v>
      </c>
      <c r="R54" s="127" t="s">
        <v>4</v>
      </c>
      <c r="S54" s="127" t="s">
        <v>4</v>
      </c>
      <c r="AD54" s="76"/>
      <c r="AE54" s="76"/>
      <c r="AF54" s="76"/>
      <c r="AG54" s="76"/>
      <c r="AH54" s="76"/>
      <c r="AI54" s="76"/>
      <c r="AJ54" s="76"/>
      <c r="AK54" s="76"/>
      <c r="AL54" s="76"/>
      <c r="AM54" s="76"/>
      <c r="AN54" s="76"/>
      <c r="AO54" s="76"/>
      <c r="AP54" s="76"/>
      <c r="AQ54" s="76"/>
      <c r="AR54" s="76"/>
      <c r="AS54" s="76"/>
      <c r="AT54" s="76"/>
      <c r="AU54" s="76"/>
      <c r="AV54" s="76"/>
      <c r="AW54" s="76"/>
      <c r="AX54" s="76"/>
      <c r="AY54" s="76"/>
      <c r="AZ54" s="76"/>
      <c r="BA54" s="76"/>
      <c r="BB54" s="77"/>
    </row>
    <row r="55" spans="1:54" ht="15.75" x14ac:dyDescent="0.25">
      <c r="A55" s="75">
        <f>IF(ISBLANK(VLOOKUP(D55,#REF!,3)),0,1)</f>
        <v>1</v>
      </c>
      <c r="B55" s="74">
        <f t="shared" si="0"/>
        <v>0</v>
      </c>
      <c r="C55" s="52">
        <v>21</v>
      </c>
      <c r="D55" s="53"/>
      <c r="E55" s="54"/>
      <c r="F55" s="55"/>
      <c r="G55" s="55"/>
      <c r="H55" s="235"/>
      <c r="I55" s="55"/>
      <c r="J55" s="127" t="s">
        <v>4</v>
      </c>
      <c r="K55" s="127" t="s">
        <v>4</v>
      </c>
      <c r="L55" s="127" t="s">
        <v>4</v>
      </c>
      <c r="M55" s="127" t="s">
        <v>4</v>
      </c>
      <c r="N55" s="127" t="s">
        <v>4</v>
      </c>
      <c r="O55" s="127" t="s">
        <v>4</v>
      </c>
      <c r="P55" s="127" t="s">
        <v>4</v>
      </c>
      <c r="Q55" s="127" t="s">
        <v>4</v>
      </c>
      <c r="R55" s="127" t="s">
        <v>4</v>
      </c>
      <c r="S55" s="127" t="s">
        <v>4</v>
      </c>
      <c r="AD55" s="76"/>
      <c r="AE55" s="76"/>
      <c r="AF55" s="76"/>
      <c r="AG55" s="76"/>
      <c r="AH55" s="76"/>
      <c r="AI55" s="76"/>
      <c r="AJ55" s="76"/>
      <c r="AK55" s="76"/>
      <c r="AL55" s="76"/>
      <c r="AM55" s="76"/>
      <c r="AN55" s="76"/>
      <c r="AO55" s="76"/>
      <c r="AP55" s="76"/>
      <c r="AQ55" s="76"/>
      <c r="AR55" s="76"/>
      <c r="AS55" s="76"/>
      <c r="AT55" s="76"/>
      <c r="AU55" s="76"/>
      <c r="AV55" s="76"/>
      <c r="AW55" s="76"/>
      <c r="AX55" s="76"/>
      <c r="AY55" s="76"/>
      <c r="AZ55" s="76"/>
      <c r="BA55" s="76"/>
      <c r="BB55" s="77"/>
    </row>
    <row r="56" spans="1:54" ht="15.75" x14ac:dyDescent="0.25">
      <c r="A56" s="75">
        <f>IF(ISBLANK(VLOOKUP(D56,#REF!,3)),0,1)</f>
        <v>1</v>
      </c>
      <c r="B56" s="74">
        <f t="shared" si="0"/>
        <v>0</v>
      </c>
      <c r="C56" s="52">
        <v>22</v>
      </c>
      <c r="D56" s="53"/>
      <c r="E56" s="54"/>
      <c r="F56" s="55"/>
      <c r="G56" s="55"/>
      <c r="H56" s="235"/>
      <c r="I56" s="55"/>
      <c r="J56" s="127" t="s">
        <v>4</v>
      </c>
      <c r="K56" s="127" t="s">
        <v>4</v>
      </c>
      <c r="L56" s="127" t="s">
        <v>4</v>
      </c>
      <c r="M56" s="127" t="s">
        <v>4</v>
      </c>
      <c r="N56" s="127" t="s">
        <v>4</v>
      </c>
      <c r="O56" s="127" t="s">
        <v>4</v>
      </c>
      <c r="P56" s="127" t="s">
        <v>4</v>
      </c>
      <c r="Q56" s="127" t="s">
        <v>4</v>
      </c>
      <c r="R56" s="127" t="s">
        <v>4</v>
      </c>
      <c r="S56" s="127" t="s">
        <v>4</v>
      </c>
      <c r="AD56" s="76"/>
      <c r="AE56" s="76"/>
      <c r="AF56" s="76"/>
      <c r="AG56" s="76"/>
      <c r="AH56" s="76"/>
      <c r="AI56" s="76"/>
      <c r="AJ56" s="76"/>
      <c r="AK56" s="76"/>
      <c r="AL56" s="76"/>
      <c r="AM56" s="76"/>
      <c r="AN56" s="76"/>
      <c r="AO56" s="76"/>
      <c r="AP56" s="76"/>
      <c r="AQ56" s="76"/>
      <c r="AR56" s="76"/>
      <c r="AS56" s="76"/>
      <c r="AT56" s="76"/>
      <c r="AU56" s="76"/>
      <c r="AV56" s="76"/>
      <c r="AW56" s="76"/>
      <c r="AX56" s="76"/>
      <c r="AY56" s="76"/>
      <c r="AZ56" s="76"/>
      <c r="BA56" s="76"/>
      <c r="BB56" s="77"/>
    </row>
    <row r="57" spans="1:54" ht="15.75" x14ac:dyDescent="0.25">
      <c r="A57" s="75">
        <f>IF(ISBLANK(VLOOKUP(D57,#REF!,3)),0,1)</f>
        <v>1</v>
      </c>
      <c r="B57" s="74">
        <f t="shared" si="0"/>
        <v>0</v>
      </c>
      <c r="C57" s="52">
        <v>23</v>
      </c>
      <c r="D57" s="53"/>
      <c r="E57" s="54"/>
      <c r="F57" s="55"/>
      <c r="G57" s="112"/>
      <c r="H57" s="235"/>
      <c r="I57" s="53"/>
      <c r="J57" s="127" t="s">
        <v>4</v>
      </c>
      <c r="K57" s="127" t="s">
        <v>4</v>
      </c>
      <c r="L57" s="127" t="s">
        <v>4</v>
      </c>
      <c r="M57" s="127" t="s">
        <v>4</v>
      </c>
      <c r="N57" s="127" t="s">
        <v>4</v>
      </c>
      <c r="O57" s="127" t="s">
        <v>4</v>
      </c>
      <c r="P57" s="127" t="s">
        <v>4</v>
      </c>
      <c r="Q57" s="127" t="s">
        <v>4</v>
      </c>
      <c r="R57" s="127" t="s">
        <v>4</v>
      </c>
      <c r="S57" s="127" t="s">
        <v>4</v>
      </c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  <c r="AG57" s="76"/>
      <c r="AH57" s="76"/>
      <c r="AI57" s="76"/>
      <c r="AJ57" s="76"/>
      <c r="AK57" s="76"/>
      <c r="AL57" s="76"/>
      <c r="AM57" s="76"/>
      <c r="AN57" s="76"/>
      <c r="AO57" s="76"/>
      <c r="AP57" s="76"/>
      <c r="AQ57" s="76"/>
      <c r="AR57" s="76"/>
      <c r="AS57" s="76"/>
      <c r="AT57" s="76"/>
      <c r="AU57" s="76"/>
      <c r="AV57" s="76"/>
      <c r="AW57" s="76"/>
      <c r="AX57" s="76"/>
      <c r="AY57" s="76"/>
      <c r="AZ57" s="76"/>
      <c r="BA57" s="76"/>
      <c r="BB57" s="77"/>
    </row>
    <row r="58" spans="1:54" ht="16.149999999999999" thickBot="1" x14ac:dyDescent="0.35">
      <c r="A58" s="75">
        <f>IF(ISBLANK(VLOOKUP(D58,#REF!,3)),0,1)</f>
        <v>1</v>
      </c>
      <c r="B58" s="74">
        <f t="shared" si="0"/>
        <v>0</v>
      </c>
      <c r="C58" s="61">
        <v>24</v>
      </c>
      <c r="D58" s="62"/>
      <c r="E58" s="63"/>
      <c r="F58" s="64"/>
      <c r="G58" s="113"/>
      <c r="H58" s="236"/>
      <c r="I58" s="62"/>
      <c r="J58" s="152" t="s">
        <v>4</v>
      </c>
      <c r="K58" s="152" t="s">
        <v>4</v>
      </c>
      <c r="L58" s="152" t="s">
        <v>4</v>
      </c>
      <c r="M58" s="152" t="s">
        <v>4</v>
      </c>
      <c r="N58" s="152" t="s">
        <v>4</v>
      </c>
      <c r="O58" s="152" t="s">
        <v>4</v>
      </c>
      <c r="P58" s="152" t="s">
        <v>4</v>
      </c>
      <c r="Q58" s="152" t="s">
        <v>4</v>
      </c>
      <c r="R58" s="152" t="s">
        <v>4</v>
      </c>
      <c r="S58" s="152" t="s">
        <v>4</v>
      </c>
      <c r="T58" s="78"/>
      <c r="U58" s="78"/>
      <c r="V58" s="78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/>
      <c r="AH58" s="78"/>
      <c r="AI58" s="78"/>
      <c r="AJ58" s="78"/>
      <c r="AK58" s="78"/>
      <c r="AL58" s="78"/>
      <c r="AM58" s="78"/>
      <c r="AN58" s="78"/>
      <c r="AO58" s="78"/>
      <c r="AP58" s="78"/>
      <c r="AQ58" s="78"/>
      <c r="AR58" s="78"/>
      <c r="AS58" s="78"/>
      <c r="AT58" s="78"/>
      <c r="AU58" s="78"/>
      <c r="AV58" s="78"/>
      <c r="AW58" s="78"/>
      <c r="AX58" s="78"/>
      <c r="AY58" s="78"/>
      <c r="AZ58" s="78"/>
      <c r="BA58" s="78"/>
      <c r="BB58" s="79"/>
    </row>
  </sheetData>
  <dataConsolidate/>
  <mergeCells count="70">
    <mergeCell ref="AZ31:AZ32"/>
    <mergeCell ref="BA31:BA32"/>
    <mergeCell ref="BB31:BB32"/>
    <mergeCell ref="AU31:AU32"/>
    <mergeCell ref="AV31:AV32"/>
    <mergeCell ref="AW31:AW32"/>
    <mergeCell ref="AX31:AX32"/>
    <mergeCell ref="AY31:AY32"/>
    <mergeCell ref="AP31:AP32"/>
    <mergeCell ref="AQ31:AQ32"/>
    <mergeCell ref="AR31:AR32"/>
    <mergeCell ref="AS31:AS32"/>
    <mergeCell ref="AT31:AT32"/>
    <mergeCell ref="AK31:AK32"/>
    <mergeCell ref="AL31:AL32"/>
    <mergeCell ref="AM31:AM32"/>
    <mergeCell ref="AN31:AN32"/>
    <mergeCell ref="AO31:AO32"/>
    <mergeCell ref="AF31:AF32"/>
    <mergeCell ref="AG31:AG32"/>
    <mergeCell ref="AH31:AH32"/>
    <mergeCell ref="AI31:AI32"/>
    <mergeCell ref="AJ31:AJ32"/>
    <mergeCell ref="H33:H34"/>
    <mergeCell ref="I33:I34"/>
    <mergeCell ref="J33:J34"/>
    <mergeCell ref="AD31:AD32"/>
    <mergeCell ref="AE31:AE32"/>
    <mergeCell ref="Z31:AA32"/>
    <mergeCell ref="AB31:AC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C33:C34"/>
    <mergeCell ref="D33:D34"/>
    <mergeCell ref="E33:E34"/>
    <mergeCell ref="F33:F34"/>
    <mergeCell ref="G33:G34"/>
    <mergeCell ref="X31:Y32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G8:H8"/>
    <mergeCell ref="Q8:R8"/>
    <mergeCell ref="G9:H9"/>
    <mergeCell ref="Q9:R9"/>
    <mergeCell ref="G10:H10"/>
    <mergeCell ref="Q10:R10"/>
    <mergeCell ref="C2:E2"/>
    <mergeCell ref="F2:T2"/>
    <mergeCell ref="C4:U4"/>
    <mergeCell ref="C6:E6"/>
    <mergeCell ref="F6:G6"/>
    <mergeCell ref="H6:J6"/>
    <mergeCell ref="P6:Q6"/>
    <mergeCell ref="R6:S6"/>
    <mergeCell ref="T6:U6"/>
  </mergeCells>
  <dataValidations count="4">
    <dataValidation type="list" allowBlank="1" showErrorMessage="1" sqref="I29">
      <formula1>$O$28:$O$30</formula1>
    </dataValidation>
    <dataValidation allowBlank="1" showErrorMessage="1" sqref="J30"/>
    <dataValidation type="list" showInputMessage="1" showErrorMessage="1" promptTitle="Choix Cardinal" sqref="P10">
      <formula1>$N$8:$N$10</formula1>
    </dataValidation>
    <dataValidation type="list" showInputMessage="1" showErrorMessage="1" promptTitle="Choix Cardinal" sqref="P9">
      <formula1>$M$8:$M$10</formula1>
    </dataValidation>
  </dataValidations>
  <pageMargins left="0.7" right="0.7" top="0.75" bottom="0.75" header="0.3" footer="0.3"/>
  <pageSetup paperSize="9" orientation="portrait" horizontalDpi="4294967293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8"/>
  <sheetViews>
    <sheetView topLeftCell="A10" zoomScaleNormal="100" workbookViewId="0">
      <selection activeCell="G35" sqref="G35:AC48"/>
    </sheetView>
  </sheetViews>
  <sheetFormatPr baseColWidth="10" defaultColWidth="11.42578125" defaultRowHeight="15" x14ac:dyDescent="0.25"/>
  <cols>
    <col min="1" max="2" width="0.85546875" style="80" customWidth="1"/>
    <col min="3" max="3" width="3.7109375" style="80" customWidth="1"/>
    <col min="4" max="8" width="10.28515625" style="80" customWidth="1"/>
    <col min="9" max="10" width="15.7109375" style="80" customWidth="1"/>
    <col min="11" max="15" width="10.7109375" style="80" hidden="1" customWidth="1"/>
    <col min="16" max="16" width="10.7109375" style="80" customWidth="1"/>
    <col min="17" max="29" width="10.28515625" style="80" customWidth="1"/>
    <col min="30" max="16384" width="11.42578125" style="80"/>
  </cols>
  <sheetData>
    <row r="1" spans="3:23" ht="3" customHeight="1" thickBot="1" x14ac:dyDescent="0.3"/>
    <row r="2" spans="3:23" ht="21" x14ac:dyDescent="0.35">
      <c r="C2" s="214" t="s">
        <v>19</v>
      </c>
      <c r="D2" s="215"/>
      <c r="E2" s="215"/>
      <c r="F2" s="216" t="s">
        <v>147</v>
      </c>
      <c r="G2" s="216"/>
      <c r="H2" s="216"/>
      <c r="I2" s="216"/>
      <c r="J2" s="216"/>
      <c r="K2" s="216"/>
      <c r="L2" s="216"/>
      <c r="M2" s="216"/>
      <c r="N2" s="216"/>
      <c r="O2" s="216"/>
      <c r="P2" s="216"/>
      <c r="Q2" s="216"/>
      <c r="R2" s="216"/>
      <c r="S2" s="216"/>
      <c r="T2" s="216"/>
      <c r="U2" s="1"/>
    </row>
    <row r="3" spans="3:23" ht="14.45" customHeight="1" x14ac:dyDescent="0.25">
      <c r="C3" s="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2"/>
    </row>
    <row r="4" spans="3:23" ht="21.75" thickBot="1" x14ac:dyDescent="0.4">
      <c r="C4" s="217" t="s">
        <v>75</v>
      </c>
      <c r="D4" s="218"/>
      <c r="E4" s="218"/>
      <c r="F4" s="218"/>
      <c r="G4" s="218"/>
      <c r="H4" s="218"/>
      <c r="I4" s="218"/>
      <c r="J4" s="218"/>
      <c r="K4" s="218"/>
      <c r="L4" s="218"/>
      <c r="M4" s="218"/>
      <c r="N4" s="218"/>
      <c r="O4" s="218"/>
      <c r="P4" s="218"/>
      <c r="Q4" s="218"/>
      <c r="R4" s="218"/>
      <c r="S4" s="218"/>
      <c r="T4" s="218"/>
      <c r="U4" s="219"/>
    </row>
    <row r="5" spans="3:23" ht="15.75" customHeight="1" thickBot="1" x14ac:dyDescent="0.4">
      <c r="C5" s="7"/>
      <c r="D5" s="7"/>
      <c r="E5" s="7"/>
      <c r="F5" s="7"/>
      <c r="G5" s="7"/>
      <c r="J5" s="7"/>
      <c r="K5" s="7"/>
      <c r="L5" s="7"/>
      <c r="M5" s="7"/>
      <c r="N5" s="7"/>
      <c r="O5" s="7"/>
      <c r="P5" s="7"/>
      <c r="Q5" s="7"/>
      <c r="R5" s="7"/>
    </row>
    <row r="6" spans="3:23" ht="16.5" customHeight="1" thickBot="1" x14ac:dyDescent="0.3">
      <c r="C6" s="220" t="s">
        <v>38</v>
      </c>
      <c r="D6" s="221"/>
      <c r="E6" s="221"/>
      <c r="F6" s="222">
        <v>9</v>
      </c>
      <c r="G6" s="222"/>
      <c r="H6" s="221" t="s">
        <v>37</v>
      </c>
      <c r="I6" s="221"/>
      <c r="J6" s="221"/>
      <c r="K6" s="51"/>
      <c r="L6" s="51"/>
      <c r="M6" s="51"/>
      <c r="N6" s="50"/>
      <c r="O6" s="51"/>
      <c r="P6" s="223">
        <v>1</v>
      </c>
      <c r="Q6" s="223"/>
      <c r="R6" s="224" t="s">
        <v>78</v>
      </c>
      <c r="S6" s="224"/>
      <c r="T6" s="225">
        <v>37409</v>
      </c>
      <c r="U6" s="226"/>
    </row>
    <row r="7" spans="3:23" ht="16.5" customHeight="1" thickBot="1" x14ac:dyDescent="0.4">
      <c r="C7" s="34"/>
      <c r="D7" s="34"/>
      <c r="E7" s="33"/>
      <c r="F7" s="35"/>
      <c r="G7" s="33"/>
      <c r="H7" s="33"/>
      <c r="I7" s="33"/>
      <c r="J7" s="33"/>
      <c r="K7" s="33"/>
      <c r="L7" s="33"/>
      <c r="M7" s="33"/>
      <c r="N7" s="33"/>
      <c r="O7" s="37"/>
      <c r="P7" s="33"/>
      <c r="Q7" s="36"/>
    </row>
    <row r="8" spans="3:23" ht="15" customHeight="1" x14ac:dyDescent="0.25">
      <c r="C8" s="46"/>
      <c r="D8" s="33"/>
      <c r="G8" s="206" t="s">
        <v>57</v>
      </c>
      <c r="H8" s="207"/>
      <c r="I8" s="172" t="s">
        <v>50</v>
      </c>
      <c r="J8" s="172" t="s">
        <v>46</v>
      </c>
      <c r="K8" s="44"/>
      <c r="L8" s="44"/>
      <c r="M8" s="44"/>
      <c r="N8" s="44"/>
      <c r="O8" s="47"/>
      <c r="P8" s="45" t="s">
        <v>52</v>
      </c>
      <c r="Q8" s="208" t="s">
        <v>47</v>
      </c>
      <c r="R8" s="209"/>
    </row>
    <row r="9" spans="3:23" ht="14.25" customHeight="1" x14ac:dyDescent="0.25">
      <c r="C9" s="46"/>
      <c r="D9" s="33"/>
      <c r="G9" s="210" t="s">
        <v>48</v>
      </c>
      <c r="H9" s="211"/>
      <c r="I9" s="38">
        <v>0</v>
      </c>
      <c r="J9" s="39">
        <v>1.57</v>
      </c>
      <c r="K9" s="42" t="s">
        <v>51</v>
      </c>
      <c r="L9" s="43" t="str">
        <f>IF(P9=M9,"+","-")</f>
        <v>+</v>
      </c>
      <c r="M9" s="42" t="s">
        <v>3</v>
      </c>
      <c r="N9" s="42" t="s">
        <v>54</v>
      </c>
      <c r="O9" s="16" t="str">
        <f>IF(ISBLANK(I9),"",IF(ISBLANK(J9),"",IF(P9=M10,L9&amp;N11,N11)))</f>
        <v>0°1,57</v>
      </c>
      <c r="P9" s="39" t="s">
        <v>3</v>
      </c>
      <c r="Q9" s="212">
        <f>IF(ISBLANK(I9),"",IF(ISBLANK(J9),"",IF(J9&gt;60,"ERREUR !!",O11*(I9+(J9/60)))))</f>
        <v>2.6166666666666668E-2</v>
      </c>
      <c r="R9" s="213"/>
    </row>
    <row r="10" spans="3:23" ht="15" customHeight="1" x14ac:dyDescent="0.25">
      <c r="C10" s="46"/>
      <c r="D10" s="33"/>
      <c r="G10" s="210" t="s">
        <v>49</v>
      </c>
      <c r="H10" s="211"/>
      <c r="I10" s="38">
        <v>9</v>
      </c>
      <c r="J10" s="39">
        <v>53.1</v>
      </c>
      <c r="K10" s="42" t="s">
        <v>51</v>
      </c>
      <c r="L10" s="43" t="str">
        <f>IF(P10=N9,"+","-")</f>
        <v>-</v>
      </c>
      <c r="M10" s="42" t="s">
        <v>53</v>
      </c>
      <c r="N10" s="42" t="s">
        <v>55</v>
      </c>
      <c r="O10" s="11" t="str">
        <f>IF(ISBLANK(I10),"",IF(ISBLANK(J10),"",IF(P10=N10,L10&amp;N12,N12)))</f>
        <v>-9°53,1</v>
      </c>
      <c r="P10" s="39" t="s">
        <v>55</v>
      </c>
      <c r="Q10" s="212">
        <f>IF(ISBLANK(I10),"",IF(ISBLANK(J10),"",IF(J10&gt;60,"ERREUR !!",O12*(I10+(J10/60)))))</f>
        <v>-9.8849999999999998</v>
      </c>
      <c r="R10" s="213"/>
      <c r="S10" s="31"/>
      <c r="T10" s="31"/>
    </row>
    <row r="11" spans="3:23" x14ac:dyDescent="0.25">
      <c r="G11" s="194" t="s">
        <v>72</v>
      </c>
      <c r="H11" s="195"/>
      <c r="I11" s="83" t="s">
        <v>33</v>
      </c>
      <c r="J11" s="85">
        <v>37409</v>
      </c>
      <c r="K11" s="85"/>
      <c r="L11" s="85"/>
      <c r="M11" s="85"/>
      <c r="N11" s="86" t="str">
        <f>I9&amp;"°"&amp;J9</f>
        <v>0°1,57</v>
      </c>
      <c r="O11" s="87">
        <f>IF(P9=M10,-1,1)</f>
        <v>1</v>
      </c>
      <c r="P11" s="198" t="str">
        <f>TEXT(J11,"aaaa-mm-jj")&amp;"T"&amp;TEXT(J12,"hh:mm:ss")&amp;"z"</f>
        <v>2006-06-03T10:30:00z</v>
      </c>
      <c r="Q11" s="198"/>
      <c r="R11" s="199"/>
      <c r="T11" s="30"/>
      <c r="U11" s="30"/>
      <c r="V11" s="32"/>
      <c r="W11" s="32"/>
    </row>
    <row r="12" spans="3:23" ht="15.75" thickBot="1" x14ac:dyDescent="0.3">
      <c r="G12" s="196"/>
      <c r="H12" s="197"/>
      <c r="I12" s="84" t="s">
        <v>73</v>
      </c>
      <c r="J12" s="114">
        <v>0.4375</v>
      </c>
      <c r="K12" s="88"/>
      <c r="L12" s="88"/>
      <c r="M12" s="88"/>
      <c r="N12" s="89" t="str">
        <f>I10&amp;"°"&amp;J10</f>
        <v>9°53,1</v>
      </c>
      <c r="O12" s="87">
        <f>IF(P10=N10,-1,1)</f>
        <v>-1</v>
      </c>
      <c r="P12" s="200"/>
      <c r="Q12" s="200"/>
      <c r="R12" s="201"/>
      <c r="T12" s="30"/>
      <c r="U12" s="30"/>
      <c r="V12" s="32"/>
      <c r="W12" s="32"/>
    </row>
    <row r="13" spans="3:23" ht="15.75" thickBot="1" x14ac:dyDescent="0.3">
      <c r="C13" s="5" t="s">
        <v>1</v>
      </c>
      <c r="D13" s="5"/>
      <c r="E13" s="6"/>
      <c r="K13" s="81"/>
      <c r="L13" s="81"/>
      <c r="M13" s="81"/>
      <c r="N13" s="81"/>
      <c r="O13" s="81"/>
      <c r="P13" s="81"/>
      <c r="Q13" s="82"/>
    </row>
    <row r="14" spans="3:23" ht="15" customHeight="1" x14ac:dyDescent="0.25">
      <c r="C14" s="97" t="s">
        <v>7</v>
      </c>
      <c r="D14" s="90"/>
      <c r="E14" s="90"/>
      <c r="F14" s="90"/>
      <c r="G14" s="90"/>
      <c r="H14" s="91"/>
      <c r="I14" s="91"/>
      <c r="J14" s="91"/>
      <c r="K14" s="90"/>
      <c r="L14" s="90"/>
      <c r="M14" s="90"/>
      <c r="N14" s="91"/>
      <c r="O14" s="12"/>
      <c r="P14" s="91"/>
      <c r="Q14" s="12" t="s">
        <v>17</v>
      </c>
      <c r="R14" s="17">
        <v>23</v>
      </c>
      <c r="S14" s="92" t="s">
        <v>2</v>
      </c>
    </row>
    <row r="15" spans="3:23" ht="14.25" customHeight="1" x14ac:dyDescent="0.25">
      <c r="C15" s="98" t="s">
        <v>32</v>
      </c>
      <c r="D15" s="93"/>
      <c r="E15" s="93"/>
      <c r="F15" s="93"/>
      <c r="G15" s="93"/>
      <c r="H15" s="23"/>
      <c r="I15" s="23"/>
      <c r="J15" s="23"/>
      <c r="K15" s="93"/>
      <c r="L15" s="93"/>
      <c r="M15" s="93"/>
      <c r="N15" s="23"/>
      <c r="O15" s="13"/>
      <c r="P15" s="23"/>
      <c r="Q15" s="13" t="s">
        <v>34</v>
      </c>
      <c r="R15" s="18">
        <v>22.5</v>
      </c>
      <c r="S15" s="94" t="s">
        <v>2</v>
      </c>
    </row>
    <row r="16" spans="3:23" x14ac:dyDescent="0.25">
      <c r="C16" s="98" t="s">
        <v>11</v>
      </c>
      <c r="D16" s="93"/>
      <c r="E16" s="93"/>
      <c r="F16" s="93"/>
      <c r="G16" s="93"/>
      <c r="H16" s="23"/>
      <c r="I16" s="23"/>
      <c r="J16" s="23"/>
      <c r="K16" s="93"/>
      <c r="L16" s="93"/>
      <c r="M16" s="93"/>
      <c r="N16" s="23"/>
      <c r="O16" s="14"/>
      <c r="P16" s="23"/>
      <c r="Q16" s="14" t="s">
        <v>35</v>
      </c>
      <c r="R16" s="20" t="s">
        <v>4</v>
      </c>
      <c r="S16" s="94" t="s">
        <v>6</v>
      </c>
    </row>
    <row r="17" spans="3:54" ht="15.75" thickBot="1" x14ac:dyDescent="0.3">
      <c r="C17" s="99" t="s">
        <v>12</v>
      </c>
      <c r="D17" s="95"/>
      <c r="E17" s="95"/>
      <c r="F17" s="95"/>
      <c r="G17" s="95"/>
      <c r="H17" s="24"/>
      <c r="I17" s="24"/>
      <c r="J17" s="24"/>
      <c r="K17" s="95"/>
      <c r="L17" s="95"/>
      <c r="M17" s="95"/>
      <c r="N17" s="24"/>
      <c r="O17" s="15"/>
      <c r="P17" s="24"/>
      <c r="Q17" s="15" t="s">
        <v>36</v>
      </c>
      <c r="R17" s="21" t="s">
        <v>4</v>
      </c>
      <c r="S17" s="96" t="s">
        <v>6</v>
      </c>
    </row>
    <row r="18" spans="3:54" ht="14.45" hidden="1" x14ac:dyDescent="0.3">
      <c r="C18" s="8" t="s">
        <v>8</v>
      </c>
      <c r="D18" s="9"/>
      <c r="E18" s="9"/>
      <c r="F18" s="9"/>
      <c r="G18" s="9"/>
      <c r="H18" s="9"/>
      <c r="I18" s="9"/>
      <c r="J18" s="9"/>
      <c r="K18" s="10"/>
      <c r="L18" s="10"/>
      <c r="M18" s="10"/>
      <c r="N18" s="10"/>
      <c r="O18" s="25" t="s">
        <v>0</v>
      </c>
      <c r="P18" s="19">
        <f>(0.999842594+(0.00006793952*$R$14)-(0.00000909529*$R$14^2)+(0.0000001001685*$R$14^3)-(0.000000001120083*$R$14^4)+(0.000000000006536332*$R$14^5))</f>
        <v>0.99754116961741091</v>
      </c>
      <c r="Q18" s="10"/>
      <c r="R18" s="2"/>
    </row>
    <row r="19" spans="3:54" ht="14.45" hidden="1" x14ac:dyDescent="0.3">
      <c r="C19" s="8" t="s">
        <v>9</v>
      </c>
      <c r="D19" s="9"/>
      <c r="E19" s="9"/>
      <c r="F19" s="9"/>
      <c r="G19" s="9"/>
      <c r="H19" s="9"/>
      <c r="I19" s="9"/>
      <c r="J19" s="9"/>
      <c r="K19" s="10"/>
      <c r="L19" s="10"/>
      <c r="M19" s="10"/>
      <c r="N19" s="10"/>
      <c r="O19" s="25" t="s">
        <v>43</v>
      </c>
      <c r="P19" s="19" t="e">
        <f>$P$24*($P$18/#REF!)</f>
        <v>#REF!</v>
      </c>
      <c r="Q19" s="10" t="s">
        <v>3</v>
      </c>
      <c r="R19" s="2"/>
    </row>
    <row r="20" spans="3:54" ht="14.45" hidden="1" x14ac:dyDescent="0.3">
      <c r="C20" s="8" t="s">
        <v>18</v>
      </c>
      <c r="D20" s="9"/>
      <c r="E20" s="9"/>
      <c r="F20" s="9"/>
      <c r="G20" s="9"/>
      <c r="H20" s="9"/>
      <c r="I20" s="9"/>
      <c r="J20" s="9"/>
      <c r="K20" s="10"/>
      <c r="L20" s="10"/>
      <c r="M20" s="10"/>
      <c r="N20" s="10"/>
      <c r="O20" s="25" t="s">
        <v>44</v>
      </c>
      <c r="P20" s="19" t="e">
        <f>5+#REF!</f>
        <v>#REF!</v>
      </c>
      <c r="Q20" s="10" t="s">
        <v>6</v>
      </c>
      <c r="R20" s="2"/>
    </row>
    <row r="21" spans="3:54" ht="14.45" hidden="1" x14ac:dyDescent="0.3">
      <c r="C21" s="8" t="s">
        <v>10</v>
      </c>
      <c r="D21" s="9"/>
      <c r="E21" s="9"/>
      <c r="F21" s="9"/>
      <c r="G21" s="9"/>
      <c r="H21" s="9"/>
      <c r="I21" s="9"/>
      <c r="J21" s="9"/>
      <c r="K21" s="10"/>
      <c r="L21" s="10"/>
      <c r="M21" s="10"/>
      <c r="N21" s="10"/>
      <c r="O21" s="25" t="s">
        <v>45</v>
      </c>
      <c r="P21" s="19" t="e">
        <f>P20*(1+0.00001*(R14-20))</f>
        <v>#REF!</v>
      </c>
      <c r="Q21" s="10" t="s">
        <v>6</v>
      </c>
      <c r="R21" s="2"/>
    </row>
    <row r="22" spans="3:54" ht="14.45" hidden="1" x14ac:dyDescent="0.3">
      <c r="C22" s="8" t="s">
        <v>13</v>
      </c>
      <c r="D22" s="9"/>
      <c r="E22" s="9"/>
      <c r="F22" s="9"/>
      <c r="G22" s="9"/>
      <c r="H22" s="9"/>
      <c r="I22" s="9"/>
      <c r="J22" s="9"/>
      <c r="K22" s="10"/>
      <c r="L22" s="10"/>
      <c r="M22" s="10"/>
      <c r="N22" s="10"/>
      <c r="O22" s="25" t="s">
        <v>39</v>
      </c>
      <c r="P22" s="22" t="e">
        <f>$R$16*(1+0.00001*(20-$R$14))</f>
        <v>#VALUE!</v>
      </c>
      <c r="Q22" s="10" t="s">
        <v>6</v>
      </c>
      <c r="R22" s="2"/>
    </row>
    <row r="23" spans="3:54" ht="14.45" hidden="1" x14ac:dyDescent="0.3">
      <c r="C23" s="8" t="s">
        <v>14</v>
      </c>
      <c r="D23" s="9"/>
      <c r="E23" s="9"/>
      <c r="F23" s="9"/>
      <c r="G23" s="9"/>
      <c r="H23" s="9"/>
      <c r="I23" s="9"/>
      <c r="J23" s="9"/>
      <c r="K23" s="10"/>
      <c r="L23" s="10"/>
      <c r="M23" s="10"/>
      <c r="N23" s="10"/>
      <c r="O23" s="25" t="s">
        <v>40</v>
      </c>
      <c r="P23" s="22" t="e">
        <f>$R$17*(1+0.00001*(20-$R$14))</f>
        <v>#VALUE!</v>
      </c>
      <c r="Q23" s="10" t="s">
        <v>6</v>
      </c>
      <c r="R23" s="2"/>
    </row>
    <row r="24" spans="3:54" ht="14.45" hidden="1" x14ac:dyDescent="0.3">
      <c r="C24" s="8" t="s">
        <v>15</v>
      </c>
      <c r="D24" s="9"/>
      <c r="E24" s="9"/>
      <c r="F24" s="9"/>
      <c r="G24" s="9"/>
      <c r="H24" s="9"/>
      <c r="I24" s="9"/>
      <c r="J24" s="9"/>
      <c r="K24" s="10"/>
      <c r="L24" s="10"/>
      <c r="M24" s="10"/>
      <c r="N24" s="10"/>
      <c r="O24" s="25" t="s">
        <v>41</v>
      </c>
      <c r="P24" s="23" t="e">
        <f>MAX(#REF!)</f>
        <v>#REF!</v>
      </c>
      <c r="Q24" s="10" t="s">
        <v>3</v>
      </c>
      <c r="R24" s="2"/>
    </row>
    <row r="25" spans="3:54" ht="14.45" hidden="1" x14ac:dyDescent="0.3">
      <c r="C25" s="8" t="s">
        <v>16</v>
      </c>
      <c r="D25" s="9"/>
      <c r="E25" s="9"/>
      <c r="F25" s="9"/>
      <c r="G25" s="9"/>
      <c r="H25" s="9"/>
      <c r="I25" s="9"/>
      <c r="J25" s="9"/>
      <c r="K25" s="10"/>
      <c r="L25" s="10"/>
      <c r="M25" s="10"/>
      <c r="N25" s="10"/>
      <c r="O25" s="25" t="s">
        <v>42</v>
      </c>
      <c r="P25" s="23" t="e">
        <f>IF(ISBLANK(R14),"",IF(ISBLANK(P21),"",IF(ISBLANK(R17),"",(($P$24*$P$18)/($P$22-$P$23)))))</f>
        <v>#REF!</v>
      </c>
      <c r="Q25" s="10" t="s">
        <v>3</v>
      </c>
      <c r="R25" s="2"/>
    </row>
    <row r="26" spans="3:54" ht="14.45" hidden="1" x14ac:dyDescent="0.3">
      <c r="C26" s="40" t="s">
        <v>31</v>
      </c>
      <c r="D26" s="41"/>
      <c r="E26" s="41"/>
      <c r="F26" s="41"/>
      <c r="G26" s="41"/>
      <c r="H26" s="41"/>
      <c r="I26" s="41"/>
      <c r="J26" s="41"/>
      <c r="K26" s="10"/>
      <c r="L26" s="10"/>
      <c r="M26" s="10"/>
      <c r="N26" s="10"/>
      <c r="O26" s="25" t="s">
        <v>30</v>
      </c>
      <c r="P26" s="23" t="e">
        <f>2+(#REF!+#REF!)</f>
        <v>#REF!</v>
      </c>
      <c r="Q26" s="10" t="s">
        <v>6</v>
      </c>
      <c r="R26" s="2"/>
    </row>
    <row r="27" spans="3:54" hidden="1" thickBot="1" x14ac:dyDescent="0.35">
      <c r="C27" s="26"/>
      <c r="D27" s="27"/>
      <c r="E27" s="27"/>
      <c r="F27" s="27"/>
      <c r="G27" s="27"/>
      <c r="H27" s="27"/>
      <c r="I27" s="27"/>
      <c r="J27" s="27"/>
      <c r="K27" s="28"/>
      <c r="L27" s="28"/>
      <c r="M27" s="28"/>
      <c r="N27" s="28"/>
      <c r="O27" s="29" t="s">
        <v>29</v>
      </c>
      <c r="P27" s="24">
        <v>1.6999999999999999E-3</v>
      </c>
      <c r="Q27" s="28"/>
      <c r="R27" s="4"/>
    </row>
    <row r="29" spans="3:54" ht="15.75" x14ac:dyDescent="0.25">
      <c r="E29" s="202" t="s">
        <v>60</v>
      </c>
      <c r="F29" s="202"/>
      <c r="G29" s="202"/>
      <c r="H29" s="202"/>
      <c r="I29" s="69" t="s">
        <v>66</v>
      </c>
      <c r="K29" s="70"/>
      <c r="L29" s="70"/>
      <c r="M29" s="70"/>
      <c r="N29" s="71"/>
      <c r="O29" s="70" t="s">
        <v>66</v>
      </c>
    </row>
    <row r="30" spans="3:54" ht="16.149999999999999" thickBot="1" x14ac:dyDescent="0.35">
      <c r="E30" s="115"/>
      <c r="F30" s="115"/>
      <c r="G30" s="115"/>
      <c r="H30" s="115"/>
      <c r="I30" s="115"/>
      <c r="J30" s="73"/>
      <c r="K30" s="72"/>
      <c r="L30" s="72"/>
      <c r="M30" s="72"/>
      <c r="N30" s="71"/>
      <c r="O30" s="71" t="s">
        <v>65</v>
      </c>
      <c r="P30" s="71"/>
    </row>
    <row r="31" spans="3:54" ht="15.75" customHeight="1" x14ac:dyDescent="0.25">
      <c r="C31" s="203" t="s">
        <v>5</v>
      </c>
      <c r="D31" s="190" t="s">
        <v>24</v>
      </c>
      <c r="E31" s="190" t="s">
        <v>58</v>
      </c>
      <c r="F31" s="190" t="s">
        <v>56</v>
      </c>
      <c r="G31" s="190" t="s">
        <v>20</v>
      </c>
      <c r="H31" s="190" t="s">
        <v>76</v>
      </c>
      <c r="I31" s="188" t="s">
        <v>77</v>
      </c>
      <c r="J31" s="188" t="s">
        <v>64</v>
      </c>
      <c r="K31" s="190" t="s">
        <v>21</v>
      </c>
      <c r="L31" s="190" t="s">
        <v>22</v>
      </c>
      <c r="M31" s="190" t="s">
        <v>26</v>
      </c>
      <c r="N31" s="190" t="s">
        <v>25</v>
      </c>
      <c r="O31" s="190" t="s">
        <v>23</v>
      </c>
      <c r="P31" s="192" t="s">
        <v>74</v>
      </c>
      <c r="Q31" s="192"/>
      <c r="R31" s="192"/>
      <c r="S31" s="192"/>
      <c r="T31" s="184" t="s">
        <v>69</v>
      </c>
      <c r="U31" s="184"/>
      <c r="V31" s="184" t="s">
        <v>70</v>
      </c>
      <c r="W31" s="184"/>
      <c r="X31" s="184" t="s">
        <v>71</v>
      </c>
      <c r="Y31" s="184"/>
      <c r="Z31" s="184" t="s">
        <v>67</v>
      </c>
      <c r="AA31" s="184"/>
      <c r="AB31" s="184" t="s">
        <v>68</v>
      </c>
      <c r="AC31" s="186"/>
      <c r="AD31" s="227" t="s">
        <v>80</v>
      </c>
      <c r="AE31" s="227" t="s">
        <v>81</v>
      </c>
      <c r="AF31" s="227" t="s">
        <v>82</v>
      </c>
      <c r="AG31" s="228" t="s">
        <v>83</v>
      </c>
      <c r="AH31" s="227" t="s">
        <v>84</v>
      </c>
      <c r="AI31" s="227" t="s">
        <v>85</v>
      </c>
      <c r="AJ31" s="227" t="s">
        <v>86</v>
      </c>
      <c r="AK31" s="227" t="s">
        <v>87</v>
      </c>
      <c r="AL31" s="228" t="s">
        <v>88</v>
      </c>
      <c r="AM31" s="227" t="s">
        <v>89</v>
      </c>
      <c r="AN31" s="227" t="s">
        <v>90</v>
      </c>
      <c r="AO31" s="227" t="s">
        <v>91</v>
      </c>
      <c r="AP31" s="227" t="s">
        <v>92</v>
      </c>
      <c r="AQ31" s="227" t="s">
        <v>93</v>
      </c>
      <c r="AR31" s="228" t="s">
        <v>94</v>
      </c>
      <c r="AS31" s="228" t="s">
        <v>95</v>
      </c>
      <c r="AT31" s="228" t="s">
        <v>96</v>
      </c>
      <c r="AU31" s="227" t="s">
        <v>97</v>
      </c>
      <c r="AV31" s="227" t="s">
        <v>98</v>
      </c>
      <c r="AW31" s="229" t="s">
        <v>99</v>
      </c>
      <c r="AX31" s="227" t="s">
        <v>100</v>
      </c>
      <c r="AY31" s="227" t="s">
        <v>101</v>
      </c>
      <c r="AZ31" s="228" t="s">
        <v>102</v>
      </c>
      <c r="BA31" s="227" t="s">
        <v>103</v>
      </c>
      <c r="BB31" s="230" t="s">
        <v>104</v>
      </c>
    </row>
    <row r="32" spans="3:54" ht="15.75" customHeight="1" x14ac:dyDescent="0.25">
      <c r="C32" s="204"/>
      <c r="D32" s="191"/>
      <c r="E32" s="191"/>
      <c r="F32" s="191"/>
      <c r="G32" s="191"/>
      <c r="H32" s="191"/>
      <c r="I32" s="205"/>
      <c r="J32" s="189"/>
      <c r="K32" s="191"/>
      <c r="L32" s="191"/>
      <c r="M32" s="191"/>
      <c r="N32" s="191"/>
      <c r="O32" s="191"/>
      <c r="P32" s="193"/>
      <c r="Q32" s="193"/>
      <c r="R32" s="193"/>
      <c r="S32" s="193"/>
      <c r="T32" s="185"/>
      <c r="U32" s="185"/>
      <c r="V32" s="185"/>
      <c r="W32" s="185"/>
      <c r="X32" s="185"/>
      <c r="Y32" s="185"/>
      <c r="Z32" s="185"/>
      <c r="AA32" s="185"/>
      <c r="AB32" s="185"/>
      <c r="AC32" s="187"/>
      <c r="AD32" s="227"/>
      <c r="AE32" s="227"/>
      <c r="AF32" s="227"/>
      <c r="AG32" s="228"/>
      <c r="AH32" s="227"/>
      <c r="AI32" s="227"/>
      <c r="AJ32" s="227"/>
      <c r="AK32" s="227"/>
      <c r="AL32" s="228"/>
      <c r="AM32" s="227"/>
      <c r="AN32" s="227"/>
      <c r="AO32" s="227"/>
      <c r="AP32" s="227"/>
      <c r="AQ32" s="227"/>
      <c r="AR32" s="228"/>
      <c r="AS32" s="228"/>
      <c r="AT32" s="228"/>
      <c r="AU32" s="227"/>
      <c r="AV32" s="227"/>
      <c r="AW32" s="229"/>
      <c r="AX32" s="227"/>
      <c r="AY32" s="227"/>
      <c r="AZ32" s="228"/>
      <c r="BA32" s="227"/>
      <c r="BB32" s="230"/>
    </row>
    <row r="33" spans="1:54" ht="15.75" customHeight="1" x14ac:dyDescent="0.25">
      <c r="C33" s="178" t="s">
        <v>59</v>
      </c>
      <c r="D33" s="180" t="s">
        <v>4</v>
      </c>
      <c r="E33" s="180" t="s">
        <v>2</v>
      </c>
      <c r="F33" s="176" t="s">
        <v>62</v>
      </c>
      <c r="G33" s="182"/>
      <c r="H33" s="176" t="s">
        <v>27</v>
      </c>
      <c r="I33" s="176" t="s">
        <v>27</v>
      </c>
      <c r="J33" s="176" t="s">
        <v>62</v>
      </c>
      <c r="K33" s="136"/>
      <c r="L33" s="136"/>
      <c r="M33" s="136"/>
      <c r="N33" s="136"/>
      <c r="O33" s="136"/>
      <c r="P33" s="137" t="s">
        <v>132</v>
      </c>
      <c r="Q33" s="137"/>
      <c r="R33" s="137" t="s">
        <v>133</v>
      </c>
      <c r="S33" s="137" t="s">
        <v>134</v>
      </c>
      <c r="T33" s="138" t="s">
        <v>135</v>
      </c>
      <c r="U33" s="138" t="s">
        <v>136</v>
      </c>
      <c r="V33" s="138" t="s">
        <v>137</v>
      </c>
      <c r="W33" s="138" t="s">
        <v>138</v>
      </c>
      <c r="X33" s="138" t="s">
        <v>139</v>
      </c>
      <c r="Y33" s="138" t="s">
        <v>140</v>
      </c>
      <c r="Z33" s="138" t="s">
        <v>141</v>
      </c>
      <c r="AA33" s="138" t="s">
        <v>142</v>
      </c>
      <c r="AB33" s="138" t="s">
        <v>143</v>
      </c>
      <c r="AC33" s="139" t="s">
        <v>144</v>
      </c>
      <c r="AD33" s="129" t="s">
        <v>105</v>
      </c>
      <c r="AE33" s="129" t="s">
        <v>106</v>
      </c>
      <c r="AF33" s="129" t="s">
        <v>107</v>
      </c>
      <c r="AG33" s="130" t="s">
        <v>108</v>
      </c>
      <c r="AH33" s="129" t="s">
        <v>109</v>
      </c>
      <c r="AI33" s="131" t="s">
        <v>110</v>
      </c>
      <c r="AJ33" s="129" t="s">
        <v>111</v>
      </c>
      <c r="AK33" s="131" t="s">
        <v>112</v>
      </c>
      <c r="AL33" s="129" t="s">
        <v>113</v>
      </c>
      <c r="AM33" s="129" t="s">
        <v>114</v>
      </c>
      <c r="AN33" s="129" t="s">
        <v>115</v>
      </c>
      <c r="AO33" s="129" t="s">
        <v>116</v>
      </c>
      <c r="AP33" s="129" t="s">
        <v>117</v>
      </c>
      <c r="AQ33" s="131" t="s">
        <v>118</v>
      </c>
      <c r="AR33" s="129" t="s">
        <v>119</v>
      </c>
      <c r="AS33" s="129" t="s">
        <v>120</v>
      </c>
      <c r="AT33" s="132" t="s">
        <v>121</v>
      </c>
      <c r="AU33" s="131" t="s">
        <v>122</v>
      </c>
      <c r="AV33" s="131" t="s">
        <v>123</v>
      </c>
      <c r="AW33" s="131" t="s">
        <v>124</v>
      </c>
      <c r="AX33" s="129" t="s">
        <v>125</v>
      </c>
      <c r="AY33" s="129" t="s">
        <v>126</v>
      </c>
      <c r="AZ33" s="130" t="s">
        <v>127</v>
      </c>
      <c r="BA33" s="129" t="s">
        <v>128</v>
      </c>
      <c r="BB33" s="133" t="s">
        <v>129</v>
      </c>
    </row>
    <row r="34" spans="1:54" ht="14.25" customHeight="1" thickBot="1" x14ac:dyDescent="0.3">
      <c r="C34" s="179"/>
      <c r="D34" s="181"/>
      <c r="E34" s="181"/>
      <c r="F34" s="177"/>
      <c r="G34" s="183"/>
      <c r="H34" s="177"/>
      <c r="I34" s="177"/>
      <c r="J34" s="177"/>
      <c r="K34" s="125"/>
      <c r="L34" s="125"/>
      <c r="M34" s="125"/>
      <c r="N34" s="126" t="s">
        <v>6</v>
      </c>
      <c r="O34" s="125"/>
      <c r="P34" s="126" t="s">
        <v>61</v>
      </c>
      <c r="Q34" s="126" t="s">
        <v>79</v>
      </c>
      <c r="R34" s="126" t="s">
        <v>63</v>
      </c>
      <c r="S34" s="126" t="s">
        <v>28</v>
      </c>
      <c r="T34" s="100" t="s">
        <v>63</v>
      </c>
      <c r="U34" s="100" t="s">
        <v>28</v>
      </c>
      <c r="V34" s="100" t="s">
        <v>63</v>
      </c>
      <c r="W34" s="100" t="s">
        <v>28</v>
      </c>
      <c r="X34" s="100" t="s">
        <v>63</v>
      </c>
      <c r="Y34" s="100" t="s">
        <v>28</v>
      </c>
      <c r="Z34" s="100" t="s">
        <v>63</v>
      </c>
      <c r="AA34" s="100" t="s">
        <v>28</v>
      </c>
      <c r="AB34" s="100" t="s">
        <v>63</v>
      </c>
      <c r="AC34" s="101" t="s">
        <v>28</v>
      </c>
      <c r="AD34" s="134" t="s">
        <v>130</v>
      </c>
      <c r="AE34" s="134" t="s">
        <v>130</v>
      </c>
      <c r="AF34" s="134" t="s">
        <v>130</v>
      </c>
      <c r="AG34" s="135" t="s">
        <v>131</v>
      </c>
      <c r="AH34" s="134" t="s">
        <v>131</v>
      </c>
      <c r="AI34" s="134" t="s">
        <v>131</v>
      </c>
      <c r="AJ34" s="134" t="s">
        <v>131</v>
      </c>
      <c r="AK34" s="134" t="s">
        <v>131</v>
      </c>
      <c r="AL34" s="134" t="s">
        <v>131</v>
      </c>
      <c r="AM34" s="134" t="s">
        <v>131</v>
      </c>
      <c r="AN34" s="134" t="s">
        <v>131</v>
      </c>
      <c r="AO34" s="134" t="s">
        <v>131</v>
      </c>
      <c r="AP34" s="134" t="s">
        <v>131</v>
      </c>
      <c r="AQ34" s="134" t="s">
        <v>131</v>
      </c>
      <c r="AR34" s="134" t="s">
        <v>131</v>
      </c>
      <c r="AS34" s="134" t="s">
        <v>131</v>
      </c>
      <c r="AT34" s="134" t="s">
        <v>131</v>
      </c>
      <c r="AU34" s="134" t="s">
        <v>131</v>
      </c>
      <c r="AV34" s="134" t="s">
        <v>131</v>
      </c>
      <c r="AW34" s="134" t="s">
        <v>131</v>
      </c>
      <c r="AX34" s="134" t="s">
        <v>131</v>
      </c>
      <c r="AY34" s="134" t="s">
        <v>131</v>
      </c>
      <c r="AZ34" s="134" t="s">
        <v>131</v>
      </c>
      <c r="BA34" s="134" t="s">
        <v>131</v>
      </c>
      <c r="BB34" s="134" t="s">
        <v>131</v>
      </c>
    </row>
    <row r="35" spans="1:54" ht="15.75" x14ac:dyDescent="0.25">
      <c r="A35" s="75">
        <f>IF(ISBLANK(VLOOKUP(D35,#REF!,3)),0,1)</f>
        <v>1</v>
      </c>
      <c r="B35" s="74">
        <f>IF(ISBLANK(D35),0,IF(ISBLANK(E35),0,IF(ISBLANK(F35),0,1)))</f>
        <v>0</v>
      </c>
      <c r="C35" s="140">
        <v>1</v>
      </c>
      <c r="D35" s="53"/>
      <c r="E35" s="54"/>
      <c r="F35" s="55"/>
      <c r="G35" s="235" t="s">
        <v>4</v>
      </c>
      <c r="H35" s="234">
        <v>100</v>
      </c>
      <c r="I35" s="234">
        <v>101.7</v>
      </c>
      <c r="J35" s="142" t="s">
        <v>4</v>
      </c>
      <c r="K35" s="142" t="s">
        <v>4</v>
      </c>
      <c r="L35" s="142" t="s">
        <v>4</v>
      </c>
      <c r="M35" s="142" t="s">
        <v>4</v>
      </c>
      <c r="N35" s="142" t="s">
        <v>4</v>
      </c>
      <c r="O35" s="142" t="s">
        <v>4</v>
      </c>
      <c r="P35" s="142" t="s">
        <v>4</v>
      </c>
      <c r="Q35" s="142" t="s">
        <v>4</v>
      </c>
      <c r="R35" s="142" t="s">
        <v>4</v>
      </c>
      <c r="S35" s="142" t="s">
        <v>4</v>
      </c>
      <c r="T35" s="231">
        <v>1.2999999999999999E-2</v>
      </c>
      <c r="U35" s="231">
        <v>1.2703462316928206E-2</v>
      </c>
      <c r="X35" s="231">
        <v>14.317</v>
      </c>
      <c r="Y35" s="231">
        <v>13.990420768573934</v>
      </c>
      <c r="Z35" s="231">
        <v>1.0940000000000001</v>
      </c>
      <c r="AA35" s="231">
        <v>1.0690452134399584</v>
      </c>
      <c r="AB35" s="231">
        <v>4.95</v>
      </c>
      <c r="AC35" s="231">
        <v>4.8370875745226636</v>
      </c>
      <c r="AD35" s="149"/>
      <c r="AE35" s="149"/>
      <c r="AF35" s="149"/>
      <c r="AG35" s="149"/>
      <c r="AH35" s="149"/>
      <c r="AI35" s="149"/>
      <c r="AJ35" s="149"/>
      <c r="AK35" s="149"/>
      <c r="AL35" s="149"/>
      <c r="AM35" s="149"/>
      <c r="AN35" s="149"/>
      <c r="AO35" s="149"/>
      <c r="AP35" s="149"/>
      <c r="AQ35" s="149"/>
      <c r="AR35" s="149"/>
      <c r="AS35" s="149"/>
      <c r="AT35" s="149"/>
      <c r="AU35" s="149"/>
      <c r="AV35" s="149"/>
      <c r="AW35" s="149"/>
      <c r="AX35" s="149"/>
      <c r="AY35" s="149"/>
      <c r="AZ35" s="149"/>
      <c r="BA35" s="149"/>
      <c r="BB35" s="150"/>
    </row>
    <row r="36" spans="1:54" ht="15.75" x14ac:dyDescent="0.25">
      <c r="A36" s="75">
        <f>IF(ISBLANK(VLOOKUP(D36,#REF!,3)),0,1)</f>
        <v>1</v>
      </c>
      <c r="B36" s="74">
        <f t="shared" ref="B36:B58" si="0">IF(ISBLANK(D36),0,IF(ISBLANK(E36),0,IF(ISBLANK(F36),0,1)))</f>
        <v>0</v>
      </c>
      <c r="C36" s="52">
        <v>2</v>
      </c>
      <c r="D36" s="53"/>
      <c r="E36" s="54"/>
      <c r="F36" s="55"/>
      <c r="G36" s="235" t="s">
        <v>4</v>
      </c>
      <c r="H36" s="234">
        <v>60</v>
      </c>
      <c r="I36" s="234">
        <v>59.9</v>
      </c>
      <c r="J36" s="127" t="s">
        <v>4</v>
      </c>
      <c r="K36" s="127" t="s">
        <v>4</v>
      </c>
      <c r="L36" s="127" t="s">
        <v>4</v>
      </c>
      <c r="M36" s="127" t="s">
        <v>4</v>
      </c>
      <c r="N36" s="127" t="s">
        <v>4</v>
      </c>
      <c r="O36" s="127" t="s">
        <v>4</v>
      </c>
      <c r="P36" s="127" t="s">
        <v>4</v>
      </c>
      <c r="Q36" s="127" t="s">
        <v>4</v>
      </c>
      <c r="R36" s="127" t="s">
        <v>4</v>
      </c>
      <c r="S36" s="127" t="s">
        <v>4</v>
      </c>
      <c r="T36" s="231">
        <v>6.8000000000000005E-2</v>
      </c>
      <c r="U36" s="231">
        <v>6.6448879811624464E-2</v>
      </c>
      <c r="X36" s="231">
        <v>11.782</v>
      </c>
      <c r="Y36" s="231">
        <v>11.513245616772933</v>
      </c>
      <c r="Z36" s="231">
        <v>0.95</v>
      </c>
      <c r="AA36" s="231">
        <v>0.92832993854475354</v>
      </c>
      <c r="AB36" s="231">
        <v>3.78</v>
      </c>
      <c r="AC36" s="231">
        <v>3.6937759659991243</v>
      </c>
      <c r="AD36" s="76"/>
      <c r="AE36" s="76"/>
      <c r="AF36" s="76"/>
      <c r="AG36" s="76"/>
      <c r="AH36" s="76"/>
      <c r="AI36" s="76"/>
      <c r="AJ36" s="76"/>
      <c r="AK36" s="76"/>
      <c r="AL36" s="76"/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76"/>
      <c r="BA36" s="76"/>
      <c r="BB36" s="77"/>
    </row>
    <row r="37" spans="1:54" ht="15.75" x14ac:dyDescent="0.25">
      <c r="A37" s="75">
        <f>IF(ISBLANK(VLOOKUP(D37,#REF!,3)),0,1)</f>
        <v>1</v>
      </c>
      <c r="B37" s="74">
        <f t="shared" si="0"/>
        <v>0</v>
      </c>
      <c r="C37" s="52">
        <v>3</v>
      </c>
      <c r="D37" s="53"/>
      <c r="E37" s="54"/>
      <c r="F37" s="55"/>
      <c r="G37" s="235" t="s">
        <v>4</v>
      </c>
      <c r="H37" s="234">
        <v>30</v>
      </c>
      <c r="I37" s="234">
        <v>30.9</v>
      </c>
      <c r="J37" s="127" t="s">
        <v>4</v>
      </c>
      <c r="K37" s="127" t="s">
        <v>4</v>
      </c>
      <c r="L37" s="127" t="s">
        <v>4</v>
      </c>
      <c r="M37" s="127" t="s">
        <v>4</v>
      </c>
      <c r="N37" s="127" t="s">
        <v>4</v>
      </c>
      <c r="O37" s="127" t="s">
        <v>4</v>
      </c>
      <c r="P37" s="127" t="s">
        <v>4</v>
      </c>
      <c r="Q37" s="127" t="s">
        <v>4</v>
      </c>
      <c r="R37" s="127" t="s">
        <v>4</v>
      </c>
      <c r="S37" s="127" t="s">
        <v>4</v>
      </c>
      <c r="T37" s="231">
        <v>9.4E-2</v>
      </c>
      <c r="U37" s="231">
        <v>9.1855804445480874E-2</v>
      </c>
      <c r="X37" s="231">
        <v>2.2360000000000002</v>
      </c>
      <c r="Y37" s="231">
        <v>2.1849955185116516</v>
      </c>
      <c r="Z37" s="231">
        <v>0.31</v>
      </c>
      <c r="AA37" s="231">
        <v>0.30292871678828798</v>
      </c>
      <c r="AB37" s="231">
        <v>1.52</v>
      </c>
      <c r="AC37" s="231">
        <v>1.4853279016716057</v>
      </c>
      <c r="AD37" s="76"/>
      <c r="AE37" s="76"/>
      <c r="AF37" s="76"/>
      <c r="AG37" s="76"/>
      <c r="AH37" s="76"/>
      <c r="AI37" s="76"/>
      <c r="AJ37" s="76"/>
      <c r="AK37" s="76"/>
      <c r="AL37" s="76"/>
      <c r="AM37" s="76"/>
      <c r="AN37" s="76"/>
      <c r="AO37" s="76"/>
      <c r="AP37" s="76"/>
      <c r="AQ37" s="76"/>
      <c r="AR37" s="76"/>
      <c r="AS37" s="76"/>
      <c r="AT37" s="76"/>
      <c r="AU37" s="76"/>
      <c r="AV37" s="76"/>
      <c r="AW37" s="76"/>
      <c r="AX37" s="76"/>
      <c r="AY37" s="76"/>
      <c r="AZ37" s="76"/>
      <c r="BA37" s="76"/>
      <c r="BB37" s="77"/>
    </row>
    <row r="38" spans="1:54" ht="15.75" x14ac:dyDescent="0.25">
      <c r="A38" s="75">
        <f>IF(ISBLANK(VLOOKUP(D38,#REF!,3)),0,1)</f>
        <v>1</v>
      </c>
      <c r="B38" s="74">
        <f t="shared" si="0"/>
        <v>0</v>
      </c>
      <c r="C38" s="52">
        <v>4</v>
      </c>
      <c r="D38" s="53"/>
      <c r="E38" s="54"/>
      <c r="F38" s="55"/>
      <c r="G38" s="235" t="s">
        <v>4</v>
      </c>
      <c r="H38" s="234">
        <v>20</v>
      </c>
      <c r="I38" s="234">
        <v>20.3</v>
      </c>
      <c r="J38" s="127" t="s">
        <v>4</v>
      </c>
      <c r="K38" s="127" t="s">
        <v>4</v>
      </c>
      <c r="L38" s="127" t="s">
        <v>4</v>
      </c>
      <c r="M38" s="127" t="s">
        <v>4</v>
      </c>
      <c r="N38" s="127" t="s">
        <v>4</v>
      </c>
      <c r="O38" s="127" t="s">
        <v>4</v>
      </c>
      <c r="P38" s="127" t="s">
        <v>4</v>
      </c>
      <c r="Q38" s="127" t="s">
        <v>4</v>
      </c>
      <c r="R38" s="127" t="s">
        <v>4</v>
      </c>
      <c r="S38" s="127" t="s">
        <v>4</v>
      </c>
      <c r="T38" s="231">
        <v>0.02</v>
      </c>
      <c r="U38" s="231">
        <v>1.9543788179889547E-2</v>
      </c>
      <c r="X38" s="231">
        <v>0.49</v>
      </c>
      <c r="Y38" s="231">
        <v>0.47882281040729391</v>
      </c>
      <c r="Z38" s="231">
        <v>0.182</v>
      </c>
      <c r="AA38" s="231">
        <v>0.17784847243699489</v>
      </c>
      <c r="AB38" s="231">
        <v>0.96</v>
      </c>
      <c r="AC38" s="231">
        <v>0.93810183263469826</v>
      </c>
      <c r="AD38" s="76"/>
      <c r="AE38" s="76"/>
      <c r="AF38" s="76"/>
      <c r="AG38" s="76"/>
      <c r="AH38" s="76"/>
      <c r="AI38" s="76"/>
      <c r="AJ38" s="76"/>
      <c r="AK38" s="76"/>
      <c r="AL38" s="76"/>
      <c r="AM38" s="76"/>
      <c r="AN38" s="76"/>
      <c r="AO38" s="76"/>
      <c r="AP38" s="76"/>
      <c r="AQ38" s="76"/>
      <c r="AR38" s="76"/>
      <c r="AS38" s="76"/>
      <c r="AT38" s="76"/>
      <c r="AU38" s="76"/>
      <c r="AV38" s="76"/>
      <c r="AW38" s="76"/>
      <c r="AX38" s="76"/>
      <c r="AY38" s="76"/>
      <c r="AZ38" s="76"/>
      <c r="BA38" s="76"/>
      <c r="BB38" s="77"/>
    </row>
    <row r="39" spans="1:54" ht="15.75" x14ac:dyDescent="0.25">
      <c r="A39" s="75">
        <f>IF(ISBLANK(VLOOKUP(D39,#REF!,3)),0,1)</f>
        <v>1</v>
      </c>
      <c r="B39" s="74">
        <f t="shared" si="0"/>
        <v>0</v>
      </c>
      <c r="C39" s="52">
        <v>5</v>
      </c>
      <c r="D39" s="53"/>
      <c r="E39" s="54"/>
      <c r="F39" s="55"/>
      <c r="G39" s="235" t="s">
        <v>4</v>
      </c>
      <c r="H39" s="234">
        <v>0</v>
      </c>
      <c r="I39" s="234">
        <v>0.8</v>
      </c>
      <c r="J39" s="127" t="s">
        <v>4</v>
      </c>
      <c r="K39" s="127" t="s">
        <v>4</v>
      </c>
      <c r="L39" s="127" t="s">
        <v>4</v>
      </c>
      <c r="M39" s="127" t="s">
        <v>4</v>
      </c>
      <c r="N39" s="127" t="s">
        <v>4</v>
      </c>
      <c r="O39" s="127" t="s">
        <v>4</v>
      </c>
      <c r="P39" s="127" t="s">
        <v>4</v>
      </c>
      <c r="Q39" s="127" t="s">
        <v>4</v>
      </c>
      <c r="R39" s="127" t="s">
        <v>4</v>
      </c>
      <c r="S39" s="127" t="s">
        <v>4</v>
      </c>
      <c r="T39" s="231">
        <v>0</v>
      </c>
      <c r="U39" s="231">
        <v>0</v>
      </c>
      <c r="X39" s="231">
        <v>0</v>
      </c>
      <c r="Y39" s="231">
        <v>0</v>
      </c>
      <c r="Z39" s="231">
        <v>0.10200000000000001</v>
      </c>
      <c r="AA39" s="231">
        <v>9.9673319717436704E-2</v>
      </c>
      <c r="AB39" s="231">
        <v>0.55000000000000004</v>
      </c>
      <c r="AC39" s="231">
        <v>0.53745417494696257</v>
      </c>
      <c r="AD39" s="76"/>
      <c r="AE39" s="76"/>
      <c r="AF39" s="76"/>
      <c r="AG39" s="76"/>
      <c r="AH39" s="76"/>
      <c r="AI39" s="76"/>
      <c r="AJ39" s="76"/>
      <c r="AK39" s="76"/>
      <c r="AL39" s="76"/>
      <c r="AM39" s="76"/>
      <c r="AN39" s="76"/>
      <c r="AO39" s="76"/>
      <c r="AP39" s="76"/>
      <c r="AQ39" s="76"/>
      <c r="AR39" s="76"/>
      <c r="AS39" s="76"/>
      <c r="AT39" s="76"/>
      <c r="AU39" s="76"/>
      <c r="AV39" s="76"/>
      <c r="AW39" s="76"/>
      <c r="AX39" s="76"/>
      <c r="AY39" s="76"/>
      <c r="AZ39" s="76"/>
      <c r="BA39" s="76"/>
      <c r="BB39" s="77"/>
    </row>
    <row r="40" spans="1:54" ht="15.75" x14ac:dyDescent="0.25">
      <c r="A40" s="75">
        <f>IF(ISBLANK(VLOOKUP(D40,#REF!,3)),0,1)</f>
        <v>1</v>
      </c>
      <c r="B40" s="74">
        <f t="shared" si="0"/>
        <v>0</v>
      </c>
      <c r="C40" s="52">
        <v>6</v>
      </c>
      <c r="D40" s="53"/>
      <c r="E40" s="54"/>
      <c r="F40" s="55"/>
      <c r="G40" s="164" t="s">
        <v>4</v>
      </c>
      <c r="H40" s="53" t="s">
        <v>4</v>
      </c>
      <c r="I40" s="159" t="s">
        <v>4</v>
      </c>
      <c r="J40" s="127" t="s">
        <v>4</v>
      </c>
      <c r="K40" s="57" t="str">
        <f t="shared" ref="K36:K45" si="1">IF(ISBLANK(E40),"",(0.000824493-(0.0000040899*E40)+(0.000000076438*E40^2)-(0.00000000082467*E40^3)+(0.0000000000053875*E40^4)))</f>
        <v/>
      </c>
      <c r="L40" s="57" t="str">
        <f t="shared" ref="L36:L45" si="2">IF(ISBLANK(E40),"",(-0.00000572466+(0.00000010227*E40)-(0.0000000016546*E40^2)))</f>
        <v/>
      </c>
      <c r="M40" s="57" t="str">
        <f t="shared" ref="M36:M45" si="3">IF(ISBLANK(E40),"",IF(ISBLANK(G40),(O40+(K40*35)+(L40*35^1.5)+(0.00000048314*35^2)),(O40+(K40*G40)+(L40*G40^1.5)+(0.00000048314*G40^2))))</f>
        <v/>
      </c>
      <c r="N40" s="58" t="str">
        <f t="shared" ref="N36:N45" si="4">IF(ISBLANK(D40),"",IF(ISBLANK(G40),J40*(1+0.00001*(35-20)),J40*(1+0.00001*(G40-20))))</f>
        <v/>
      </c>
      <c r="O40" s="57" t="str">
        <f t="shared" ref="O36:O45" si="5">IF(ISBLANK(E40),"",(0.999842594+(0.00006793952*E40)-(0.00000909529*E40^2)+(0.0000001001685*E40^3)-(0.000000001120083*E40^4)+(0.000000000006536332*E40^5)))</f>
        <v/>
      </c>
      <c r="P40" s="128" t="s">
        <v>4</v>
      </c>
      <c r="Q40" s="127" t="s">
        <v>4</v>
      </c>
      <c r="R40" s="127" t="s">
        <v>4</v>
      </c>
      <c r="S40" s="127" t="s">
        <v>4</v>
      </c>
      <c r="T40" s="127" t="s">
        <v>4</v>
      </c>
      <c r="U40" s="127" t="s">
        <v>4</v>
      </c>
      <c r="V40" s="127" t="s">
        <v>4</v>
      </c>
      <c r="W40" s="127" t="s">
        <v>4</v>
      </c>
      <c r="X40" s="127" t="s">
        <v>4</v>
      </c>
      <c r="Y40" s="127" t="s">
        <v>4</v>
      </c>
      <c r="Z40" s="127" t="s">
        <v>4</v>
      </c>
      <c r="AA40" s="127" t="s">
        <v>4</v>
      </c>
      <c r="AB40" s="127" t="s">
        <v>4</v>
      </c>
      <c r="AC40" s="127" t="s">
        <v>4</v>
      </c>
      <c r="AD40" s="76"/>
      <c r="AE40" s="76"/>
      <c r="AF40" s="76"/>
      <c r="AG40" s="76"/>
      <c r="AH40" s="76"/>
      <c r="AI40" s="76"/>
      <c r="AJ40" s="76"/>
      <c r="AK40" s="76"/>
      <c r="AL40" s="76"/>
      <c r="AM40" s="76"/>
      <c r="AN40" s="76"/>
      <c r="AO40" s="76"/>
      <c r="AP40" s="76"/>
      <c r="AQ40" s="76"/>
      <c r="AR40" s="76"/>
      <c r="AS40" s="76"/>
      <c r="AT40" s="76"/>
      <c r="AU40" s="76"/>
      <c r="AV40" s="76"/>
      <c r="AW40" s="76"/>
      <c r="AX40" s="76"/>
      <c r="AY40" s="76"/>
      <c r="AZ40" s="76"/>
      <c r="BA40" s="76"/>
      <c r="BB40" s="77"/>
    </row>
    <row r="41" spans="1:54" ht="15.75" x14ac:dyDescent="0.25">
      <c r="A41" s="75">
        <f>IF(ISBLANK(VLOOKUP(D41,#REF!,3)),0,1)</f>
        <v>1</v>
      </c>
      <c r="B41" s="74">
        <f t="shared" si="0"/>
        <v>0</v>
      </c>
      <c r="C41" s="52">
        <v>7</v>
      </c>
      <c r="D41" s="53"/>
      <c r="E41" s="54"/>
      <c r="F41" s="55"/>
      <c r="G41" s="164" t="s">
        <v>4</v>
      </c>
      <c r="H41" s="53" t="s">
        <v>4</v>
      </c>
      <c r="I41" s="159" t="s">
        <v>4</v>
      </c>
      <c r="J41" s="127" t="s">
        <v>4</v>
      </c>
      <c r="K41" s="57" t="str">
        <f t="shared" si="1"/>
        <v/>
      </c>
      <c r="L41" s="57" t="str">
        <f t="shared" si="2"/>
        <v/>
      </c>
      <c r="M41" s="57" t="str">
        <f t="shared" si="3"/>
        <v/>
      </c>
      <c r="N41" s="58" t="str">
        <f t="shared" si="4"/>
        <v/>
      </c>
      <c r="O41" s="57" t="str">
        <f t="shared" si="5"/>
        <v/>
      </c>
      <c r="P41" s="128" t="s">
        <v>4</v>
      </c>
      <c r="Q41" s="127" t="s">
        <v>4</v>
      </c>
      <c r="R41" s="127" t="s">
        <v>4</v>
      </c>
      <c r="S41" s="127" t="s">
        <v>4</v>
      </c>
      <c r="T41" s="127" t="s">
        <v>4</v>
      </c>
      <c r="U41" s="127" t="s">
        <v>4</v>
      </c>
      <c r="V41" s="127" t="s">
        <v>4</v>
      </c>
      <c r="W41" s="127" t="s">
        <v>4</v>
      </c>
      <c r="X41" s="127" t="s">
        <v>4</v>
      </c>
      <c r="Y41" s="127" t="s">
        <v>4</v>
      </c>
      <c r="Z41" s="127" t="s">
        <v>4</v>
      </c>
      <c r="AA41" s="127" t="s">
        <v>4</v>
      </c>
      <c r="AB41" s="127" t="s">
        <v>4</v>
      </c>
      <c r="AC41" s="127" t="s">
        <v>4</v>
      </c>
      <c r="AD41" s="76"/>
      <c r="AE41" s="76"/>
      <c r="AF41" s="76"/>
      <c r="AG41" s="76"/>
      <c r="AH41" s="76"/>
      <c r="AI41" s="76"/>
      <c r="AJ41" s="76"/>
      <c r="AK41" s="76"/>
      <c r="AL41" s="76"/>
      <c r="AM41" s="76"/>
      <c r="AN41" s="76"/>
      <c r="AO41" s="76"/>
      <c r="AP41" s="76"/>
      <c r="AQ41" s="76"/>
      <c r="AR41" s="76"/>
      <c r="AS41" s="76"/>
      <c r="AT41" s="76"/>
      <c r="AU41" s="76"/>
      <c r="AV41" s="76"/>
      <c r="AW41" s="76"/>
      <c r="AX41" s="76"/>
      <c r="AY41" s="76"/>
      <c r="AZ41" s="76"/>
      <c r="BA41" s="76"/>
      <c r="BB41" s="77"/>
    </row>
    <row r="42" spans="1:54" ht="15.75" x14ac:dyDescent="0.25">
      <c r="A42" s="75">
        <f>IF(ISBLANK(VLOOKUP(D42,#REF!,3)),0,1)</f>
        <v>1</v>
      </c>
      <c r="B42" s="74">
        <f t="shared" si="0"/>
        <v>0</v>
      </c>
      <c r="C42" s="52">
        <v>8</v>
      </c>
      <c r="D42" s="53"/>
      <c r="E42" s="54"/>
      <c r="F42" s="55"/>
      <c r="G42" s="164" t="s">
        <v>4</v>
      </c>
      <c r="H42" s="53" t="s">
        <v>4</v>
      </c>
      <c r="I42" s="159" t="s">
        <v>4</v>
      </c>
      <c r="J42" s="127" t="s">
        <v>4</v>
      </c>
      <c r="K42" s="57" t="str">
        <f t="shared" si="1"/>
        <v/>
      </c>
      <c r="L42" s="57" t="str">
        <f t="shared" si="2"/>
        <v/>
      </c>
      <c r="M42" s="57" t="str">
        <f t="shared" si="3"/>
        <v/>
      </c>
      <c r="N42" s="58" t="str">
        <f t="shared" si="4"/>
        <v/>
      </c>
      <c r="O42" s="57" t="str">
        <f t="shared" si="5"/>
        <v/>
      </c>
      <c r="P42" s="128" t="s">
        <v>4</v>
      </c>
      <c r="Q42" s="127" t="s">
        <v>4</v>
      </c>
      <c r="R42" s="127" t="s">
        <v>4</v>
      </c>
      <c r="S42" s="127" t="s">
        <v>4</v>
      </c>
      <c r="T42" s="127" t="s">
        <v>4</v>
      </c>
      <c r="U42" s="127" t="s">
        <v>4</v>
      </c>
      <c r="V42" s="127" t="s">
        <v>4</v>
      </c>
      <c r="W42" s="127" t="s">
        <v>4</v>
      </c>
      <c r="X42" s="127" t="s">
        <v>4</v>
      </c>
      <c r="Y42" s="127" t="s">
        <v>4</v>
      </c>
      <c r="Z42" s="127" t="s">
        <v>4</v>
      </c>
      <c r="AA42" s="127" t="s">
        <v>4</v>
      </c>
      <c r="AB42" s="127" t="s">
        <v>4</v>
      </c>
      <c r="AC42" s="127" t="s">
        <v>4</v>
      </c>
      <c r="AD42" s="76"/>
      <c r="AE42" s="76"/>
      <c r="AF42" s="76"/>
      <c r="AG42" s="76"/>
      <c r="AH42" s="76"/>
      <c r="AI42" s="76"/>
      <c r="AJ42" s="76"/>
      <c r="AK42" s="76"/>
      <c r="AL42" s="76"/>
      <c r="AM42" s="76"/>
      <c r="AN42" s="76"/>
      <c r="AO42" s="76"/>
      <c r="AP42" s="76"/>
      <c r="AQ42" s="76"/>
      <c r="AR42" s="76"/>
      <c r="AS42" s="76"/>
      <c r="AT42" s="76"/>
      <c r="AU42" s="76"/>
      <c r="AV42" s="76"/>
      <c r="AW42" s="76"/>
      <c r="AX42" s="76"/>
      <c r="AY42" s="76"/>
      <c r="AZ42" s="76"/>
      <c r="BA42" s="76"/>
      <c r="BB42" s="77"/>
    </row>
    <row r="43" spans="1:54" ht="15.75" x14ac:dyDescent="0.25">
      <c r="A43" s="75">
        <f>IF(ISBLANK(VLOOKUP(D43,#REF!,3)),0,1)</f>
        <v>1</v>
      </c>
      <c r="B43" s="74">
        <f t="shared" si="0"/>
        <v>0</v>
      </c>
      <c r="C43" s="52">
        <v>9</v>
      </c>
      <c r="D43" s="53"/>
      <c r="E43" s="54"/>
      <c r="F43" s="55"/>
      <c r="G43" s="164" t="s">
        <v>4</v>
      </c>
      <c r="H43" s="53" t="s">
        <v>4</v>
      </c>
      <c r="I43" s="159" t="s">
        <v>4</v>
      </c>
      <c r="J43" s="127" t="s">
        <v>4</v>
      </c>
      <c r="K43" s="57" t="str">
        <f t="shared" si="1"/>
        <v/>
      </c>
      <c r="L43" s="57" t="str">
        <f t="shared" si="2"/>
        <v/>
      </c>
      <c r="M43" s="57" t="str">
        <f t="shared" si="3"/>
        <v/>
      </c>
      <c r="N43" s="58" t="str">
        <f t="shared" si="4"/>
        <v/>
      </c>
      <c r="O43" s="57" t="str">
        <f t="shared" si="5"/>
        <v/>
      </c>
      <c r="P43" s="128" t="s">
        <v>4</v>
      </c>
      <c r="Q43" s="127" t="s">
        <v>4</v>
      </c>
      <c r="R43" s="127" t="s">
        <v>4</v>
      </c>
      <c r="S43" s="127" t="s">
        <v>4</v>
      </c>
      <c r="T43" s="127" t="s">
        <v>4</v>
      </c>
      <c r="U43" s="127" t="s">
        <v>4</v>
      </c>
      <c r="V43" s="127" t="s">
        <v>4</v>
      </c>
      <c r="W43" s="127" t="s">
        <v>4</v>
      </c>
      <c r="X43" s="127" t="s">
        <v>4</v>
      </c>
      <c r="Y43" s="127" t="s">
        <v>4</v>
      </c>
      <c r="Z43" s="127" t="s">
        <v>4</v>
      </c>
      <c r="AA43" s="127" t="s">
        <v>4</v>
      </c>
      <c r="AB43" s="127" t="s">
        <v>4</v>
      </c>
      <c r="AC43" s="127" t="s">
        <v>4</v>
      </c>
      <c r="AD43" s="76"/>
      <c r="AE43" s="76"/>
      <c r="AF43" s="76"/>
      <c r="AG43" s="76"/>
      <c r="AH43" s="76"/>
      <c r="AI43" s="76"/>
      <c r="AJ43" s="76"/>
      <c r="AK43" s="76"/>
      <c r="AL43" s="76"/>
      <c r="AM43" s="76"/>
      <c r="AN43" s="76"/>
      <c r="AO43" s="76"/>
      <c r="AP43" s="76"/>
      <c r="AQ43" s="76"/>
      <c r="AR43" s="76"/>
      <c r="AS43" s="76"/>
      <c r="AT43" s="76"/>
      <c r="AU43" s="76"/>
      <c r="AV43" s="76"/>
      <c r="AW43" s="76"/>
      <c r="AX43" s="76"/>
      <c r="AY43" s="76"/>
      <c r="AZ43" s="76"/>
      <c r="BA43" s="76"/>
      <c r="BB43" s="77"/>
    </row>
    <row r="44" spans="1:54" ht="15.75" x14ac:dyDescent="0.25">
      <c r="A44" s="75">
        <f>IF(ISBLANK(VLOOKUP(D44,#REF!,3)),0,1)</f>
        <v>1</v>
      </c>
      <c r="B44" s="74">
        <f t="shared" si="0"/>
        <v>0</v>
      </c>
      <c r="C44" s="52">
        <v>10</v>
      </c>
      <c r="D44" s="53"/>
      <c r="E44" s="54"/>
      <c r="F44" s="55"/>
      <c r="G44" s="164" t="s">
        <v>4</v>
      </c>
      <c r="H44" s="53" t="s">
        <v>4</v>
      </c>
      <c r="I44" s="159" t="s">
        <v>4</v>
      </c>
      <c r="J44" s="127" t="s">
        <v>145</v>
      </c>
      <c r="K44" s="57" t="str">
        <f t="shared" si="1"/>
        <v/>
      </c>
      <c r="L44" s="57" t="str">
        <f t="shared" si="2"/>
        <v/>
      </c>
      <c r="M44" s="57" t="str">
        <f t="shared" si="3"/>
        <v/>
      </c>
      <c r="N44" s="58" t="str">
        <f t="shared" si="4"/>
        <v/>
      </c>
      <c r="O44" s="57" t="str">
        <f t="shared" si="5"/>
        <v/>
      </c>
      <c r="P44" s="128" t="s">
        <v>4</v>
      </c>
      <c r="Q44" s="127" t="s">
        <v>145</v>
      </c>
      <c r="R44" s="127" t="s">
        <v>145</v>
      </c>
      <c r="S44" s="127" t="s">
        <v>145</v>
      </c>
      <c r="T44" s="127" t="s">
        <v>145</v>
      </c>
      <c r="U44" s="127" t="s">
        <v>145</v>
      </c>
      <c r="V44" s="127" t="s">
        <v>145</v>
      </c>
      <c r="W44" s="127" t="s">
        <v>145</v>
      </c>
      <c r="X44" s="127" t="s">
        <v>145</v>
      </c>
      <c r="Y44" s="127" t="s">
        <v>145</v>
      </c>
      <c r="Z44" s="127" t="s">
        <v>145</v>
      </c>
      <c r="AA44" s="127" t="s">
        <v>145</v>
      </c>
      <c r="AB44" s="127" t="s">
        <v>145</v>
      </c>
      <c r="AC44" s="127" t="s">
        <v>145</v>
      </c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  <c r="AP44" s="76"/>
      <c r="AQ44" s="76"/>
      <c r="AR44" s="76"/>
      <c r="AS44" s="76"/>
      <c r="AT44" s="76"/>
      <c r="AU44" s="76"/>
      <c r="AV44" s="76"/>
      <c r="AW44" s="76"/>
      <c r="AX44" s="76"/>
      <c r="AY44" s="76"/>
      <c r="AZ44" s="76"/>
      <c r="BA44" s="76"/>
      <c r="BB44" s="77"/>
    </row>
    <row r="45" spans="1:54" ht="15.75" x14ac:dyDescent="0.25">
      <c r="A45" s="75">
        <f>IF(ISBLANK(VLOOKUP(D45,#REF!,3)),0,1)</f>
        <v>1</v>
      </c>
      <c r="B45" s="74">
        <f t="shared" si="0"/>
        <v>0</v>
      </c>
      <c r="C45" s="52">
        <v>11</v>
      </c>
      <c r="D45" s="53"/>
      <c r="E45" s="54"/>
      <c r="F45" s="55"/>
      <c r="G45" s="164" t="s">
        <v>4</v>
      </c>
      <c r="H45" s="53" t="s">
        <v>4</v>
      </c>
      <c r="I45" s="159" t="s">
        <v>4</v>
      </c>
      <c r="J45" s="127" t="s">
        <v>4</v>
      </c>
      <c r="K45" s="57" t="str">
        <f t="shared" si="1"/>
        <v/>
      </c>
      <c r="L45" s="57" t="str">
        <f t="shared" si="2"/>
        <v/>
      </c>
      <c r="M45" s="57" t="str">
        <f t="shared" si="3"/>
        <v/>
      </c>
      <c r="N45" s="58" t="str">
        <f t="shared" si="4"/>
        <v/>
      </c>
      <c r="O45" s="57" t="str">
        <f t="shared" si="5"/>
        <v/>
      </c>
      <c r="P45" s="128" t="s">
        <v>4</v>
      </c>
      <c r="Q45" s="127" t="s">
        <v>4</v>
      </c>
      <c r="R45" s="127" t="s">
        <v>4</v>
      </c>
      <c r="S45" s="127" t="s">
        <v>4</v>
      </c>
      <c r="T45" s="127" t="s">
        <v>4</v>
      </c>
      <c r="U45" s="127" t="s">
        <v>4</v>
      </c>
      <c r="V45" s="127" t="s">
        <v>4</v>
      </c>
      <c r="W45" s="127" t="s">
        <v>4</v>
      </c>
      <c r="X45" s="127" t="s">
        <v>4</v>
      </c>
      <c r="Y45" s="127" t="s">
        <v>4</v>
      </c>
      <c r="Z45" s="127" t="s">
        <v>4</v>
      </c>
      <c r="AA45" s="127" t="s">
        <v>4</v>
      </c>
      <c r="AB45" s="127" t="s">
        <v>4</v>
      </c>
      <c r="AC45" s="127" t="s">
        <v>4</v>
      </c>
      <c r="AD45" s="76"/>
      <c r="AE45" s="76"/>
      <c r="AF45" s="76"/>
      <c r="AG45" s="76"/>
      <c r="AH45" s="76"/>
      <c r="AI45" s="76"/>
      <c r="AJ45" s="76"/>
      <c r="AK45" s="76"/>
      <c r="AL45" s="76"/>
      <c r="AM45" s="76"/>
      <c r="AN45" s="76"/>
      <c r="AO45" s="76"/>
      <c r="AP45" s="76"/>
      <c r="AQ45" s="76"/>
      <c r="AR45" s="76"/>
      <c r="AS45" s="76"/>
      <c r="AT45" s="76"/>
      <c r="AU45" s="76"/>
      <c r="AV45" s="76"/>
      <c r="AW45" s="76"/>
      <c r="AX45" s="76"/>
      <c r="AY45" s="76"/>
      <c r="AZ45" s="76"/>
      <c r="BA45" s="76"/>
      <c r="BB45" s="77"/>
    </row>
    <row r="46" spans="1:54" ht="15.75" x14ac:dyDescent="0.25">
      <c r="A46" s="75">
        <f>IF(ISBLANK(VLOOKUP(D46,#REF!,3)),0,1)</f>
        <v>1</v>
      </c>
      <c r="B46" s="74">
        <f t="shared" si="0"/>
        <v>0</v>
      </c>
      <c r="C46" s="52">
        <v>12</v>
      </c>
      <c r="D46" s="53"/>
      <c r="E46" s="54"/>
      <c r="F46" s="55"/>
      <c r="G46" s="112"/>
      <c r="H46" s="53"/>
      <c r="I46" s="53"/>
      <c r="J46" s="127" t="s">
        <v>4</v>
      </c>
      <c r="K46" s="127" t="s">
        <v>4</v>
      </c>
      <c r="L46" s="127" t="s">
        <v>4</v>
      </c>
      <c r="M46" s="127" t="s">
        <v>4</v>
      </c>
      <c r="N46" s="127" t="s">
        <v>4</v>
      </c>
      <c r="O46" s="127" t="s">
        <v>4</v>
      </c>
      <c r="P46" s="127" t="s">
        <v>4</v>
      </c>
      <c r="R46" s="127" t="s">
        <v>4</v>
      </c>
      <c r="S46" s="127" t="s">
        <v>4</v>
      </c>
      <c r="T46" s="16"/>
      <c r="U46" s="11"/>
      <c r="V46" s="124"/>
      <c r="W46" s="124"/>
      <c r="X46" s="16"/>
      <c r="Y46" s="11"/>
      <c r="Z46" s="124"/>
      <c r="AA46" s="76"/>
      <c r="AB46" s="76"/>
      <c r="AC46" s="76"/>
      <c r="AD46" s="76"/>
      <c r="AE46" s="76"/>
      <c r="AF46" s="76"/>
      <c r="AG46" s="76"/>
      <c r="AH46" s="76"/>
      <c r="AI46" s="76"/>
      <c r="AJ46" s="76"/>
      <c r="AK46" s="76"/>
      <c r="AL46" s="76"/>
      <c r="AM46" s="76"/>
      <c r="AN46" s="76"/>
      <c r="AO46" s="76"/>
      <c r="AP46" s="76"/>
      <c r="AQ46" s="76"/>
      <c r="AR46" s="76"/>
      <c r="AS46" s="76"/>
      <c r="AT46" s="76"/>
      <c r="AU46" s="76"/>
      <c r="AV46" s="76"/>
      <c r="AW46" s="76"/>
      <c r="AX46" s="76"/>
      <c r="AY46" s="76"/>
      <c r="AZ46" s="76"/>
      <c r="BA46" s="76"/>
      <c r="BB46" s="77"/>
    </row>
    <row r="47" spans="1:54" ht="15.6" x14ac:dyDescent="0.3">
      <c r="A47" s="75">
        <f>IF(ISBLANK(VLOOKUP(D47,#REF!,3)),0,1)</f>
        <v>1</v>
      </c>
      <c r="B47" s="74">
        <f t="shared" si="0"/>
        <v>0</v>
      </c>
      <c r="C47" s="52">
        <v>13</v>
      </c>
      <c r="D47" s="53"/>
      <c r="E47" s="54"/>
      <c r="F47" s="55"/>
      <c r="G47" s="112"/>
      <c r="H47" s="53"/>
      <c r="I47" s="53"/>
      <c r="J47" s="127" t="s">
        <v>4</v>
      </c>
      <c r="K47" s="127" t="s">
        <v>4</v>
      </c>
      <c r="L47" s="127" t="s">
        <v>4</v>
      </c>
      <c r="M47" s="127" t="s">
        <v>4</v>
      </c>
      <c r="N47" s="127" t="s">
        <v>4</v>
      </c>
      <c r="O47" s="127" t="s">
        <v>4</v>
      </c>
      <c r="P47" s="127" t="s">
        <v>4</v>
      </c>
      <c r="Q47" s="127" t="s">
        <v>4</v>
      </c>
      <c r="R47" s="127" t="s">
        <v>4</v>
      </c>
      <c r="S47" s="127" t="s">
        <v>4</v>
      </c>
      <c r="T47" s="16"/>
      <c r="U47" s="11"/>
      <c r="V47" s="124"/>
      <c r="W47" s="124"/>
      <c r="X47" s="16"/>
      <c r="Y47" s="11"/>
      <c r="Z47" s="124"/>
      <c r="AA47" s="76"/>
      <c r="AB47" s="76"/>
      <c r="AC47" s="76"/>
      <c r="AD47" s="76"/>
      <c r="AE47" s="76"/>
      <c r="AF47" s="76"/>
      <c r="AG47" s="76"/>
      <c r="AH47" s="76"/>
      <c r="AI47" s="76"/>
      <c r="AJ47" s="76"/>
      <c r="AK47" s="76"/>
      <c r="AL47" s="76"/>
      <c r="AM47" s="76"/>
      <c r="AN47" s="76"/>
      <c r="AO47" s="76"/>
      <c r="AP47" s="76"/>
      <c r="AQ47" s="76"/>
      <c r="AR47" s="76"/>
      <c r="AS47" s="76"/>
      <c r="AT47" s="76"/>
      <c r="AU47" s="76"/>
      <c r="AV47" s="76"/>
      <c r="AW47" s="76"/>
      <c r="AX47" s="76"/>
      <c r="AY47" s="76"/>
      <c r="AZ47" s="76"/>
      <c r="BA47" s="76"/>
      <c r="BB47" s="77"/>
    </row>
    <row r="48" spans="1:54" ht="15.6" x14ac:dyDescent="0.3">
      <c r="A48" s="75">
        <f>IF(ISBLANK(VLOOKUP(D48,#REF!,3)),0,1)</f>
        <v>1</v>
      </c>
      <c r="B48" s="74">
        <f t="shared" si="0"/>
        <v>0</v>
      </c>
      <c r="C48" s="52">
        <v>14</v>
      </c>
      <c r="D48" s="53"/>
      <c r="E48" s="54"/>
      <c r="F48" s="55"/>
      <c r="G48" s="112"/>
      <c r="H48" s="53"/>
      <c r="I48" s="53"/>
      <c r="J48" s="127" t="s">
        <v>4</v>
      </c>
      <c r="K48" s="127" t="s">
        <v>4</v>
      </c>
      <c r="L48" s="127" t="s">
        <v>4</v>
      </c>
      <c r="M48" s="127" t="s">
        <v>4</v>
      </c>
      <c r="N48" s="127" t="s">
        <v>4</v>
      </c>
      <c r="O48" s="127" t="s">
        <v>4</v>
      </c>
      <c r="P48" s="127" t="s">
        <v>4</v>
      </c>
      <c r="Q48" s="127" t="s">
        <v>4</v>
      </c>
      <c r="R48" s="127" t="s">
        <v>4</v>
      </c>
      <c r="S48" s="127" t="s">
        <v>4</v>
      </c>
      <c r="T48" s="16"/>
      <c r="U48" s="11"/>
      <c r="V48" s="124"/>
      <c r="W48" s="124"/>
      <c r="X48" s="16"/>
      <c r="Y48" s="11"/>
      <c r="Z48" s="124"/>
      <c r="AA48" s="76"/>
      <c r="AB48" s="76"/>
      <c r="AC48" s="76"/>
      <c r="AD48" s="76"/>
      <c r="AE48" s="76"/>
      <c r="AF48" s="76"/>
      <c r="AG48" s="76"/>
      <c r="AH48" s="76"/>
      <c r="AI48" s="76"/>
      <c r="AJ48" s="76"/>
      <c r="AK48" s="76"/>
      <c r="AL48" s="76"/>
      <c r="AM48" s="76"/>
      <c r="AN48" s="76"/>
      <c r="AO48" s="76"/>
      <c r="AP48" s="76"/>
      <c r="AQ48" s="76"/>
      <c r="AR48" s="76"/>
      <c r="AS48" s="76"/>
      <c r="AT48" s="76"/>
      <c r="AU48" s="76"/>
      <c r="AV48" s="76"/>
      <c r="AW48" s="76"/>
      <c r="AX48" s="76"/>
      <c r="AY48" s="76"/>
      <c r="AZ48" s="76"/>
      <c r="BA48" s="76"/>
      <c r="BB48" s="77"/>
    </row>
    <row r="49" spans="1:54" ht="15.6" x14ac:dyDescent="0.3">
      <c r="A49" s="75">
        <f>IF(ISBLANK(VLOOKUP(D49,#REF!,3)),0,1)</f>
        <v>1</v>
      </c>
      <c r="B49" s="74">
        <f t="shared" si="0"/>
        <v>0</v>
      </c>
      <c r="C49" s="52">
        <v>15</v>
      </c>
      <c r="D49" s="53"/>
      <c r="E49" s="54"/>
      <c r="F49" s="55"/>
      <c r="G49" s="112"/>
      <c r="H49" s="53"/>
      <c r="I49" s="53"/>
      <c r="J49" s="127" t="s">
        <v>4</v>
      </c>
      <c r="K49" s="127" t="s">
        <v>4</v>
      </c>
      <c r="L49" s="127" t="s">
        <v>4</v>
      </c>
      <c r="M49" s="127" t="s">
        <v>4</v>
      </c>
      <c r="N49" s="127" t="s">
        <v>4</v>
      </c>
      <c r="O49" s="127" t="s">
        <v>4</v>
      </c>
      <c r="P49" s="127" t="s">
        <v>4</v>
      </c>
      <c r="Q49" s="127" t="s">
        <v>4</v>
      </c>
      <c r="R49" s="127" t="s">
        <v>4</v>
      </c>
      <c r="S49" s="127" t="s">
        <v>4</v>
      </c>
      <c r="T49" s="16"/>
      <c r="U49" s="11"/>
      <c r="V49" s="124"/>
      <c r="W49" s="124"/>
      <c r="X49" s="16"/>
      <c r="Y49" s="11"/>
      <c r="Z49" s="124"/>
      <c r="AA49" s="16"/>
      <c r="AB49" s="124"/>
      <c r="AC49" s="124"/>
      <c r="AD49" s="76"/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76"/>
      <c r="AR49" s="76"/>
      <c r="AS49" s="76"/>
      <c r="AT49" s="76"/>
      <c r="AU49" s="76"/>
      <c r="AV49" s="76"/>
      <c r="AW49" s="76"/>
      <c r="AX49" s="76"/>
      <c r="AY49" s="76"/>
      <c r="AZ49" s="76"/>
      <c r="BA49" s="76"/>
      <c r="BB49" s="77"/>
    </row>
    <row r="50" spans="1:54" ht="15.6" x14ac:dyDescent="0.3">
      <c r="A50" s="75">
        <f>IF(ISBLANK(VLOOKUP(D50,#REF!,3)),0,1)</f>
        <v>1</v>
      </c>
      <c r="B50" s="74">
        <f t="shared" si="0"/>
        <v>0</v>
      </c>
      <c r="C50" s="52">
        <v>16</v>
      </c>
      <c r="D50" s="53"/>
      <c r="E50" s="54"/>
      <c r="F50" s="55"/>
      <c r="G50" s="112"/>
      <c r="H50" s="53"/>
      <c r="I50" s="53"/>
      <c r="J50" s="127" t="s">
        <v>4</v>
      </c>
      <c r="K50" s="127" t="s">
        <v>4</v>
      </c>
      <c r="L50" s="127" t="s">
        <v>4</v>
      </c>
      <c r="M50" s="127" t="s">
        <v>4</v>
      </c>
      <c r="N50" s="127" t="s">
        <v>4</v>
      </c>
      <c r="O50" s="127" t="s">
        <v>4</v>
      </c>
      <c r="P50" s="127" t="s">
        <v>4</v>
      </c>
      <c r="Q50" s="127" t="s">
        <v>4</v>
      </c>
      <c r="R50" s="127" t="s">
        <v>4</v>
      </c>
      <c r="S50" s="127" t="s">
        <v>4</v>
      </c>
      <c r="T50" s="16"/>
      <c r="U50" s="11"/>
      <c r="V50" s="124"/>
      <c r="W50" s="124"/>
      <c r="X50" s="16"/>
      <c r="Y50" s="11"/>
      <c r="Z50" s="124"/>
      <c r="AA50" s="76"/>
      <c r="AB50" s="76"/>
      <c r="AC50" s="76"/>
      <c r="AD50" s="76"/>
      <c r="AE50" s="76"/>
      <c r="AF50" s="76"/>
      <c r="AG50" s="76"/>
      <c r="AH50" s="76"/>
      <c r="AI50" s="76"/>
      <c r="AJ50" s="76"/>
      <c r="AK50" s="76"/>
      <c r="AL50" s="76"/>
      <c r="AM50" s="76"/>
      <c r="AN50" s="76"/>
      <c r="AO50" s="76"/>
      <c r="AP50" s="76"/>
      <c r="AQ50" s="76"/>
      <c r="AR50" s="76"/>
      <c r="AS50" s="76"/>
      <c r="AT50" s="76"/>
      <c r="AU50" s="76"/>
      <c r="AV50" s="76"/>
      <c r="AW50" s="76"/>
      <c r="AX50" s="76"/>
      <c r="AY50" s="76"/>
      <c r="AZ50" s="76"/>
      <c r="BA50" s="76"/>
      <c r="BB50" s="77"/>
    </row>
    <row r="51" spans="1:54" ht="15.6" x14ac:dyDescent="0.3">
      <c r="A51" s="75">
        <f>IF(ISBLANK(VLOOKUP(D51,#REF!,3)),0,1)</f>
        <v>1</v>
      </c>
      <c r="B51" s="74">
        <f t="shared" si="0"/>
        <v>0</v>
      </c>
      <c r="C51" s="52">
        <v>17</v>
      </c>
      <c r="D51" s="53"/>
      <c r="E51" s="54"/>
      <c r="F51" s="55"/>
      <c r="G51" s="112"/>
      <c r="H51" s="53"/>
      <c r="I51" s="53"/>
      <c r="J51" s="127" t="s">
        <v>4</v>
      </c>
      <c r="K51" s="127" t="s">
        <v>4</v>
      </c>
      <c r="L51" s="127" t="s">
        <v>4</v>
      </c>
      <c r="M51" s="127" t="s">
        <v>4</v>
      </c>
      <c r="N51" s="127" t="s">
        <v>4</v>
      </c>
      <c r="O51" s="127" t="s">
        <v>4</v>
      </c>
      <c r="P51" s="127" t="s">
        <v>4</v>
      </c>
      <c r="Q51" s="127" t="s">
        <v>4</v>
      </c>
      <c r="R51" s="127" t="s">
        <v>4</v>
      </c>
      <c r="S51" s="127" t="s">
        <v>4</v>
      </c>
      <c r="T51" s="16"/>
      <c r="U51" s="11"/>
      <c r="V51" s="124"/>
      <c r="W51" s="124"/>
      <c r="X51" s="16"/>
      <c r="Y51" s="11"/>
      <c r="Z51" s="124"/>
      <c r="AA51" s="16"/>
      <c r="AB51" s="124"/>
      <c r="AC51" s="124"/>
      <c r="AD51" s="76"/>
      <c r="AE51" s="76"/>
      <c r="AF51" s="76"/>
      <c r="AG51" s="76"/>
      <c r="AH51" s="76"/>
      <c r="AI51" s="76"/>
      <c r="AJ51" s="76"/>
      <c r="AK51" s="76"/>
      <c r="AL51" s="76"/>
      <c r="AM51" s="76"/>
      <c r="AN51" s="76"/>
      <c r="AO51" s="76"/>
      <c r="AP51" s="76"/>
      <c r="AQ51" s="76"/>
      <c r="AR51" s="76"/>
      <c r="AS51" s="76"/>
      <c r="AT51" s="76"/>
      <c r="AU51" s="76"/>
      <c r="AV51" s="76"/>
      <c r="AW51" s="76"/>
      <c r="AX51" s="76"/>
      <c r="AY51" s="76"/>
      <c r="AZ51" s="76"/>
      <c r="BA51" s="76"/>
      <c r="BB51" s="77"/>
    </row>
    <row r="52" spans="1:54" ht="15.6" x14ac:dyDescent="0.3">
      <c r="A52" s="75">
        <f>IF(ISBLANK(VLOOKUP(D52,#REF!,3)),0,1)</f>
        <v>1</v>
      </c>
      <c r="B52" s="74">
        <f t="shared" si="0"/>
        <v>0</v>
      </c>
      <c r="C52" s="52">
        <v>18</v>
      </c>
      <c r="D52" s="53"/>
      <c r="E52" s="54"/>
      <c r="F52" s="55"/>
      <c r="G52" s="112"/>
      <c r="H52" s="53"/>
      <c r="I52" s="53"/>
      <c r="J52" s="127" t="s">
        <v>4</v>
      </c>
      <c r="K52" s="127" t="s">
        <v>4</v>
      </c>
      <c r="L52" s="127" t="s">
        <v>4</v>
      </c>
      <c r="M52" s="127" t="s">
        <v>4</v>
      </c>
      <c r="N52" s="127" t="s">
        <v>4</v>
      </c>
      <c r="O52" s="127" t="s">
        <v>4</v>
      </c>
      <c r="P52" s="127" t="s">
        <v>4</v>
      </c>
      <c r="Q52" s="127" t="s">
        <v>4</v>
      </c>
      <c r="R52" s="127" t="s">
        <v>4</v>
      </c>
      <c r="S52" s="127" t="s">
        <v>4</v>
      </c>
      <c r="T52" s="16"/>
      <c r="U52" s="11"/>
      <c r="V52" s="124"/>
      <c r="W52" s="124"/>
      <c r="X52" s="16"/>
      <c r="Y52" s="11"/>
      <c r="Z52" s="124"/>
      <c r="AA52" s="76"/>
      <c r="AB52" s="76"/>
      <c r="AC52" s="76"/>
      <c r="AD52" s="76"/>
      <c r="AE52" s="76"/>
      <c r="AF52" s="76"/>
      <c r="AG52" s="76"/>
      <c r="AH52" s="76"/>
      <c r="AI52" s="76"/>
      <c r="AJ52" s="76"/>
      <c r="AK52" s="76"/>
      <c r="AL52" s="76"/>
      <c r="AM52" s="76"/>
      <c r="AN52" s="76"/>
      <c r="AO52" s="76"/>
      <c r="AP52" s="76"/>
      <c r="AQ52" s="76"/>
      <c r="AR52" s="76"/>
      <c r="AS52" s="76"/>
      <c r="AT52" s="76"/>
      <c r="AU52" s="76"/>
      <c r="AV52" s="76"/>
      <c r="AW52" s="76"/>
      <c r="AX52" s="76"/>
      <c r="AY52" s="76"/>
      <c r="AZ52" s="76"/>
      <c r="BA52" s="76"/>
      <c r="BB52" s="77"/>
    </row>
    <row r="53" spans="1:54" ht="15.6" x14ac:dyDescent="0.3">
      <c r="A53" s="75">
        <f>IF(ISBLANK(VLOOKUP(D53,#REF!,3)),0,1)</f>
        <v>1</v>
      </c>
      <c r="B53" s="74">
        <f t="shared" si="0"/>
        <v>0</v>
      </c>
      <c r="C53" s="52">
        <v>19</v>
      </c>
      <c r="D53" s="53"/>
      <c r="E53" s="54"/>
      <c r="F53" s="55"/>
      <c r="G53" s="112"/>
      <c r="H53" s="53"/>
      <c r="I53" s="53"/>
      <c r="J53" s="127" t="s">
        <v>4</v>
      </c>
      <c r="K53" s="127" t="s">
        <v>4</v>
      </c>
      <c r="L53" s="127" t="s">
        <v>4</v>
      </c>
      <c r="M53" s="127" t="s">
        <v>4</v>
      </c>
      <c r="N53" s="127" t="s">
        <v>4</v>
      </c>
      <c r="O53" s="127" t="s">
        <v>4</v>
      </c>
      <c r="P53" s="127" t="s">
        <v>4</v>
      </c>
      <c r="Q53" s="127" t="s">
        <v>4</v>
      </c>
      <c r="R53" s="127" t="s">
        <v>4</v>
      </c>
      <c r="S53" s="127" t="s">
        <v>4</v>
      </c>
      <c r="T53" s="16"/>
      <c r="U53" s="11"/>
      <c r="V53" s="124"/>
      <c r="W53" s="124"/>
      <c r="X53" s="16"/>
      <c r="Y53" s="11"/>
      <c r="Z53" s="124"/>
      <c r="AA53" s="76"/>
      <c r="AB53" s="76"/>
      <c r="AC53" s="76"/>
      <c r="AD53" s="76"/>
      <c r="AE53" s="76"/>
      <c r="AF53" s="76"/>
      <c r="AG53" s="76"/>
      <c r="AH53" s="76"/>
      <c r="AI53" s="76"/>
      <c r="AJ53" s="76"/>
      <c r="AK53" s="76"/>
      <c r="AL53" s="76"/>
      <c r="AM53" s="76"/>
      <c r="AN53" s="76"/>
      <c r="AO53" s="76"/>
      <c r="AP53" s="76"/>
      <c r="AQ53" s="76"/>
      <c r="AR53" s="76"/>
      <c r="AS53" s="76"/>
      <c r="AT53" s="76"/>
      <c r="AU53" s="76"/>
      <c r="AV53" s="76"/>
      <c r="AW53" s="76"/>
      <c r="AX53" s="76"/>
      <c r="AY53" s="76"/>
      <c r="AZ53" s="76"/>
      <c r="BA53" s="76"/>
      <c r="BB53" s="77"/>
    </row>
    <row r="54" spans="1:54" ht="15.6" x14ac:dyDescent="0.3">
      <c r="A54" s="75">
        <f>IF(ISBLANK(VLOOKUP(D54,#REF!,3)),0,1)</f>
        <v>1</v>
      </c>
      <c r="B54" s="74">
        <f t="shared" si="0"/>
        <v>0</v>
      </c>
      <c r="C54" s="52">
        <v>20</v>
      </c>
      <c r="D54" s="53"/>
      <c r="E54" s="54"/>
      <c r="F54" s="55"/>
      <c r="G54" s="112"/>
      <c r="H54" s="53"/>
      <c r="I54" s="53"/>
      <c r="J54" s="127" t="s">
        <v>4</v>
      </c>
      <c r="K54" s="127" t="s">
        <v>4</v>
      </c>
      <c r="L54" s="127" t="s">
        <v>4</v>
      </c>
      <c r="M54" s="127" t="s">
        <v>4</v>
      </c>
      <c r="N54" s="127" t="s">
        <v>4</v>
      </c>
      <c r="O54" s="127" t="s">
        <v>4</v>
      </c>
      <c r="P54" s="127" t="s">
        <v>4</v>
      </c>
      <c r="Q54" s="127" t="s">
        <v>4</v>
      </c>
      <c r="R54" s="127" t="s">
        <v>4</v>
      </c>
      <c r="S54" s="127" t="s">
        <v>4</v>
      </c>
      <c r="T54" s="76"/>
      <c r="U54" s="76"/>
      <c r="V54" s="76"/>
      <c r="W54" s="76"/>
      <c r="X54" s="76"/>
      <c r="Y54" s="76"/>
      <c r="Z54" s="76"/>
      <c r="AA54" s="76"/>
      <c r="AB54" s="76"/>
      <c r="AC54" s="76"/>
      <c r="AD54" s="76"/>
      <c r="AE54" s="76"/>
      <c r="AF54" s="76"/>
      <c r="AG54" s="76"/>
      <c r="AH54" s="76"/>
      <c r="AI54" s="76"/>
      <c r="AJ54" s="76"/>
      <c r="AK54" s="76"/>
      <c r="AL54" s="76"/>
      <c r="AM54" s="76"/>
      <c r="AN54" s="76"/>
      <c r="AO54" s="76"/>
      <c r="AP54" s="76"/>
      <c r="AQ54" s="76"/>
      <c r="AR54" s="76"/>
      <c r="AS54" s="76"/>
      <c r="AT54" s="76"/>
      <c r="AU54" s="76"/>
      <c r="AV54" s="76"/>
      <c r="AW54" s="76"/>
      <c r="AX54" s="76"/>
      <c r="AY54" s="76"/>
      <c r="AZ54" s="76"/>
      <c r="BA54" s="76"/>
      <c r="BB54" s="77"/>
    </row>
    <row r="55" spans="1:54" ht="15.6" x14ac:dyDescent="0.3">
      <c r="A55" s="75">
        <f>IF(ISBLANK(VLOOKUP(D55,#REF!,3)),0,1)</f>
        <v>1</v>
      </c>
      <c r="B55" s="74">
        <f t="shared" si="0"/>
        <v>0</v>
      </c>
      <c r="C55" s="52">
        <v>21</v>
      </c>
      <c r="D55" s="53"/>
      <c r="E55" s="54"/>
      <c r="F55" s="55"/>
      <c r="G55" s="112"/>
      <c r="H55" s="53"/>
      <c r="I55" s="53"/>
      <c r="J55" s="127" t="s">
        <v>4</v>
      </c>
      <c r="K55" s="127" t="s">
        <v>4</v>
      </c>
      <c r="L55" s="127" t="s">
        <v>4</v>
      </c>
      <c r="M55" s="127" t="s">
        <v>4</v>
      </c>
      <c r="N55" s="127" t="s">
        <v>4</v>
      </c>
      <c r="O55" s="127" t="s">
        <v>4</v>
      </c>
      <c r="P55" s="127" t="s">
        <v>4</v>
      </c>
      <c r="Q55" s="127" t="s">
        <v>4</v>
      </c>
      <c r="R55" s="127" t="s">
        <v>4</v>
      </c>
      <c r="S55" s="127" t="s">
        <v>4</v>
      </c>
      <c r="T55" s="76"/>
      <c r="U55" s="76"/>
      <c r="V55" s="76"/>
      <c r="W55" s="76"/>
      <c r="X55" s="76"/>
      <c r="Y55" s="76"/>
      <c r="Z55" s="76"/>
      <c r="AA55" s="76"/>
      <c r="AB55" s="76"/>
      <c r="AC55" s="76"/>
      <c r="AD55" s="76"/>
      <c r="AE55" s="76"/>
      <c r="AF55" s="76"/>
      <c r="AG55" s="76"/>
      <c r="AH55" s="76"/>
      <c r="AI55" s="76"/>
      <c r="AJ55" s="76"/>
      <c r="AK55" s="76"/>
      <c r="AL55" s="76"/>
      <c r="AM55" s="76"/>
      <c r="AN55" s="76"/>
      <c r="AO55" s="76"/>
      <c r="AP55" s="76"/>
      <c r="AQ55" s="76"/>
      <c r="AR55" s="76"/>
      <c r="AS55" s="76"/>
      <c r="AT55" s="76"/>
      <c r="AU55" s="76"/>
      <c r="AV55" s="76"/>
      <c r="AW55" s="76"/>
      <c r="AX55" s="76"/>
      <c r="AY55" s="76"/>
      <c r="AZ55" s="76"/>
      <c r="BA55" s="76"/>
      <c r="BB55" s="77"/>
    </row>
    <row r="56" spans="1:54" ht="15.6" x14ac:dyDescent="0.3">
      <c r="A56" s="75">
        <f>IF(ISBLANK(VLOOKUP(D56,#REF!,3)),0,1)</f>
        <v>1</v>
      </c>
      <c r="B56" s="74">
        <f t="shared" si="0"/>
        <v>0</v>
      </c>
      <c r="C56" s="52">
        <v>22</v>
      </c>
      <c r="D56" s="53"/>
      <c r="E56" s="54"/>
      <c r="F56" s="55"/>
      <c r="G56" s="112"/>
      <c r="H56" s="53"/>
      <c r="I56" s="53"/>
      <c r="J56" s="127" t="s">
        <v>4</v>
      </c>
      <c r="K56" s="127" t="s">
        <v>4</v>
      </c>
      <c r="L56" s="127" t="s">
        <v>4</v>
      </c>
      <c r="M56" s="127" t="s">
        <v>4</v>
      </c>
      <c r="N56" s="127" t="s">
        <v>4</v>
      </c>
      <c r="O56" s="127" t="s">
        <v>4</v>
      </c>
      <c r="P56" s="127" t="s">
        <v>4</v>
      </c>
      <c r="Q56" s="127" t="s">
        <v>4</v>
      </c>
      <c r="R56" s="127" t="s">
        <v>4</v>
      </c>
      <c r="S56" s="127" t="s">
        <v>4</v>
      </c>
      <c r="T56" s="16"/>
      <c r="U56" s="16"/>
      <c r="V56" s="124"/>
      <c r="W56" s="124"/>
      <c r="X56" s="124"/>
      <c r="Y56" s="124"/>
      <c r="Z56" s="16"/>
      <c r="AA56" s="16"/>
      <c r="AB56" s="124"/>
      <c r="AC56" s="124"/>
      <c r="AD56" s="76"/>
      <c r="AE56" s="76"/>
      <c r="AF56" s="76"/>
      <c r="AG56" s="76"/>
      <c r="AH56" s="76"/>
      <c r="AI56" s="76"/>
      <c r="AJ56" s="76"/>
      <c r="AK56" s="76"/>
      <c r="AL56" s="76"/>
      <c r="AM56" s="76"/>
      <c r="AN56" s="76"/>
      <c r="AO56" s="76"/>
      <c r="AP56" s="76"/>
      <c r="AQ56" s="76"/>
      <c r="AR56" s="76"/>
      <c r="AS56" s="76"/>
      <c r="AT56" s="76"/>
      <c r="AU56" s="76"/>
      <c r="AV56" s="76"/>
      <c r="AW56" s="76"/>
      <c r="AX56" s="76"/>
      <c r="AY56" s="76"/>
      <c r="AZ56" s="76"/>
      <c r="BA56" s="76"/>
      <c r="BB56" s="77"/>
    </row>
    <row r="57" spans="1:54" ht="15.6" x14ac:dyDescent="0.3">
      <c r="A57" s="75">
        <f>IF(ISBLANK(VLOOKUP(D57,#REF!,3)),0,1)</f>
        <v>1</v>
      </c>
      <c r="B57" s="74">
        <f t="shared" si="0"/>
        <v>0</v>
      </c>
      <c r="C57" s="52">
        <v>23</v>
      </c>
      <c r="D57" s="53"/>
      <c r="E57" s="54"/>
      <c r="F57" s="55"/>
      <c r="G57" s="112"/>
      <c r="H57" s="53"/>
      <c r="I57" s="53"/>
      <c r="J57" s="127" t="s">
        <v>4</v>
      </c>
      <c r="K57" s="127" t="s">
        <v>4</v>
      </c>
      <c r="L57" s="127" t="s">
        <v>4</v>
      </c>
      <c r="M57" s="127" t="s">
        <v>4</v>
      </c>
      <c r="N57" s="127" t="s">
        <v>4</v>
      </c>
      <c r="O57" s="127" t="s">
        <v>4</v>
      </c>
      <c r="P57" s="127" t="s">
        <v>4</v>
      </c>
      <c r="Q57" s="127" t="s">
        <v>4</v>
      </c>
      <c r="R57" s="127" t="s">
        <v>4</v>
      </c>
      <c r="S57" s="127" t="s">
        <v>4</v>
      </c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  <c r="AG57" s="76"/>
      <c r="AH57" s="76"/>
      <c r="AI57" s="76"/>
      <c r="AJ57" s="76"/>
      <c r="AK57" s="76"/>
      <c r="AL57" s="76"/>
      <c r="AM57" s="76"/>
      <c r="AN57" s="76"/>
      <c r="AO57" s="76"/>
      <c r="AP57" s="76"/>
      <c r="AQ57" s="76"/>
      <c r="AR57" s="76"/>
      <c r="AS57" s="76"/>
      <c r="AT57" s="76"/>
      <c r="AU57" s="76"/>
      <c r="AV57" s="76"/>
      <c r="AW57" s="76"/>
      <c r="AX57" s="76"/>
      <c r="AY57" s="76"/>
      <c r="AZ57" s="76"/>
      <c r="BA57" s="76"/>
      <c r="BB57" s="77"/>
    </row>
    <row r="58" spans="1:54" ht="16.149999999999999" thickBot="1" x14ac:dyDescent="0.35">
      <c r="A58" s="75">
        <f>IF(ISBLANK(VLOOKUP(D58,#REF!,3)),0,1)</f>
        <v>1</v>
      </c>
      <c r="B58" s="74">
        <f t="shared" si="0"/>
        <v>0</v>
      </c>
      <c r="C58" s="61">
        <v>24</v>
      </c>
      <c r="D58" s="62"/>
      <c r="E58" s="63"/>
      <c r="F58" s="64"/>
      <c r="G58" s="113"/>
      <c r="H58" s="62"/>
      <c r="I58" s="62"/>
      <c r="J58" s="152" t="s">
        <v>4</v>
      </c>
      <c r="K58" s="152" t="s">
        <v>4</v>
      </c>
      <c r="L58" s="152" t="s">
        <v>4</v>
      </c>
      <c r="M58" s="152" t="s">
        <v>4</v>
      </c>
      <c r="N58" s="152" t="s">
        <v>4</v>
      </c>
      <c r="O58" s="152" t="s">
        <v>4</v>
      </c>
      <c r="P58" s="152" t="s">
        <v>4</v>
      </c>
      <c r="Q58" s="152" t="s">
        <v>4</v>
      </c>
      <c r="R58" s="152" t="s">
        <v>4</v>
      </c>
      <c r="S58" s="152" t="s">
        <v>4</v>
      </c>
      <c r="T58" s="78"/>
      <c r="U58" s="78"/>
      <c r="V58" s="78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/>
      <c r="AH58" s="78"/>
      <c r="AI58" s="78"/>
      <c r="AJ58" s="78"/>
      <c r="AK58" s="78"/>
      <c r="AL58" s="78"/>
      <c r="AM58" s="78"/>
      <c r="AN58" s="78"/>
      <c r="AO58" s="78"/>
      <c r="AP58" s="78"/>
      <c r="AQ58" s="78"/>
      <c r="AR58" s="78"/>
      <c r="AS58" s="78"/>
      <c r="AT58" s="78"/>
      <c r="AU58" s="78"/>
      <c r="AV58" s="78"/>
      <c r="AW58" s="78"/>
      <c r="AX58" s="78"/>
      <c r="AY58" s="78"/>
      <c r="AZ58" s="78"/>
      <c r="BA58" s="78"/>
      <c r="BB58" s="79"/>
    </row>
  </sheetData>
  <dataConsolidate/>
  <mergeCells count="70">
    <mergeCell ref="AZ31:AZ32"/>
    <mergeCell ref="BA31:BA32"/>
    <mergeCell ref="BB31:BB32"/>
    <mergeCell ref="AU31:AU32"/>
    <mergeCell ref="AV31:AV32"/>
    <mergeCell ref="AW31:AW32"/>
    <mergeCell ref="AX31:AX32"/>
    <mergeCell ref="AY31:AY32"/>
    <mergeCell ref="AP31:AP32"/>
    <mergeCell ref="AQ31:AQ32"/>
    <mergeCell ref="AR31:AR32"/>
    <mergeCell ref="AS31:AS32"/>
    <mergeCell ref="AT31:AT32"/>
    <mergeCell ref="AK31:AK32"/>
    <mergeCell ref="AL31:AL32"/>
    <mergeCell ref="AM31:AM32"/>
    <mergeCell ref="AN31:AN32"/>
    <mergeCell ref="AO31:AO32"/>
    <mergeCell ref="AF31:AF32"/>
    <mergeCell ref="AG31:AG32"/>
    <mergeCell ref="AH31:AH32"/>
    <mergeCell ref="AI31:AI32"/>
    <mergeCell ref="AJ31:AJ32"/>
    <mergeCell ref="H33:H34"/>
    <mergeCell ref="I33:I34"/>
    <mergeCell ref="J33:J34"/>
    <mergeCell ref="AD31:AD32"/>
    <mergeCell ref="AE31:AE32"/>
    <mergeCell ref="Z31:AA32"/>
    <mergeCell ref="AB31:AC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C33:C34"/>
    <mergeCell ref="D33:D34"/>
    <mergeCell ref="E33:E34"/>
    <mergeCell ref="F33:F34"/>
    <mergeCell ref="G33:G34"/>
    <mergeCell ref="X31:Y32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G8:H8"/>
    <mergeCell ref="Q8:R8"/>
    <mergeCell ref="G9:H9"/>
    <mergeCell ref="Q9:R9"/>
    <mergeCell ref="G10:H10"/>
    <mergeCell ref="Q10:R10"/>
    <mergeCell ref="C2:E2"/>
    <mergeCell ref="F2:T2"/>
    <mergeCell ref="C4:U4"/>
    <mergeCell ref="C6:E6"/>
    <mergeCell ref="F6:G6"/>
    <mergeCell ref="H6:J6"/>
    <mergeCell ref="P6:Q6"/>
    <mergeCell ref="R6:S6"/>
    <mergeCell ref="T6:U6"/>
  </mergeCells>
  <dataValidations count="4">
    <dataValidation type="list" showInputMessage="1" showErrorMessage="1" promptTitle="Choix Cardinal" sqref="P9">
      <formula1>$M$8:$M$10</formula1>
    </dataValidation>
    <dataValidation type="list" showInputMessage="1" showErrorMessage="1" promptTitle="Choix Cardinal" sqref="P10">
      <formula1>$N$8:$N$10</formula1>
    </dataValidation>
    <dataValidation allowBlank="1" showErrorMessage="1" sqref="J30"/>
    <dataValidation type="list" allowBlank="1" showErrorMessage="1" sqref="I29">
      <formula1>$O$28:$O$30</formula1>
    </dataValidation>
  </dataValidations>
  <pageMargins left="0.7" right="0.7" top="0.75" bottom="0.75" header="0.3" footer="0.3"/>
  <pageSetup paperSize="9" orientation="portrait" horizont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8"/>
  <sheetViews>
    <sheetView topLeftCell="A16" zoomScaleNormal="100" workbookViewId="0">
      <selection activeCell="H46" sqref="H46"/>
    </sheetView>
  </sheetViews>
  <sheetFormatPr baseColWidth="10" defaultColWidth="11.42578125" defaultRowHeight="15" x14ac:dyDescent="0.25"/>
  <cols>
    <col min="1" max="2" width="0.85546875" style="80" customWidth="1"/>
    <col min="3" max="3" width="3.7109375" style="80" customWidth="1"/>
    <col min="4" max="8" width="10.28515625" style="80" customWidth="1"/>
    <col min="9" max="10" width="15.7109375" style="80" customWidth="1"/>
    <col min="11" max="15" width="10.7109375" style="80" hidden="1" customWidth="1"/>
    <col min="16" max="16" width="10.7109375" style="80" customWidth="1"/>
    <col min="17" max="29" width="10.28515625" style="80" customWidth="1"/>
    <col min="30" max="30" width="13.5703125" style="80" bestFit="1" customWidth="1"/>
    <col min="31" max="31" width="16.5703125" style="80" bestFit="1" customWidth="1"/>
    <col min="32" max="32" width="9.140625" style="80" bestFit="1" customWidth="1"/>
    <col min="33" max="33" width="26.140625" style="80" bestFit="1" customWidth="1"/>
    <col min="34" max="34" width="12.7109375" style="80" bestFit="1" customWidth="1"/>
    <col min="35" max="35" width="11.140625" style="80" bestFit="1" customWidth="1"/>
    <col min="36" max="36" width="14.28515625" style="80" bestFit="1" customWidth="1"/>
    <col min="37" max="37" width="12" style="80" bestFit="1" customWidth="1"/>
    <col min="38" max="38" width="26.5703125" style="80" bestFit="1" customWidth="1"/>
    <col min="39" max="39" width="14.42578125" style="80" bestFit="1" customWidth="1"/>
    <col min="40" max="40" width="11" style="80" bestFit="1" customWidth="1"/>
    <col min="41" max="41" width="12.28515625" style="80" bestFit="1" customWidth="1"/>
    <col min="42" max="42" width="11.42578125" style="80"/>
    <col min="43" max="43" width="6.28515625" style="80" bestFit="1" customWidth="1"/>
    <col min="44" max="44" width="19.42578125" style="80" bestFit="1" customWidth="1"/>
    <col min="45" max="45" width="12.85546875" style="80" bestFit="1" customWidth="1"/>
    <col min="46" max="46" width="17.5703125" style="80" bestFit="1" customWidth="1"/>
    <col min="47" max="47" width="14.42578125" style="80" bestFit="1" customWidth="1"/>
    <col min="48" max="48" width="13.5703125" style="80" bestFit="1" customWidth="1"/>
    <col min="49" max="49" width="13.7109375" style="80" bestFit="1" customWidth="1"/>
    <col min="50" max="50" width="19.7109375" style="80" bestFit="1" customWidth="1"/>
    <col min="51" max="51" width="13.140625" style="80" bestFit="1" customWidth="1"/>
    <col min="52" max="52" width="17.42578125" style="80" bestFit="1" customWidth="1"/>
    <col min="53" max="53" width="13.28515625" style="80" bestFit="1" customWidth="1"/>
    <col min="54" max="54" width="12.42578125" style="80" bestFit="1" customWidth="1"/>
    <col min="55" max="16384" width="11.42578125" style="80"/>
  </cols>
  <sheetData>
    <row r="1" spans="3:23" ht="3" customHeight="1" thickBot="1" x14ac:dyDescent="0.3"/>
    <row r="2" spans="3:23" ht="21" x14ac:dyDescent="0.35">
      <c r="C2" s="214" t="s">
        <v>19</v>
      </c>
      <c r="D2" s="215"/>
      <c r="E2" s="215"/>
      <c r="F2" s="216" t="s">
        <v>147</v>
      </c>
      <c r="G2" s="216"/>
      <c r="H2" s="216"/>
      <c r="I2" s="216"/>
      <c r="J2" s="216"/>
      <c r="K2" s="216"/>
      <c r="L2" s="216"/>
      <c r="M2" s="216"/>
      <c r="N2" s="216"/>
      <c r="O2" s="216"/>
      <c r="P2" s="216"/>
      <c r="Q2" s="216"/>
      <c r="R2" s="216"/>
      <c r="S2" s="216"/>
      <c r="T2" s="216"/>
      <c r="U2" s="1"/>
    </row>
    <row r="3" spans="3:23" ht="14.45" customHeight="1" x14ac:dyDescent="0.25">
      <c r="C3" s="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2"/>
    </row>
    <row r="4" spans="3:23" ht="21.75" thickBot="1" x14ac:dyDescent="0.4">
      <c r="C4" s="217" t="s">
        <v>75</v>
      </c>
      <c r="D4" s="218"/>
      <c r="E4" s="218"/>
      <c r="F4" s="218"/>
      <c r="G4" s="218"/>
      <c r="H4" s="218"/>
      <c r="I4" s="218"/>
      <c r="J4" s="218"/>
      <c r="K4" s="218"/>
      <c r="L4" s="218"/>
      <c r="M4" s="218"/>
      <c r="N4" s="218"/>
      <c r="O4" s="218"/>
      <c r="P4" s="218"/>
      <c r="Q4" s="218"/>
      <c r="R4" s="218"/>
      <c r="S4" s="218"/>
      <c r="T4" s="218"/>
      <c r="U4" s="219"/>
    </row>
    <row r="5" spans="3:23" ht="15.75" customHeight="1" thickBot="1" x14ac:dyDescent="0.4">
      <c r="C5" s="7"/>
      <c r="D5" s="7"/>
      <c r="E5" s="7"/>
      <c r="F5" s="7"/>
      <c r="G5" s="7"/>
      <c r="J5" s="7"/>
      <c r="K5" s="7"/>
      <c r="L5" s="7"/>
      <c r="M5" s="7"/>
      <c r="N5" s="7"/>
      <c r="O5" s="7"/>
      <c r="P5" s="7"/>
      <c r="Q5" s="7"/>
      <c r="R5" s="7"/>
    </row>
    <row r="6" spans="3:23" ht="16.5" customHeight="1" thickBot="1" x14ac:dyDescent="0.3">
      <c r="C6" s="220" t="s">
        <v>38</v>
      </c>
      <c r="D6" s="221"/>
      <c r="E6" s="221"/>
      <c r="F6" s="222">
        <v>10</v>
      </c>
      <c r="G6" s="222"/>
      <c r="H6" s="221" t="s">
        <v>37</v>
      </c>
      <c r="I6" s="221"/>
      <c r="J6" s="221"/>
      <c r="K6" s="51"/>
      <c r="L6" s="51"/>
      <c r="M6" s="51"/>
      <c r="N6" s="50"/>
      <c r="O6" s="51"/>
      <c r="P6" s="223">
        <v>1</v>
      </c>
      <c r="Q6" s="223"/>
      <c r="R6" s="224" t="s">
        <v>78</v>
      </c>
      <c r="S6" s="224"/>
      <c r="T6" s="225">
        <v>37410</v>
      </c>
      <c r="U6" s="226"/>
    </row>
    <row r="7" spans="3:23" ht="16.5" customHeight="1" thickBot="1" x14ac:dyDescent="0.4">
      <c r="C7" s="34"/>
      <c r="D7" s="34"/>
      <c r="E7" s="33"/>
      <c r="F7" s="35"/>
      <c r="G7" s="33"/>
      <c r="H7" s="33"/>
      <c r="I7" s="33"/>
      <c r="J7" s="33"/>
      <c r="K7" s="33"/>
      <c r="L7" s="33"/>
      <c r="M7" s="33"/>
      <c r="N7" s="33"/>
      <c r="O7" s="37"/>
      <c r="P7" s="33"/>
      <c r="Q7" s="36"/>
    </row>
    <row r="8" spans="3:23" ht="15" customHeight="1" x14ac:dyDescent="0.25">
      <c r="C8" s="46"/>
      <c r="D8" s="33"/>
      <c r="G8" s="206" t="s">
        <v>57</v>
      </c>
      <c r="H8" s="207"/>
      <c r="I8" s="172" t="s">
        <v>50</v>
      </c>
      <c r="J8" s="172" t="s">
        <v>46</v>
      </c>
      <c r="K8" s="44"/>
      <c r="L8" s="44"/>
      <c r="M8" s="44"/>
      <c r="N8" s="44"/>
      <c r="O8" s="47"/>
      <c r="P8" s="45" t="s">
        <v>52</v>
      </c>
      <c r="Q8" s="208" t="s">
        <v>47</v>
      </c>
      <c r="R8" s="209"/>
    </row>
    <row r="9" spans="3:23" ht="14.25" customHeight="1" x14ac:dyDescent="0.25">
      <c r="C9" s="46"/>
      <c r="D9" s="33"/>
      <c r="G9" s="210" t="s">
        <v>48</v>
      </c>
      <c r="H9" s="211"/>
      <c r="I9" s="38">
        <v>0</v>
      </c>
      <c r="J9" s="39">
        <v>29.47</v>
      </c>
      <c r="K9" s="42" t="s">
        <v>51</v>
      </c>
      <c r="L9" s="43" t="str">
        <f>IF(P9=M9,"+","-")</f>
        <v>-</v>
      </c>
      <c r="M9" s="42" t="s">
        <v>3</v>
      </c>
      <c r="N9" s="42" t="s">
        <v>54</v>
      </c>
      <c r="O9" s="16" t="str">
        <f>IF(ISBLANK(I9),"",IF(ISBLANK(J9),"",IF(P9=M10,L9&amp;N11,N11)))</f>
        <v>-0°29,47</v>
      </c>
      <c r="P9" s="39" t="s">
        <v>53</v>
      </c>
      <c r="Q9" s="212">
        <f>IF(ISBLANK(I9),"",IF(ISBLANK(J9),"",IF(J9&gt;60,"ERREUR !!",O11*(I9+(J9/60)))))</f>
        <v>-0.49116666666666664</v>
      </c>
      <c r="R9" s="213"/>
    </row>
    <row r="10" spans="3:23" ht="15" customHeight="1" x14ac:dyDescent="0.25">
      <c r="C10" s="46"/>
      <c r="D10" s="33"/>
      <c r="G10" s="210" t="s">
        <v>49</v>
      </c>
      <c r="H10" s="211"/>
      <c r="I10" s="38">
        <v>9</v>
      </c>
      <c r="J10" s="39">
        <v>59.96</v>
      </c>
      <c r="K10" s="42" t="s">
        <v>51</v>
      </c>
      <c r="L10" s="43" t="str">
        <f>IF(P10=N9,"+","-")</f>
        <v>-</v>
      </c>
      <c r="M10" s="42" t="s">
        <v>53</v>
      </c>
      <c r="N10" s="42" t="s">
        <v>55</v>
      </c>
      <c r="O10" s="11" t="str">
        <f>IF(ISBLANK(I10),"",IF(ISBLANK(J10),"",IF(P10=N10,L10&amp;N12,N12)))</f>
        <v>-9°59,96</v>
      </c>
      <c r="P10" s="39" t="s">
        <v>55</v>
      </c>
      <c r="Q10" s="212">
        <f>IF(ISBLANK(I10),"",IF(ISBLANK(J10),"",IF(J10&gt;60,"ERREUR !!",O12*(I10+(J10/60)))))</f>
        <v>-9.9993333333333325</v>
      </c>
      <c r="R10" s="213"/>
      <c r="S10" s="31"/>
      <c r="T10" s="31"/>
    </row>
    <row r="11" spans="3:23" x14ac:dyDescent="0.25">
      <c r="G11" s="194" t="s">
        <v>72</v>
      </c>
      <c r="H11" s="195"/>
      <c r="I11" s="83" t="s">
        <v>33</v>
      </c>
      <c r="J11" s="85">
        <v>37409</v>
      </c>
      <c r="K11" s="85"/>
      <c r="L11" s="85"/>
      <c r="M11" s="85"/>
      <c r="N11" s="86" t="str">
        <f>I9&amp;"°"&amp;J9</f>
        <v>0°29,47</v>
      </c>
      <c r="O11" s="87">
        <f>IF(P9=M10,-1,1)</f>
        <v>-1</v>
      </c>
      <c r="P11" s="198" t="str">
        <f>TEXT(J11,"aaaa-mm-jj")&amp;"T"&amp;TEXT(J12,"hh:mm:ss")&amp;"z"</f>
        <v>2006-06-03T22:30:00z</v>
      </c>
      <c r="Q11" s="198"/>
      <c r="R11" s="199"/>
      <c r="T11" s="30"/>
      <c r="U11" s="30"/>
      <c r="V11" s="32"/>
      <c r="W11" s="32"/>
    </row>
    <row r="12" spans="3:23" ht="15.75" thickBot="1" x14ac:dyDescent="0.3">
      <c r="G12" s="196"/>
      <c r="H12" s="197"/>
      <c r="I12" s="84" t="s">
        <v>73</v>
      </c>
      <c r="J12" s="114">
        <v>0.9375</v>
      </c>
      <c r="K12" s="88"/>
      <c r="L12" s="88"/>
      <c r="M12" s="88"/>
      <c r="N12" s="89" t="str">
        <f>I10&amp;"°"&amp;J10</f>
        <v>9°59,96</v>
      </c>
      <c r="O12" s="87">
        <f>IF(P10=N10,-1,1)</f>
        <v>-1</v>
      </c>
      <c r="P12" s="200"/>
      <c r="Q12" s="200"/>
      <c r="R12" s="201"/>
      <c r="T12" s="30"/>
      <c r="U12" s="30"/>
      <c r="V12" s="32"/>
      <c r="W12" s="32"/>
    </row>
    <row r="13" spans="3:23" ht="15.75" thickBot="1" x14ac:dyDescent="0.3">
      <c r="C13" s="5" t="s">
        <v>1</v>
      </c>
      <c r="D13" s="5"/>
      <c r="E13" s="6"/>
      <c r="K13" s="81"/>
      <c r="L13" s="81"/>
      <c r="M13" s="81"/>
      <c r="N13" s="81"/>
      <c r="O13" s="81"/>
      <c r="P13" s="81"/>
      <c r="Q13" s="82"/>
    </row>
    <row r="14" spans="3:23" ht="15" customHeight="1" x14ac:dyDescent="0.25">
      <c r="C14" s="97" t="s">
        <v>7</v>
      </c>
      <c r="D14" s="90"/>
      <c r="E14" s="90"/>
      <c r="F14" s="90"/>
      <c r="G14" s="90"/>
      <c r="H14" s="91"/>
      <c r="I14" s="91"/>
      <c r="J14" s="91"/>
      <c r="K14" s="90"/>
      <c r="L14" s="90"/>
      <c r="M14" s="90"/>
      <c r="N14" s="91"/>
      <c r="O14" s="12"/>
      <c r="P14" s="91"/>
      <c r="Q14" s="12" t="s">
        <v>17</v>
      </c>
      <c r="R14" s="17">
        <v>23</v>
      </c>
      <c r="S14" s="92" t="s">
        <v>2</v>
      </c>
    </row>
    <row r="15" spans="3:23" ht="14.25" customHeight="1" x14ac:dyDescent="0.25">
      <c r="C15" s="98" t="s">
        <v>32</v>
      </c>
      <c r="D15" s="93"/>
      <c r="E15" s="93"/>
      <c r="F15" s="93"/>
      <c r="G15" s="93"/>
      <c r="H15" s="23"/>
      <c r="I15" s="23"/>
      <c r="J15" s="23"/>
      <c r="K15" s="93"/>
      <c r="L15" s="93"/>
      <c r="M15" s="93"/>
      <c r="N15" s="23"/>
      <c r="O15" s="13"/>
      <c r="P15" s="23"/>
      <c r="Q15" s="13" t="s">
        <v>34</v>
      </c>
      <c r="R15" s="18">
        <v>22.5</v>
      </c>
      <c r="S15" s="94" t="s">
        <v>2</v>
      </c>
    </row>
    <row r="16" spans="3:23" x14ac:dyDescent="0.25">
      <c r="C16" s="98" t="s">
        <v>11</v>
      </c>
      <c r="D16" s="93"/>
      <c r="E16" s="93"/>
      <c r="F16" s="93"/>
      <c r="G16" s="93"/>
      <c r="H16" s="23"/>
      <c r="I16" s="23"/>
      <c r="J16" s="23"/>
      <c r="K16" s="93"/>
      <c r="L16" s="93"/>
      <c r="M16" s="93"/>
      <c r="N16" s="23"/>
      <c r="O16" s="14"/>
      <c r="P16" s="23"/>
      <c r="Q16" s="14" t="s">
        <v>35</v>
      </c>
      <c r="R16" s="20" t="s">
        <v>4</v>
      </c>
      <c r="S16" s="94" t="s">
        <v>6</v>
      </c>
    </row>
    <row r="17" spans="3:54" ht="15.75" thickBot="1" x14ac:dyDescent="0.3">
      <c r="C17" s="99" t="s">
        <v>12</v>
      </c>
      <c r="D17" s="95"/>
      <c r="E17" s="95"/>
      <c r="F17" s="95"/>
      <c r="G17" s="95"/>
      <c r="H17" s="24"/>
      <c r="I17" s="24"/>
      <c r="J17" s="24"/>
      <c r="K17" s="95"/>
      <c r="L17" s="95"/>
      <c r="M17" s="95"/>
      <c r="N17" s="24"/>
      <c r="O17" s="15"/>
      <c r="P17" s="24"/>
      <c r="Q17" s="15" t="s">
        <v>36</v>
      </c>
      <c r="R17" s="21" t="s">
        <v>4</v>
      </c>
      <c r="S17" s="96" t="s">
        <v>6</v>
      </c>
    </row>
    <row r="18" spans="3:54" ht="14.45" hidden="1" x14ac:dyDescent="0.3">
      <c r="C18" s="8" t="s">
        <v>8</v>
      </c>
      <c r="D18" s="9"/>
      <c r="E18" s="9"/>
      <c r="F18" s="9"/>
      <c r="G18" s="9"/>
      <c r="H18" s="9"/>
      <c r="I18" s="9"/>
      <c r="J18" s="9"/>
      <c r="K18" s="10"/>
      <c r="L18" s="10"/>
      <c r="M18" s="10"/>
      <c r="N18" s="10"/>
      <c r="O18" s="25" t="s">
        <v>0</v>
      </c>
      <c r="P18" s="19">
        <f>(0.999842594+(0.00006793952*$R$14)-(0.00000909529*$R$14^2)+(0.0000001001685*$R$14^3)-(0.000000001120083*$R$14^4)+(0.000000000006536332*$R$14^5))</f>
        <v>0.99754116961741091</v>
      </c>
      <c r="Q18" s="10"/>
      <c r="R18" s="2"/>
    </row>
    <row r="19" spans="3:54" ht="14.45" hidden="1" x14ac:dyDescent="0.3">
      <c r="C19" s="8" t="s">
        <v>9</v>
      </c>
      <c r="D19" s="9"/>
      <c r="E19" s="9"/>
      <c r="F19" s="9"/>
      <c r="G19" s="9"/>
      <c r="H19" s="9"/>
      <c r="I19" s="9"/>
      <c r="J19" s="9"/>
      <c r="K19" s="10"/>
      <c r="L19" s="10"/>
      <c r="M19" s="10"/>
      <c r="N19" s="10"/>
      <c r="O19" s="25" t="s">
        <v>43</v>
      </c>
      <c r="P19" s="19" t="e">
        <f>$P$24*($P$18/#REF!)</f>
        <v>#REF!</v>
      </c>
      <c r="Q19" s="10" t="s">
        <v>3</v>
      </c>
      <c r="R19" s="2"/>
    </row>
    <row r="20" spans="3:54" ht="14.45" hidden="1" x14ac:dyDescent="0.3">
      <c r="C20" s="8" t="s">
        <v>18</v>
      </c>
      <c r="D20" s="9"/>
      <c r="E20" s="9"/>
      <c r="F20" s="9"/>
      <c r="G20" s="9"/>
      <c r="H20" s="9"/>
      <c r="I20" s="9"/>
      <c r="J20" s="9"/>
      <c r="K20" s="10"/>
      <c r="L20" s="10"/>
      <c r="M20" s="10"/>
      <c r="N20" s="10"/>
      <c r="O20" s="25" t="s">
        <v>44</v>
      </c>
      <c r="P20" s="19" t="e">
        <f>5+#REF!</f>
        <v>#REF!</v>
      </c>
      <c r="Q20" s="10" t="s">
        <v>6</v>
      </c>
      <c r="R20" s="2"/>
    </row>
    <row r="21" spans="3:54" ht="14.45" hidden="1" x14ac:dyDescent="0.3">
      <c r="C21" s="8" t="s">
        <v>10</v>
      </c>
      <c r="D21" s="9"/>
      <c r="E21" s="9"/>
      <c r="F21" s="9"/>
      <c r="G21" s="9"/>
      <c r="H21" s="9"/>
      <c r="I21" s="9"/>
      <c r="J21" s="9"/>
      <c r="K21" s="10"/>
      <c r="L21" s="10"/>
      <c r="M21" s="10"/>
      <c r="N21" s="10"/>
      <c r="O21" s="25" t="s">
        <v>45</v>
      </c>
      <c r="P21" s="19" t="e">
        <f>P20*(1+0.00001*(R14-20))</f>
        <v>#REF!</v>
      </c>
      <c r="Q21" s="10" t="s">
        <v>6</v>
      </c>
      <c r="R21" s="2"/>
    </row>
    <row r="22" spans="3:54" ht="14.45" hidden="1" x14ac:dyDescent="0.3">
      <c r="C22" s="8" t="s">
        <v>13</v>
      </c>
      <c r="D22" s="9"/>
      <c r="E22" s="9"/>
      <c r="F22" s="9"/>
      <c r="G22" s="9"/>
      <c r="H22" s="9"/>
      <c r="I22" s="9"/>
      <c r="J22" s="9"/>
      <c r="K22" s="10"/>
      <c r="L22" s="10"/>
      <c r="M22" s="10"/>
      <c r="N22" s="10"/>
      <c r="O22" s="25" t="s">
        <v>39</v>
      </c>
      <c r="P22" s="22" t="e">
        <f>$R$16*(1+0.00001*(20-$R$14))</f>
        <v>#VALUE!</v>
      </c>
      <c r="Q22" s="10" t="s">
        <v>6</v>
      </c>
      <c r="R22" s="2"/>
    </row>
    <row r="23" spans="3:54" ht="14.45" hidden="1" x14ac:dyDescent="0.3">
      <c r="C23" s="8" t="s">
        <v>14</v>
      </c>
      <c r="D23" s="9"/>
      <c r="E23" s="9"/>
      <c r="F23" s="9"/>
      <c r="G23" s="9"/>
      <c r="H23" s="9"/>
      <c r="I23" s="9"/>
      <c r="J23" s="9"/>
      <c r="K23" s="10"/>
      <c r="L23" s="10"/>
      <c r="M23" s="10"/>
      <c r="N23" s="10"/>
      <c r="O23" s="25" t="s">
        <v>40</v>
      </c>
      <c r="P23" s="22" t="e">
        <f>$R$17*(1+0.00001*(20-$R$14))</f>
        <v>#VALUE!</v>
      </c>
      <c r="Q23" s="10" t="s">
        <v>6</v>
      </c>
      <c r="R23" s="2"/>
    </row>
    <row r="24" spans="3:54" ht="14.45" hidden="1" x14ac:dyDescent="0.3">
      <c r="C24" s="8" t="s">
        <v>15</v>
      </c>
      <c r="D24" s="9"/>
      <c r="E24" s="9"/>
      <c r="F24" s="9"/>
      <c r="G24" s="9"/>
      <c r="H24" s="9"/>
      <c r="I24" s="9"/>
      <c r="J24" s="9"/>
      <c r="K24" s="10"/>
      <c r="L24" s="10"/>
      <c r="M24" s="10"/>
      <c r="N24" s="10"/>
      <c r="O24" s="25" t="s">
        <v>41</v>
      </c>
      <c r="P24" s="23" t="e">
        <f>MAX(#REF!)</f>
        <v>#REF!</v>
      </c>
      <c r="Q24" s="10" t="s">
        <v>3</v>
      </c>
      <c r="R24" s="2"/>
    </row>
    <row r="25" spans="3:54" ht="14.45" hidden="1" x14ac:dyDescent="0.3">
      <c r="C25" s="8" t="s">
        <v>16</v>
      </c>
      <c r="D25" s="9"/>
      <c r="E25" s="9"/>
      <c r="F25" s="9"/>
      <c r="G25" s="9"/>
      <c r="H25" s="9"/>
      <c r="I25" s="9"/>
      <c r="J25" s="9"/>
      <c r="K25" s="10"/>
      <c r="L25" s="10"/>
      <c r="M25" s="10"/>
      <c r="N25" s="10"/>
      <c r="O25" s="25" t="s">
        <v>42</v>
      </c>
      <c r="P25" s="23" t="e">
        <f>IF(ISBLANK(R14),"",IF(ISBLANK(P21),"",IF(ISBLANK(R17),"",(($P$24*$P$18)/($P$22-$P$23)))))</f>
        <v>#REF!</v>
      </c>
      <c r="Q25" s="10" t="s">
        <v>3</v>
      </c>
      <c r="R25" s="2"/>
    </row>
    <row r="26" spans="3:54" ht="14.45" hidden="1" x14ac:dyDescent="0.3">
      <c r="C26" s="40" t="s">
        <v>31</v>
      </c>
      <c r="D26" s="41"/>
      <c r="E26" s="41"/>
      <c r="F26" s="41"/>
      <c r="G26" s="41"/>
      <c r="H26" s="41"/>
      <c r="I26" s="41"/>
      <c r="J26" s="41"/>
      <c r="K26" s="10"/>
      <c r="L26" s="10"/>
      <c r="M26" s="10"/>
      <c r="N26" s="10"/>
      <c r="O26" s="25" t="s">
        <v>30</v>
      </c>
      <c r="P26" s="23" t="e">
        <f>2+(#REF!+#REF!)</f>
        <v>#REF!</v>
      </c>
      <c r="Q26" s="10" t="s">
        <v>6</v>
      </c>
      <c r="R26" s="2"/>
    </row>
    <row r="27" spans="3:54" hidden="1" thickBot="1" x14ac:dyDescent="0.35">
      <c r="C27" s="26"/>
      <c r="D27" s="27"/>
      <c r="E27" s="27"/>
      <c r="F27" s="27"/>
      <c r="G27" s="27"/>
      <c r="H27" s="27"/>
      <c r="I27" s="27"/>
      <c r="J27" s="27"/>
      <c r="K27" s="28"/>
      <c r="L27" s="28"/>
      <c r="M27" s="28"/>
      <c r="N27" s="28"/>
      <c r="O27" s="29" t="s">
        <v>29</v>
      </c>
      <c r="P27" s="24">
        <v>1.6999999999999999E-3</v>
      </c>
      <c r="Q27" s="28"/>
      <c r="R27" s="4"/>
    </row>
    <row r="29" spans="3:54" ht="15.75" x14ac:dyDescent="0.25">
      <c r="E29" s="202" t="s">
        <v>60</v>
      </c>
      <c r="F29" s="202"/>
      <c r="G29" s="202"/>
      <c r="H29" s="202"/>
      <c r="I29" s="69" t="s">
        <v>66</v>
      </c>
      <c r="K29" s="70"/>
      <c r="L29" s="70"/>
      <c r="M29" s="70"/>
      <c r="N29" s="71"/>
      <c r="O29" s="70" t="s">
        <v>66</v>
      </c>
    </row>
    <row r="30" spans="3:54" ht="16.149999999999999" thickBot="1" x14ac:dyDescent="0.35">
      <c r="E30" s="115"/>
      <c r="F30" s="115"/>
      <c r="G30" s="115"/>
      <c r="H30" s="115"/>
      <c r="I30" s="115"/>
      <c r="J30" s="73"/>
      <c r="K30" s="72"/>
      <c r="L30" s="72"/>
      <c r="M30" s="72"/>
      <c r="N30" s="71"/>
      <c r="O30" s="71" t="s">
        <v>65</v>
      </c>
      <c r="P30" s="71"/>
    </row>
    <row r="31" spans="3:54" ht="15.75" customHeight="1" x14ac:dyDescent="0.25">
      <c r="C31" s="203" t="s">
        <v>5</v>
      </c>
      <c r="D31" s="190" t="s">
        <v>24</v>
      </c>
      <c r="E31" s="190" t="s">
        <v>58</v>
      </c>
      <c r="F31" s="190" t="s">
        <v>56</v>
      </c>
      <c r="G31" s="190" t="s">
        <v>20</v>
      </c>
      <c r="H31" s="190" t="s">
        <v>76</v>
      </c>
      <c r="I31" s="188" t="s">
        <v>77</v>
      </c>
      <c r="J31" s="188" t="s">
        <v>64</v>
      </c>
      <c r="K31" s="190" t="s">
        <v>21</v>
      </c>
      <c r="L31" s="190" t="s">
        <v>22</v>
      </c>
      <c r="M31" s="190" t="s">
        <v>26</v>
      </c>
      <c r="N31" s="190" t="s">
        <v>25</v>
      </c>
      <c r="O31" s="190" t="s">
        <v>23</v>
      </c>
      <c r="P31" s="192" t="s">
        <v>74</v>
      </c>
      <c r="Q31" s="192"/>
      <c r="R31" s="192"/>
      <c r="S31" s="192"/>
      <c r="T31" s="184" t="s">
        <v>69</v>
      </c>
      <c r="U31" s="184"/>
      <c r="V31" s="184" t="s">
        <v>70</v>
      </c>
      <c r="W31" s="184"/>
      <c r="X31" s="184" t="s">
        <v>71</v>
      </c>
      <c r="Y31" s="184"/>
      <c r="Z31" s="184" t="s">
        <v>67</v>
      </c>
      <c r="AA31" s="184"/>
      <c r="AB31" s="184" t="s">
        <v>68</v>
      </c>
      <c r="AC31" s="186"/>
      <c r="AD31" s="227" t="s">
        <v>80</v>
      </c>
      <c r="AE31" s="227" t="s">
        <v>81</v>
      </c>
      <c r="AF31" s="227" t="s">
        <v>82</v>
      </c>
      <c r="AG31" s="228" t="s">
        <v>83</v>
      </c>
      <c r="AH31" s="227" t="s">
        <v>84</v>
      </c>
      <c r="AI31" s="227" t="s">
        <v>85</v>
      </c>
      <c r="AJ31" s="227" t="s">
        <v>86</v>
      </c>
      <c r="AK31" s="227" t="s">
        <v>87</v>
      </c>
      <c r="AL31" s="228" t="s">
        <v>88</v>
      </c>
      <c r="AM31" s="227" t="s">
        <v>89</v>
      </c>
      <c r="AN31" s="227" t="s">
        <v>90</v>
      </c>
      <c r="AO31" s="227" t="s">
        <v>91</v>
      </c>
      <c r="AP31" s="227" t="s">
        <v>92</v>
      </c>
      <c r="AQ31" s="227" t="s">
        <v>93</v>
      </c>
      <c r="AR31" s="228" t="s">
        <v>94</v>
      </c>
      <c r="AS31" s="228" t="s">
        <v>95</v>
      </c>
      <c r="AT31" s="228" t="s">
        <v>96</v>
      </c>
      <c r="AU31" s="227" t="s">
        <v>97</v>
      </c>
      <c r="AV31" s="227" t="s">
        <v>98</v>
      </c>
      <c r="AW31" s="229" t="s">
        <v>99</v>
      </c>
      <c r="AX31" s="227" t="s">
        <v>100</v>
      </c>
      <c r="AY31" s="227" t="s">
        <v>101</v>
      </c>
      <c r="AZ31" s="228" t="s">
        <v>102</v>
      </c>
      <c r="BA31" s="227" t="s">
        <v>103</v>
      </c>
      <c r="BB31" s="230" t="s">
        <v>104</v>
      </c>
    </row>
    <row r="32" spans="3:54" ht="15.75" customHeight="1" x14ac:dyDescent="0.25">
      <c r="C32" s="204"/>
      <c r="D32" s="191"/>
      <c r="E32" s="191"/>
      <c r="F32" s="191"/>
      <c r="G32" s="191"/>
      <c r="H32" s="191"/>
      <c r="I32" s="205"/>
      <c r="J32" s="189"/>
      <c r="K32" s="191"/>
      <c r="L32" s="191"/>
      <c r="M32" s="191"/>
      <c r="N32" s="191"/>
      <c r="O32" s="191"/>
      <c r="P32" s="193"/>
      <c r="Q32" s="193"/>
      <c r="R32" s="193"/>
      <c r="S32" s="193"/>
      <c r="T32" s="185"/>
      <c r="U32" s="185"/>
      <c r="V32" s="185"/>
      <c r="W32" s="185"/>
      <c r="X32" s="185"/>
      <c r="Y32" s="185"/>
      <c r="Z32" s="185"/>
      <c r="AA32" s="185"/>
      <c r="AB32" s="185"/>
      <c r="AC32" s="187"/>
      <c r="AD32" s="227"/>
      <c r="AE32" s="227"/>
      <c r="AF32" s="227"/>
      <c r="AG32" s="228"/>
      <c r="AH32" s="227"/>
      <c r="AI32" s="227"/>
      <c r="AJ32" s="227"/>
      <c r="AK32" s="227"/>
      <c r="AL32" s="228"/>
      <c r="AM32" s="227"/>
      <c r="AN32" s="227"/>
      <c r="AO32" s="227"/>
      <c r="AP32" s="227"/>
      <c r="AQ32" s="227"/>
      <c r="AR32" s="228"/>
      <c r="AS32" s="228"/>
      <c r="AT32" s="228"/>
      <c r="AU32" s="227"/>
      <c r="AV32" s="227"/>
      <c r="AW32" s="229"/>
      <c r="AX32" s="227"/>
      <c r="AY32" s="227"/>
      <c r="AZ32" s="228"/>
      <c r="BA32" s="227"/>
      <c r="BB32" s="230"/>
    </row>
    <row r="33" spans="1:54" ht="15.75" customHeight="1" x14ac:dyDescent="0.25">
      <c r="C33" s="178" t="s">
        <v>59</v>
      </c>
      <c r="D33" s="180" t="s">
        <v>4</v>
      </c>
      <c r="E33" s="180" t="s">
        <v>2</v>
      </c>
      <c r="F33" s="176" t="s">
        <v>62</v>
      </c>
      <c r="G33" s="182"/>
      <c r="H33" s="176" t="s">
        <v>27</v>
      </c>
      <c r="I33" s="176" t="s">
        <v>27</v>
      </c>
      <c r="J33" s="176" t="s">
        <v>62</v>
      </c>
      <c r="K33" s="136"/>
      <c r="L33" s="136"/>
      <c r="M33" s="136"/>
      <c r="N33" s="136"/>
      <c r="O33" s="136"/>
      <c r="P33" s="137" t="s">
        <v>132</v>
      </c>
      <c r="Q33" s="137"/>
      <c r="R33" s="137" t="s">
        <v>133</v>
      </c>
      <c r="S33" s="137" t="s">
        <v>134</v>
      </c>
      <c r="T33" s="138" t="s">
        <v>135</v>
      </c>
      <c r="U33" s="138" t="s">
        <v>136</v>
      </c>
      <c r="V33" s="138" t="s">
        <v>137</v>
      </c>
      <c r="W33" s="138" t="s">
        <v>138</v>
      </c>
      <c r="X33" s="138" t="s">
        <v>139</v>
      </c>
      <c r="Y33" s="138" t="s">
        <v>140</v>
      </c>
      <c r="Z33" s="138" t="s">
        <v>141</v>
      </c>
      <c r="AA33" s="138" t="s">
        <v>142</v>
      </c>
      <c r="AB33" s="138" t="s">
        <v>143</v>
      </c>
      <c r="AC33" s="139" t="s">
        <v>144</v>
      </c>
      <c r="AD33" s="129" t="s">
        <v>105</v>
      </c>
      <c r="AE33" s="129" t="s">
        <v>106</v>
      </c>
      <c r="AF33" s="129" t="s">
        <v>107</v>
      </c>
      <c r="AG33" s="130" t="s">
        <v>108</v>
      </c>
      <c r="AH33" s="129" t="s">
        <v>109</v>
      </c>
      <c r="AI33" s="131" t="s">
        <v>110</v>
      </c>
      <c r="AJ33" s="129" t="s">
        <v>111</v>
      </c>
      <c r="AK33" s="131" t="s">
        <v>112</v>
      </c>
      <c r="AL33" s="129" t="s">
        <v>113</v>
      </c>
      <c r="AM33" s="129" t="s">
        <v>114</v>
      </c>
      <c r="AN33" s="129" t="s">
        <v>115</v>
      </c>
      <c r="AO33" s="129" t="s">
        <v>116</v>
      </c>
      <c r="AP33" s="129" t="s">
        <v>117</v>
      </c>
      <c r="AQ33" s="131" t="s">
        <v>118</v>
      </c>
      <c r="AR33" s="129" t="s">
        <v>119</v>
      </c>
      <c r="AS33" s="129" t="s">
        <v>120</v>
      </c>
      <c r="AT33" s="132" t="s">
        <v>121</v>
      </c>
      <c r="AU33" s="131" t="s">
        <v>122</v>
      </c>
      <c r="AV33" s="131" t="s">
        <v>123</v>
      </c>
      <c r="AW33" s="131" t="s">
        <v>124</v>
      </c>
      <c r="AX33" s="129" t="s">
        <v>125</v>
      </c>
      <c r="AY33" s="129" t="s">
        <v>126</v>
      </c>
      <c r="AZ33" s="130" t="s">
        <v>127</v>
      </c>
      <c r="BA33" s="129" t="s">
        <v>128</v>
      </c>
      <c r="BB33" s="133" t="s">
        <v>129</v>
      </c>
    </row>
    <row r="34" spans="1:54" ht="14.25" customHeight="1" thickBot="1" x14ac:dyDescent="0.3">
      <c r="C34" s="179"/>
      <c r="D34" s="181"/>
      <c r="E34" s="181"/>
      <c r="F34" s="177"/>
      <c r="G34" s="183"/>
      <c r="H34" s="177"/>
      <c r="I34" s="177"/>
      <c r="J34" s="177"/>
      <c r="K34" s="125"/>
      <c r="L34" s="125"/>
      <c r="M34" s="125"/>
      <c r="N34" s="126" t="s">
        <v>6</v>
      </c>
      <c r="O34" s="125"/>
      <c r="P34" s="126" t="s">
        <v>61</v>
      </c>
      <c r="Q34" s="126" t="s">
        <v>79</v>
      </c>
      <c r="R34" s="126" t="s">
        <v>63</v>
      </c>
      <c r="S34" s="126" t="s">
        <v>28</v>
      </c>
      <c r="T34" s="100" t="s">
        <v>63</v>
      </c>
      <c r="U34" s="100" t="s">
        <v>28</v>
      </c>
      <c r="V34" s="100" t="s">
        <v>63</v>
      </c>
      <c r="W34" s="100" t="s">
        <v>28</v>
      </c>
      <c r="X34" s="100" t="s">
        <v>63</v>
      </c>
      <c r="Y34" s="100" t="s">
        <v>28</v>
      </c>
      <c r="Z34" s="100" t="s">
        <v>63</v>
      </c>
      <c r="AA34" s="100" t="s">
        <v>28</v>
      </c>
      <c r="AB34" s="100" t="s">
        <v>63</v>
      </c>
      <c r="AC34" s="101" t="s">
        <v>28</v>
      </c>
      <c r="AD34" s="134" t="s">
        <v>130</v>
      </c>
      <c r="AE34" s="134" t="s">
        <v>130</v>
      </c>
      <c r="AF34" s="134" t="s">
        <v>130</v>
      </c>
      <c r="AG34" s="135" t="s">
        <v>131</v>
      </c>
      <c r="AH34" s="134" t="s">
        <v>131</v>
      </c>
      <c r="AI34" s="134" t="s">
        <v>131</v>
      </c>
      <c r="AJ34" s="134" t="s">
        <v>131</v>
      </c>
      <c r="AK34" s="134" t="s">
        <v>131</v>
      </c>
      <c r="AL34" s="134" t="s">
        <v>131</v>
      </c>
      <c r="AM34" s="134" t="s">
        <v>131</v>
      </c>
      <c r="AN34" s="134" t="s">
        <v>131</v>
      </c>
      <c r="AO34" s="134" t="s">
        <v>131</v>
      </c>
      <c r="AP34" s="134" t="s">
        <v>131</v>
      </c>
      <c r="AQ34" s="134" t="s">
        <v>131</v>
      </c>
      <c r="AR34" s="134" t="s">
        <v>131</v>
      </c>
      <c r="AS34" s="134" t="s">
        <v>131</v>
      </c>
      <c r="AT34" s="134" t="s">
        <v>131</v>
      </c>
      <c r="AU34" s="134" t="s">
        <v>131</v>
      </c>
      <c r="AV34" s="134" t="s">
        <v>131</v>
      </c>
      <c r="AW34" s="134" t="s">
        <v>131</v>
      </c>
      <c r="AX34" s="134" t="s">
        <v>131</v>
      </c>
      <c r="AY34" s="134" t="s">
        <v>131</v>
      </c>
      <c r="AZ34" s="134" t="s">
        <v>131</v>
      </c>
      <c r="BA34" s="134" t="s">
        <v>131</v>
      </c>
      <c r="BB34" s="134" t="s">
        <v>131</v>
      </c>
    </row>
    <row r="35" spans="1:54" ht="15.75" x14ac:dyDescent="0.25">
      <c r="A35" s="75">
        <f>IF(ISBLANK(VLOOKUP(D35,#REF!,3)),0,1)</f>
        <v>1</v>
      </c>
      <c r="B35" s="74">
        <f>IF(ISBLANK(D35),0,IF(ISBLANK(E35),0,IF(ISBLANK(F35),0,1)))</f>
        <v>0</v>
      </c>
      <c r="C35" s="140">
        <v>1</v>
      </c>
      <c r="D35" s="53"/>
      <c r="E35" s="53"/>
      <c r="F35" s="54"/>
      <c r="G35" s="164">
        <v>34.960700000000003</v>
      </c>
      <c r="H35" s="141">
        <v>2000</v>
      </c>
      <c r="I35" s="159">
        <v>1999</v>
      </c>
      <c r="J35" s="142" t="s">
        <v>4</v>
      </c>
      <c r="K35" s="143" t="str">
        <f>IF(ISBLANK(E35),"",(0.000824493-(0.0000040899*E35)+(0.000000076438*E35^2)-(0.00000000082467*E35^3)+(0.0000000000053875*E35^4)))</f>
        <v/>
      </c>
      <c r="L35" s="143" t="str">
        <f>IF(ISBLANK(E35),"",(-0.00000572466+(0.00000010227*E35)-(0.0000000016546*E35^2)))</f>
        <v/>
      </c>
      <c r="M35" s="143" t="str">
        <f>IF(ISBLANK(E35),"",IF(ISBLANK(G35),(O35+(K35*35)+(L35*35^1.5)+(0.00000048314*35^2)),(O35+(K35*G35)+(L35*G35^1.5)+(0.00000048314*G35^2))))</f>
        <v/>
      </c>
      <c r="N35" s="144" t="str">
        <f>IF(ISBLANK(D35),"",IF(ISBLANK(G35),J35*(1+0.00001*(35-20)),J35*(1+0.00001*(G35-20))))</f>
        <v/>
      </c>
      <c r="O35" s="143" t="str">
        <f>IF(ISBLANK(E35),"",(0.999842594+(0.00006793952*E35)-(0.00000909529*E35^2)+(0.0000001001685*E35^3)-(0.000000001120083*E35^4)+(0.000000000006536332*E35^5)))</f>
        <v/>
      </c>
      <c r="P35" s="142">
        <v>5.7060000000000004</v>
      </c>
      <c r="Q35" s="142" t="s">
        <v>4</v>
      </c>
      <c r="S35" s="161">
        <v>248.1</v>
      </c>
      <c r="T35" s="231">
        <v>0</v>
      </c>
      <c r="U35" s="231">
        <v>0</v>
      </c>
      <c r="X35" s="231">
        <v>20.67</v>
      </c>
      <c r="Y35" s="231">
        <v>20.198505083915851</v>
      </c>
      <c r="Z35" s="231">
        <v>1.37</v>
      </c>
      <c r="AA35" s="231">
        <v>1.3387494903224342</v>
      </c>
      <c r="AB35" s="231">
        <v>21.83</v>
      </c>
      <c r="AC35" s="231">
        <v>21.33204479834944</v>
      </c>
      <c r="AD35" s="149"/>
      <c r="AE35" s="149"/>
      <c r="AF35" s="149"/>
      <c r="AG35" s="149"/>
      <c r="AH35" s="149"/>
      <c r="AI35" s="149"/>
      <c r="AJ35" s="149"/>
      <c r="AK35" s="149"/>
      <c r="AL35" s="149"/>
      <c r="AM35" s="149"/>
      <c r="AN35" s="149"/>
      <c r="AO35" s="149"/>
      <c r="AP35" s="149"/>
      <c r="AQ35" s="149"/>
      <c r="AR35" s="149"/>
      <c r="AS35" s="149"/>
      <c r="AT35" s="149"/>
      <c r="AU35" s="149"/>
      <c r="AV35" s="149"/>
      <c r="AW35" s="149"/>
      <c r="AX35" s="149"/>
      <c r="AY35" s="149"/>
      <c r="AZ35" s="149"/>
      <c r="BA35" s="149"/>
      <c r="BB35" s="150"/>
    </row>
    <row r="36" spans="1:54" ht="15.75" x14ac:dyDescent="0.25">
      <c r="A36" s="75">
        <f>IF(ISBLANK(VLOOKUP(D36,#REF!,3)),0,1)</f>
        <v>1</v>
      </c>
      <c r="B36" s="74">
        <f t="shared" ref="B36:B58" si="0">IF(ISBLANK(D36),0,IF(ISBLANK(E36),0,IF(ISBLANK(F36),0,1)))</f>
        <v>0</v>
      </c>
      <c r="C36" s="52">
        <v>2</v>
      </c>
      <c r="D36" s="53"/>
      <c r="E36" s="53"/>
      <c r="F36" s="54"/>
      <c r="G36" s="164">
        <v>34.964599999999997</v>
      </c>
      <c r="H36" s="53">
        <v>1900</v>
      </c>
      <c r="I36" s="159">
        <v>1900</v>
      </c>
      <c r="J36" s="127" t="s">
        <v>4</v>
      </c>
      <c r="K36" s="57" t="str">
        <f t="shared" ref="K36:K45" si="1">IF(ISBLANK(E36),"",(0.000824493-(0.0000040899*E36)+(0.000000076438*E36^2)-(0.00000000082467*E36^3)+(0.0000000000053875*E36^4)))</f>
        <v/>
      </c>
      <c r="L36" s="57" t="str">
        <f t="shared" ref="L36:L45" si="2">IF(ISBLANK(E36),"",(-0.00000572466+(0.00000010227*E36)-(0.0000000016546*E36^2)))</f>
        <v/>
      </c>
      <c r="M36" s="57" t="str">
        <f t="shared" ref="M36:M45" si="3">IF(ISBLANK(E36),"",IF(ISBLANK(G36),(O36+(K36*35)+(L36*35^1.5)+(0.00000048314*35^2)),(O36+(K36*G36)+(L36*G36^1.5)+(0.00000048314*G36^2))))</f>
        <v/>
      </c>
      <c r="N36" s="58" t="str">
        <f t="shared" ref="N36:N45" si="4">IF(ISBLANK(D36),"",IF(ISBLANK(G36),J36*(1+0.00001*(35-20)),J36*(1+0.00001*(G36-20))))</f>
        <v/>
      </c>
      <c r="O36" s="57" t="str">
        <f t="shared" ref="O36:O45" si="5">IF(ISBLANK(E36),"",(0.999842594+(0.00006793952*E36)-(0.00000909529*E36^2)+(0.0000001001685*E36^3)-(0.000000001120083*E36^4)+(0.000000000006536332*E36^5)))</f>
        <v/>
      </c>
      <c r="P36" s="127">
        <v>5.6680000000000001</v>
      </c>
      <c r="Q36" s="127" t="s">
        <v>4</v>
      </c>
      <c r="S36" s="162">
        <v>246.4</v>
      </c>
      <c r="T36" s="231">
        <v>0</v>
      </c>
      <c r="U36" s="231">
        <v>0</v>
      </c>
      <c r="X36" s="231">
        <v>20.65</v>
      </c>
      <c r="Y36" s="231">
        <v>20.178961295735956</v>
      </c>
      <c r="Z36" s="231">
        <v>1.38</v>
      </c>
      <c r="AA36" s="231">
        <v>1.3485213844123787</v>
      </c>
      <c r="AB36" s="231">
        <v>20.77</v>
      </c>
      <c r="AC36" s="231">
        <v>20.296224024815295</v>
      </c>
      <c r="AD36" s="76"/>
      <c r="AE36" s="76"/>
      <c r="AF36" s="76"/>
      <c r="AG36" s="76"/>
      <c r="AH36" s="76"/>
      <c r="AI36" s="76"/>
      <c r="AJ36" s="76"/>
      <c r="AK36" s="76"/>
      <c r="AL36" s="76"/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76"/>
      <c r="BA36" s="76"/>
      <c r="BB36" s="77"/>
    </row>
    <row r="37" spans="1:54" ht="15.75" x14ac:dyDescent="0.25">
      <c r="A37" s="75">
        <f>IF(ISBLANK(VLOOKUP(D37,#REF!,3)),0,1)</f>
        <v>1</v>
      </c>
      <c r="B37" s="74">
        <f t="shared" si="0"/>
        <v>0</v>
      </c>
      <c r="C37" s="52">
        <v>3</v>
      </c>
      <c r="D37" s="53"/>
      <c r="E37" s="53"/>
      <c r="F37" s="54"/>
      <c r="G37" s="164">
        <v>34.974299999999999</v>
      </c>
      <c r="H37" s="53">
        <v>1800</v>
      </c>
      <c r="I37" s="159">
        <v>1800</v>
      </c>
      <c r="J37" s="127" t="s">
        <v>4</v>
      </c>
      <c r="K37" s="57" t="str">
        <f t="shared" si="1"/>
        <v/>
      </c>
      <c r="L37" s="57" t="str">
        <f t="shared" si="2"/>
        <v/>
      </c>
      <c r="M37" s="57" t="str">
        <f t="shared" si="3"/>
        <v/>
      </c>
      <c r="N37" s="58" t="str">
        <f t="shared" si="4"/>
        <v/>
      </c>
      <c r="O37" s="57" t="str">
        <f t="shared" si="5"/>
        <v/>
      </c>
      <c r="P37" s="127">
        <v>5.5880000000000001</v>
      </c>
      <c r="Q37" s="127" t="s">
        <v>4</v>
      </c>
      <c r="S37" s="162">
        <v>243</v>
      </c>
      <c r="T37" s="231">
        <v>0</v>
      </c>
      <c r="U37" s="231">
        <v>0</v>
      </c>
      <c r="X37" s="231">
        <v>20.68</v>
      </c>
      <c r="Y37" s="231">
        <v>20.208276978005792</v>
      </c>
      <c r="Z37" s="231">
        <v>1.377</v>
      </c>
      <c r="AA37" s="231">
        <v>1.3455898161853954</v>
      </c>
      <c r="AB37" s="231">
        <v>18.329999999999998</v>
      </c>
      <c r="AC37" s="231">
        <v>17.911881866868768</v>
      </c>
      <c r="AD37" s="76"/>
      <c r="AE37" s="76"/>
      <c r="AF37" s="76"/>
      <c r="AG37" s="76"/>
      <c r="AH37" s="76"/>
      <c r="AI37" s="76"/>
      <c r="AJ37" s="76"/>
      <c r="AK37" s="76"/>
      <c r="AL37" s="76"/>
      <c r="AM37" s="76"/>
      <c r="AN37" s="76"/>
      <c r="AO37" s="76"/>
      <c r="AP37" s="76"/>
      <c r="AQ37" s="76"/>
      <c r="AR37" s="76"/>
      <c r="AS37" s="76"/>
      <c r="AT37" s="76"/>
      <c r="AU37" s="76"/>
      <c r="AV37" s="76"/>
      <c r="AW37" s="76"/>
      <c r="AX37" s="76"/>
      <c r="AY37" s="76"/>
      <c r="AZ37" s="76"/>
      <c r="BA37" s="76"/>
      <c r="BB37" s="77"/>
    </row>
    <row r="38" spans="1:54" ht="15.75" x14ac:dyDescent="0.25">
      <c r="A38" s="75">
        <f>IF(ISBLANK(VLOOKUP(D38,#REF!,3)),0,1)</f>
        <v>1</v>
      </c>
      <c r="B38" s="74">
        <f t="shared" si="0"/>
        <v>0</v>
      </c>
      <c r="C38" s="52">
        <v>4</v>
      </c>
      <c r="D38" s="53"/>
      <c r="E38" s="53"/>
      <c r="F38" s="54"/>
      <c r="G38" s="164">
        <v>34.978000000000002</v>
      </c>
      <c r="H38" s="53">
        <v>1700</v>
      </c>
      <c r="I38" s="159">
        <v>1698</v>
      </c>
      <c r="J38" s="127" t="s">
        <v>4</v>
      </c>
      <c r="K38" s="57" t="str">
        <f t="shared" si="1"/>
        <v/>
      </c>
      <c r="L38" s="57" t="str">
        <f t="shared" si="2"/>
        <v/>
      </c>
      <c r="M38" s="57" t="str">
        <f t="shared" si="3"/>
        <v/>
      </c>
      <c r="N38" s="58" t="str">
        <f t="shared" si="4"/>
        <v/>
      </c>
      <c r="O38" s="57" t="str">
        <f t="shared" si="5"/>
        <v/>
      </c>
      <c r="P38" s="127">
        <v>5.5419999999999998</v>
      </c>
      <c r="Q38" s="127" t="s">
        <v>4</v>
      </c>
      <c r="S38" s="162">
        <v>241</v>
      </c>
      <c r="T38" s="231">
        <v>0</v>
      </c>
      <c r="U38" s="231">
        <v>0</v>
      </c>
      <c r="X38" s="231">
        <v>20.79</v>
      </c>
      <c r="Y38" s="231">
        <v>20.315767812995183</v>
      </c>
      <c r="Z38" s="231">
        <v>1.3719999999999999</v>
      </c>
      <c r="AA38" s="231">
        <v>1.3407038691404229</v>
      </c>
      <c r="AB38" s="231">
        <v>17.170000000000002</v>
      </c>
      <c r="AC38" s="231">
        <v>16.778342152435179</v>
      </c>
      <c r="AD38" s="76"/>
      <c r="AE38" s="76"/>
      <c r="AF38" s="76"/>
      <c r="AG38" s="76"/>
      <c r="AH38" s="76"/>
      <c r="AI38" s="76"/>
      <c r="AJ38" s="76"/>
      <c r="AK38" s="76"/>
      <c r="AL38" s="76"/>
      <c r="AM38" s="76"/>
      <c r="AN38" s="76"/>
      <c r="AO38" s="76"/>
      <c r="AP38" s="76"/>
      <c r="AQ38" s="76"/>
      <c r="AR38" s="76"/>
      <c r="AS38" s="76"/>
      <c r="AT38" s="76"/>
      <c r="AU38" s="76"/>
      <c r="AV38" s="76"/>
      <c r="AW38" s="76"/>
      <c r="AX38" s="76"/>
      <c r="AY38" s="76"/>
      <c r="AZ38" s="76"/>
      <c r="BA38" s="76"/>
      <c r="BB38" s="77"/>
    </row>
    <row r="39" spans="1:54" ht="15.75" x14ac:dyDescent="0.25">
      <c r="A39" s="75">
        <f>IF(ISBLANK(VLOOKUP(D39,#REF!,3)),0,1)</f>
        <v>1</v>
      </c>
      <c r="B39" s="74">
        <f t="shared" si="0"/>
        <v>0</v>
      </c>
      <c r="C39" s="52">
        <v>5</v>
      </c>
      <c r="D39" s="53"/>
      <c r="E39" s="53"/>
      <c r="F39" s="54"/>
      <c r="G39" s="232">
        <v>34.975700000000003</v>
      </c>
      <c r="H39" s="53">
        <v>1600</v>
      </c>
      <c r="I39" s="159">
        <v>1600</v>
      </c>
      <c r="J39" s="127" t="s">
        <v>4</v>
      </c>
      <c r="K39" s="57" t="str">
        <f t="shared" si="1"/>
        <v/>
      </c>
      <c r="L39" s="57" t="str">
        <f t="shared" si="2"/>
        <v/>
      </c>
      <c r="M39" s="57" t="str">
        <f t="shared" si="3"/>
        <v/>
      </c>
      <c r="N39" s="58" t="str">
        <f t="shared" si="4"/>
        <v/>
      </c>
      <c r="O39" s="57" t="str">
        <f t="shared" si="5"/>
        <v/>
      </c>
      <c r="P39" s="127">
        <v>5.4530000000000003</v>
      </c>
      <c r="Q39" s="127" t="s">
        <v>4</v>
      </c>
      <c r="S39" s="162">
        <v>237.1</v>
      </c>
      <c r="T39" s="231">
        <v>7.0000000000000001E-3</v>
      </c>
      <c r="U39" s="231">
        <v>6.8403258629613417E-3</v>
      </c>
      <c r="X39" s="231">
        <v>20.992999999999999</v>
      </c>
      <c r="Y39" s="231">
        <v>20.514137263021063</v>
      </c>
      <c r="Z39" s="231">
        <v>1.3979999999999999</v>
      </c>
      <c r="AA39" s="231">
        <v>1.3661107937742794</v>
      </c>
      <c r="AB39" s="231">
        <v>17.32</v>
      </c>
      <c r="AC39" s="231">
        <v>16.924920563784347</v>
      </c>
      <c r="AD39" s="76"/>
      <c r="AE39" s="76"/>
      <c r="AF39" s="76"/>
      <c r="AG39" s="76"/>
      <c r="AH39" s="76"/>
      <c r="AI39" s="76"/>
      <c r="AJ39" s="76"/>
      <c r="AK39" s="76"/>
      <c r="AL39" s="76"/>
      <c r="AM39" s="76"/>
      <c r="AN39" s="76"/>
      <c r="AO39" s="76"/>
      <c r="AP39" s="76"/>
      <c r="AQ39" s="76"/>
      <c r="AR39" s="76"/>
      <c r="AS39" s="76"/>
      <c r="AT39" s="76"/>
      <c r="AU39" s="76"/>
      <c r="AV39" s="76"/>
      <c r="AW39" s="76"/>
      <c r="AX39" s="76"/>
      <c r="AY39" s="76"/>
      <c r="AZ39" s="76"/>
      <c r="BA39" s="76"/>
      <c r="BB39" s="77"/>
    </row>
    <row r="40" spans="1:54" ht="15.75" x14ac:dyDescent="0.25">
      <c r="A40" s="75">
        <f>IF(ISBLANK(VLOOKUP(D40,#REF!,3)),0,1)</f>
        <v>1</v>
      </c>
      <c r="B40" s="74">
        <f t="shared" si="0"/>
        <v>0</v>
      </c>
      <c r="C40" s="52">
        <v>6</v>
      </c>
      <c r="D40" s="53"/>
      <c r="E40" s="53"/>
      <c r="F40" s="54"/>
      <c r="G40" s="232">
        <v>34.9754</v>
      </c>
      <c r="H40" s="53">
        <v>1600</v>
      </c>
      <c r="I40" s="159">
        <v>1600</v>
      </c>
      <c r="J40" s="127" t="s">
        <v>4</v>
      </c>
      <c r="K40" s="57" t="str">
        <f t="shared" si="1"/>
        <v/>
      </c>
      <c r="L40" s="57" t="str">
        <f t="shared" si="2"/>
        <v/>
      </c>
      <c r="M40" s="57" t="str">
        <f t="shared" si="3"/>
        <v/>
      </c>
      <c r="N40" s="58" t="str">
        <f t="shared" si="4"/>
        <v/>
      </c>
      <c r="O40" s="57" t="str">
        <f t="shared" si="5"/>
        <v/>
      </c>
      <c r="P40" s="127">
        <v>5.4530000000000003</v>
      </c>
      <c r="Q40" s="127" t="s">
        <v>4</v>
      </c>
      <c r="S40" s="162">
        <v>237.1</v>
      </c>
      <c r="T40" s="231">
        <v>0</v>
      </c>
      <c r="U40" s="231">
        <v>0</v>
      </c>
      <c r="X40" s="231">
        <v>21.03</v>
      </c>
      <c r="Y40" s="231">
        <v>20.550293271153862</v>
      </c>
      <c r="Z40" s="231">
        <v>1.41</v>
      </c>
      <c r="AA40" s="231">
        <v>1.3778370666822131</v>
      </c>
      <c r="AB40" s="231">
        <v>17.489999999999998</v>
      </c>
      <c r="AC40" s="231">
        <v>17.091042763313407</v>
      </c>
      <c r="AD40" s="76"/>
      <c r="AE40" s="76"/>
      <c r="AF40" s="76"/>
      <c r="AG40" s="76"/>
      <c r="AH40" s="76"/>
      <c r="AI40" s="76"/>
      <c r="AJ40" s="76"/>
      <c r="AK40" s="76"/>
      <c r="AL40" s="76"/>
      <c r="AM40" s="76"/>
      <c r="AN40" s="76"/>
      <c r="AO40" s="76"/>
      <c r="AP40" s="76"/>
      <c r="AQ40" s="76"/>
      <c r="AR40" s="76"/>
      <c r="AS40" s="76"/>
      <c r="AT40" s="76"/>
      <c r="AU40" s="76"/>
      <c r="AV40" s="76"/>
      <c r="AW40" s="76"/>
      <c r="AX40" s="76"/>
      <c r="AY40" s="76"/>
      <c r="AZ40" s="76"/>
      <c r="BA40" s="76"/>
      <c r="BB40" s="77"/>
    </row>
    <row r="41" spans="1:54" ht="15.75" x14ac:dyDescent="0.25">
      <c r="A41" s="75">
        <f>IF(ISBLANK(VLOOKUP(D41,#REF!,3)),0,1)</f>
        <v>1</v>
      </c>
      <c r="B41" s="74">
        <f t="shared" si="0"/>
        <v>0</v>
      </c>
      <c r="C41" s="52">
        <v>7</v>
      </c>
      <c r="D41" s="53"/>
      <c r="E41" s="53"/>
      <c r="F41" s="54"/>
      <c r="G41" s="164">
        <v>34.954599999999999</v>
      </c>
      <c r="H41" s="53">
        <v>1500</v>
      </c>
      <c r="I41" s="159">
        <v>1498</v>
      </c>
      <c r="J41" s="127" t="s">
        <v>4</v>
      </c>
      <c r="K41" s="57" t="str">
        <f t="shared" si="1"/>
        <v/>
      </c>
      <c r="L41" s="57" t="str">
        <f t="shared" si="2"/>
        <v/>
      </c>
      <c r="M41" s="57" t="str">
        <f t="shared" si="3"/>
        <v/>
      </c>
      <c r="N41" s="58" t="str">
        <f t="shared" si="4"/>
        <v/>
      </c>
      <c r="O41" s="57" t="str">
        <f t="shared" si="5"/>
        <v/>
      </c>
      <c r="P41" s="127">
        <v>5.1130000000000004</v>
      </c>
      <c r="Q41" s="127" t="s">
        <v>4</v>
      </c>
      <c r="S41" s="162">
        <v>222.3</v>
      </c>
      <c r="T41" s="231">
        <v>0</v>
      </c>
      <c r="U41" s="231">
        <v>0</v>
      </c>
      <c r="X41" s="231">
        <v>22.74</v>
      </c>
      <c r="Y41" s="231">
        <v>22.221287160534416</v>
      </c>
      <c r="Z41" s="231">
        <v>1.51</v>
      </c>
      <c r="AA41" s="231">
        <v>1.4755560075816609</v>
      </c>
      <c r="AB41" s="231">
        <v>18.68</v>
      </c>
      <c r="AC41" s="231">
        <v>18.253898160016838</v>
      </c>
      <c r="AD41" s="76"/>
      <c r="AE41" s="76"/>
      <c r="AF41" s="76"/>
      <c r="AG41" s="76"/>
      <c r="AH41" s="76"/>
      <c r="AI41" s="76"/>
      <c r="AJ41" s="76"/>
      <c r="AK41" s="76"/>
      <c r="AL41" s="76"/>
      <c r="AM41" s="76"/>
      <c r="AN41" s="76"/>
      <c r="AO41" s="76"/>
      <c r="AP41" s="76"/>
      <c r="AQ41" s="76"/>
      <c r="AR41" s="76"/>
      <c r="AS41" s="76"/>
      <c r="AT41" s="76"/>
      <c r="AU41" s="76"/>
      <c r="AV41" s="76"/>
      <c r="AW41" s="76"/>
      <c r="AX41" s="76"/>
      <c r="AY41" s="76"/>
      <c r="AZ41" s="76"/>
      <c r="BA41" s="76"/>
      <c r="BB41" s="77"/>
    </row>
    <row r="42" spans="1:54" ht="15.75" x14ac:dyDescent="0.25">
      <c r="A42" s="75">
        <f>IF(ISBLANK(VLOOKUP(D42,#REF!,3)),0,1)</f>
        <v>1</v>
      </c>
      <c r="B42" s="74">
        <f t="shared" si="0"/>
        <v>0</v>
      </c>
      <c r="C42" s="52">
        <v>8</v>
      </c>
      <c r="D42" s="53"/>
      <c r="E42" s="53"/>
      <c r="F42" s="54"/>
      <c r="G42" s="164">
        <v>34.939100000000003</v>
      </c>
      <c r="H42" s="53">
        <v>1400</v>
      </c>
      <c r="I42" s="159">
        <v>1400</v>
      </c>
      <c r="J42" s="127" t="s">
        <v>4</v>
      </c>
      <c r="K42" s="57" t="str">
        <f t="shared" si="1"/>
        <v/>
      </c>
      <c r="L42" s="57" t="str">
        <f t="shared" si="2"/>
        <v/>
      </c>
      <c r="M42" s="57" t="str">
        <f t="shared" si="3"/>
        <v/>
      </c>
      <c r="N42" s="58" t="str">
        <f t="shared" si="4"/>
        <v/>
      </c>
      <c r="O42" s="57" t="str">
        <f t="shared" si="5"/>
        <v/>
      </c>
      <c r="P42" s="127">
        <v>4.9290000000000003</v>
      </c>
      <c r="Q42" s="127" t="s">
        <v>4</v>
      </c>
      <c r="S42" s="60">
        <v>214.4</v>
      </c>
      <c r="T42" s="231">
        <v>1E-3</v>
      </c>
      <c r="U42" s="231">
        <v>9.7718940899447744E-4</v>
      </c>
      <c r="X42" s="231">
        <v>23.628999999999998</v>
      </c>
      <c r="Y42" s="231">
        <v>23.090008545130505</v>
      </c>
      <c r="Z42" s="231">
        <v>1.5819999999999999</v>
      </c>
      <c r="AA42" s="231">
        <v>1.5459136450292632</v>
      </c>
      <c r="AB42" s="231">
        <v>19.420000000000002</v>
      </c>
      <c r="AC42" s="231">
        <v>18.977018322672752</v>
      </c>
      <c r="AD42" s="76"/>
      <c r="AE42" s="76"/>
      <c r="AF42" s="76"/>
      <c r="AG42" s="76"/>
      <c r="AH42" s="76"/>
      <c r="AI42" s="76"/>
      <c r="AJ42" s="76"/>
      <c r="AK42" s="76"/>
      <c r="AL42" s="76"/>
      <c r="AM42" s="76"/>
      <c r="AN42" s="76"/>
      <c r="AO42" s="76"/>
      <c r="AP42" s="76"/>
      <c r="AQ42" s="76"/>
      <c r="AR42" s="76"/>
      <c r="AS42" s="76"/>
      <c r="AT42" s="76"/>
      <c r="AU42" s="76"/>
      <c r="AV42" s="76"/>
      <c r="AW42" s="76"/>
      <c r="AX42" s="76"/>
      <c r="AY42" s="76"/>
      <c r="AZ42" s="76"/>
      <c r="BA42" s="76"/>
      <c r="BB42" s="77"/>
    </row>
    <row r="43" spans="1:54" ht="15.75" x14ac:dyDescent="0.25">
      <c r="A43" s="75">
        <f>IF(ISBLANK(VLOOKUP(D43,#REF!,3)),0,1)</f>
        <v>1</v>
      </c>
      <c r="B43" s="74">
        <f t="shared" si="0"/>
        <v>0</v>
      </c>
      <c r="C43" s="52">
        <v>9</v>
      </c>
      <c r="D43" s="53"/>
      <c r="E43" s="53"/>
      <c r="F43" s="54"/>
      <c r="G43" s="164">
        <v>34.834600000000002</v>
      </c>
      <c r="H43" s="53">
        <v>1200</v>
      </c>
      <c r="I43" s="159">
        <v>1199</v>
      </c>
      <c r="J43" s="127" t="s">
        <v>4</v>
      </c>
      <c r="K43" s="57" t="str">
        <f t="shared" si="1"/>
        <v/>
      </c>
      <c r="L43" s="57" t="str">
        <f t="shared" si="2"/>
        <v/>
      </c>
      <c r="M43" s="57" t="str">
        <f t="shared" si="3"/>
        <v/>
      </c>
      <c r="N43" s="58" t="str">
        <f t="shared" si="4"/>
        <v/>
      </c>
      <c r="O43" s="57" t="str">
        <f t="shared" si="5"/>
        <v/>
      </c>
      <c r="P43" s="127">
        <v>4.2610000000000001</v>
      </c>
      <c r="Q43" s="127" t="s">
        <v>4</v>
      </c>
      <c r="S43" s="60">
        <v>185.3</v>
      </c>
      <c r="T43" s="231">
        <v>0</v>
      </c>
      <c r="U43" s="231">
        <v>0</v>
      </c>
      <c r="X43" s="231">
        <v>27.83</v>
      </c>
      <c r="Y43" s="231">
        <v>27.195181252316303</v>
      </c>
      <c r="Z43" s="231">
        <v>1.8439999999999999</v>
      </c>
      <c r="AA43" s="231">
        <v>1.8019372701858163</v>
      </c>
      <c r="AB43" s="231">
        <v>24.32</v>
      </c>
      <c r="AC43" s="231">
        <v>23.765246426745691</v>
      </c>
      <c r="AD43" s="76"/>
      <c r="AE43" s="76"/>
      <c r="AF43" s="76"/>
      <c r="AG43" s="76"/>
      <c r="AH43" s="76"/>
      <c r="AI43" s="76"/>
      <c r="AJ43" s="76"/>
      <c r="AK43" s="76"/>
      <c r="AL43" s="76"/>
      <c r="AM43" s="76"/>
      <c r="AN43" s="76"/>
      <c r="AO43" s="76"/>
      <c r="AP43" s="76"/>
      <c r="AQ43" s="76"/>
      <c r="AR43" s="76"/>
      <c r="AS43" s="76"/>
      <c r="AT43" s="76"/>
      <c r="AU43" s="76"/>
      <c r="AV43" s="76"/>
      <c r="AW43" s="76"/>
      <c r="AX43" s="76"/>
      <c r="AY43" s="76"/>
      <c r="AZ43" s="76"/>
      <c r="BA43" s="76"/>
      <c r="BB43" s="77"/>
    </row>
    <row r="44" spans="1:54" ht="15.75" x14ac:dyDescent="0.25">
      <c r="A44" s="75">
        <f>IF(ISBLANK(VLOOKUP(D44,#REF!,3)),0,1)</f>
        <v>1</v>
      </c>
      <c r="B44" s="74">
        <f t="shared" si="0"/>
        <v>0</v>
      </c>
      <c r="C44" s="52">
        <v>10</v>
      </c>
      <c r="D44" s="53"/>
      <c r="E44" s="53"/>
      <c r="F44" s="54"/>
      <c r="G44" s="164">
        <v>34.586100000000002</v>
      </c>
      <c r="H44" s="53">
        <v>1000</v>
      </c>
      <c r="I44" s="159">
        <v>1000</v>
      </c>
      <c r="J44" s="127" t="s">
        <v>4</v>
      </c>
      <c r="K44" s="57" t="str">
        <f t="shared" si="1"/>
        <v/>
      </c>
      <c r="L44" s="57" t="str">
        <f t="shared" si="2"/>
        <v/>
      </c>
      <c r="M44" s="57" t="str">
        <f t="shared" si="3"/>
        <v/>
      </c>
      <c r="N44" s="58" t="str">
        <f t="shared" si="4"/>
        <v/>
      </c>
      <c r="O44" s="57" t="str">
        <f t="shared" si="5"/>
        <v/>
      </c>
      <c r="P44" s="127">
        <v>3.4980000000000002</v>
      </c>
      <c r="Q44" s="127" t="s">
        <v>4</v>
      </c>
      <c r="S44" s="60">
        <v>152.19999999999999</v>
      </c>
      <c r="T44" s="231">
        <v>0</v>
      </c>
      <c r="U44" s="231">
        <v>0</v>
      </c>
      <c r="X44" s="231">
        <v>34.229999999999997</v>
      </c>
      <c r="Y44" s="231">
        <v>33.44919346988096</v>
      </c>
      <c r="Z44" s="231">
        <v>2.266</v>
      </c>
      <c r="AA44" s="231">
        <v>2.214311200781486</v>
      </c>
      <c r="AB44" s="231">
        <v>31.44</v>
      </c>
      <c r="AC44" s="231">
        <v>30.72283501878637</v>
      </c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  <c r="AP44" s="76"/>
      <c r="AQ44" s="76"/>
      <c r="AR44" s="76"/>
      <c r="AS44" s="76"/>
      <c r="AT44" s="76"/>
      <c r="AU44" s="76"/>
      <c r="AV44" s="76"/>
      <c r="AW44" s="76"/>
      <c r="AX44" s="76"/>
      <c r="AY44" s="76"/>
      <c r="AZ44" s="76"/>
      <c r="BA44" s="76"/>
      <c r="BB44" s="77"/>
    </row>
    <row r="45" spans="1:54" ht="15.75" x14ac:dyDescent="0.25">
      <c r="A45" s="75">
        <f>IF(ISBLANK(VLOOKUP(D45,#REF!,3)),0,1)</f>
        <v>1</v>
      </c>
      <c r="B45" s="74">
        <f t="shared" si="0"/>
        <v>0</v>
      </c>
      <c r="C45" s="52">
        <v>11</v>
      </c>
      <c r="D45" s="53"/>
      <c r="E45" s="53"/>
      <c r="F45" s="54"/>
      <c r="G45" s="164">
        <v>34.494599999999998</v>
      </c>
      <c r="H45" s="53">
        <v>800</v>
      </c>
      <c r="I45" s="159">
        <v>799</v>
      </c>
      <c r="J45" s="127" t="s">
        <v>4</v>
      </c>
      <c r="K45" s="57" t="str">
        <f t="shared" si="1"/>
        <v/>
      </c>
      <c r="L45" s="57" t="str">
        <f t="shared" si="2"/>
        <v/>
      </c>
      <c r="M45" s="57" t="str">
        <f t="shared" si="3"/>
        <v/>
      </c>
      <c r="N45" s="58" t="str">
        <f t="shared" si="4"/>
        <v/>
      </c>
      <c r="O45" s="57" t="str">
        <f t="shared" si="5"/>
        <v/>
      </c>
      <c r="P45" s="127">
        <v>3.512</v>
      </c>
      <c r="Q45" s="127" t="s">
        <v>4</v>
      </c>
      <c r="S45" s="60">
        <v>152.80000000000001</v>
      </c>
      <c r="T45" s="231">
        <v>1E-3</v>
      </c>
      <c r="U45" s="231">
        <v>9.7718940899447744E-4</v>
      </c>
      <c r="X45" s="231">
        <v>34.609000000000002</v>
      </c>
      <c r="Y45" s="231">
        <v>33.81954825588987</v>
      </c>
      <c r="Z45" s="231">
        <v>2.2629999999999999</v>
      </c>
      <c r="AA45" s="231">
        <v>2.2113796325545021</v>
      </c>
      <c r="AB45" s="231">
        <v>28.59</v>
      </c>
      <c r="AC45" s="231">
        <v>27.937845203152108</v>
      </c>
      <c r="AD45" s="76"/>
      <c r="AE45" s="76"/>
      <c r="AF45" s="76"/>
      <c r="AG45" s="76"/>
      <c r="AH45" s="76"/>
      <c r="AI45" s="76"/>
      <c r="AJ45" s="76"/>
      <c r="AK45" s="76"/>
      <c r="AL45" s="76"/>
      <c r="AM45" s="76"/>
      <c r="AN45" s="76"/>
      <c r="AO45" s="76"/>
      <c r="AP45" s="76"/>
      <c r="AQ45" s="76"/>
      <c r="AR45" s="76"/>
      <c r="AS45" s="76"/>
      <c r="AT45" s="76"/>
      <c r="AU45" s="76"/>
      <c r="AV45" s="76"/>
      <c r="AW45" s="76"/>
      <c r="AX45" s="76"/>
      <c r="AY45" s="76"/>
      <c r="AZ45" s="76"/>
      <c r="BA45" s="76"/>
      <c r="BB45" s="77"/>
    </row>
    <row r="46" spans="1:54" ht="15.75" x14ac:dyDescent="0.25">
      <c r="A46" s="75">
        <f>IF(ISBLANK(VLOOKUP(D46,#REF!,3)),0,1)</f>
        <v>1</v>
      </c>
      <c r="B46" s="74">
        <f t="shared" si="0"/>
        <v>0</v>
      </c>
      <c r="C46" s="52">
        <v>12</v>
      </c>
      <c r="D46" s="53"/>
      <c r="E46" s="54"/>
      <c r="F46" s="55"/>
      <c r="G46" s="164">
        <v>34.627099999999999</v>
      </c>
      <c r="H46" s="53">
        <v>500</v>
      </c>
      <c r="I46" s="159">
        <v>501</v>
      </c>
      <c r="J46" s="127" t="s">
        <v>4</v>
      </c>
      <c r="K46" s="127" t="s">
        <v>4</v>
      </c>
      <c r="L46" s="127" t="s">
        <v>4</v>
      </c>
      <c r="M46" s="127" t="s">
        <v>4</v>
      </c>
      <c r="N46" s="127" t="s">
        <v>4</v>
      </c>
      <c r="O46" s="127" t="s">
        <v>4</v>
      </c>
      <c r="P46" s="127">
        <v>2.8490000000000002</v>
      </c>
      <c r="Q46" s="127" t="s">
        <v>4</v>
      </c>
      <c r="S46" s="60">
        <v>124</v>
      </c>
      <c r="T46" s="231">
        <v>1E-3</v>
      </c>
      <c r="U46" s="231">
        <v>9.7718940899447744E-4</v>
      </c>
      <c r="X46" s="231">
        <v>33.158999999999999</v>
      </c>
      <c r="Y46" s="231">
        <v>32.402623612847876</v>
      </c>
      <c r="Z46" s="231">
        <v>2.1040000000000001</v>
      </c>
      <c r="AA46" s="231">
        <v>2.0560065165243806</v>
      </c>
      <c r="AB46" s="231">
        <v>19.07</v>
      </c>
      <c r="AC46" s="231">
        <v>18.635002029524685</v>
      </c>
      <c r="AD46" s="76"/>
      <c r="AE46" s="76"/>
      <c r="AF46" s="76"/>
      <c r="AG46" s="76"/>
      <c r="AH46" s="76"/>
      <c r="AI46" s="76"/>
      <c r="AJ46" s="76"/>
      <c r="AK46" s="76"/>
      <c r="AL46" s="76"/>
      <c r="AM46" s="76"/>
      <c r="AN46" s="76"/>
      <c r="AO46" s="76"/>
      <c r="AP46" s="76"/>
      <c r="AQ46" s="76"/>
      <c r="AR46" s="76"/>
      <c r="AS46" s="76"/>
      <c r="AT46" s="76"/>
      <c r="AU46" s="76"/>
      <c r="AV46" s="76"/>
      <c r="AW46" s="76"/>
      <c r="AX46" s="76"/>
      <c r="AY46" s="76"/>
      <c r="AZ46" s="76"/>
      <c r="BA46" s="76"/>
      <c r="BB46" s="77"/>
    </row>
    <row r="47" spans="1:54" ht="15.75" x14ac:dyDescent="0.25">
      <c r="A47" s="75">
        <f>IF(ISBLANK(VLOOKUP(D47,#REF!,3)),0,1)</f>
        <v>1</v>
      </c>
      <c r="B47" s="74">
        <f t="shared" si="0"/>
        <v>0</v>
      </c>
      <c r="C47" s="52">
        <v>13</v>
      </c>
      <c r="D47" s="53"/>
      <c r="E47" s="54"/>
      <c r="F47" s="55"/>
      <c r="G47" s="164">
        <v>34.984400000000001</v>
      </c>
      <c r="H47" s="53">
        <v>300</v>
      </c>
      <c r="I47" s="159">
        <v>298</v>
      </c>
      <c r="J47" s="127" t="s">
        <v>4</v>
      </c>
      <c r="K47" s="127" t="s">
        <v>4</v>
      </c>
      <c r="L47" s="127" t="s">
        <v>4</v>
      </c>
      <c r="M47" s="127" t="s">
        <v>4</v>
      </c>
      <c r="N47" s="127" t="s">
        <v>4</v>
      </c>
      <c r="O47" s="127" t="s">
        <v>4</v>
      </c>
      <c r="P47" s="127">
        <v>2.2429999999999999</v>
      </c>
      <c r="Q47" s="127" t="s">
        <v>4</v>
      </c>
      <c r="S47" s="60">
        <v>97.7</v>
      </c>
      <c r="T47" s="231">
        <v>0</v>
      </c>
      <c r="U47" s="231">
        <v>0</v>
      </c>
      <c r="X47" s="231">
        <v>28.85</v>
      </c>
      <c r="Y47" s="231">
        <v>28.191914449490675</v>
      </c>
      <c r="Z47" s="231">
        <v>1.784</v>
      </c>
      <c r="AA47" s="231">
        <v>1.7433059056461477</v>
      </c>
      <c r="AB47" s="231">
        <v>12.09</v>
      </c>
      <c r="AC47" s="231">
        <v>11.814219954743232</v>
      </c>
      <c r="AD47" s="76"/>
      <c r="AE47" s="76"/>
      <c r="AF47" s="76"/>
      <c r="AG47" s="76"/>
      <c r="AH47" s="76"/>
      <c r="AI47" s="76"/>
      <c r="AJ47" s="76"/>
      <c r="AK47" s="76"/>
      <c r="AL47" s="76"/>
      <c r="AM47" s="76"/>
      <c r="AN47" s="76"/>
      <c r="AO47" s="76"/>
      <c r="AP47" s="76"/>
      <c r="AQ47" s="76"/>
      <c r="AR47" s="76"/>
      <c r="AS47" s="76"/>
      <c r="AT47" s="76"/>
      <c r="AU47" s="76"/>
      <c r="AV47" s="76"/>
      <c r="AW47" s="76"/>
      <c r="AX47" s="76"/>
      <c r="AY47" s="76"/>
      <c r="AZ47" s="76"/>
      <c r="BA47" s="76"/>
      <c r="BB47" s="77"/>
    </row>
    <row r="48" spans="1:54" ht="15.75" x14ac:dyDescent="0.25">
      <c r="A48" s="75">
        <f>IF(ISBLANK(VLOOKUP(D48,#REF!,3)),0,1)</f>
        <v>1</v>
      </c>
      <c r="B48" s="74">
        <f t="shared" si="0"/>
        <v>0</v>
      </c>
      <c r="C48" s="52">
        <v>14</v>
      </c>
      <c r="D48" s="53"/>
      <c r="E48" s="54"/>
      <c r="F48" s="55"/>
      <c r="G48" s="164">
        <v>35.471499999999999</v>
      </c>
      <c r="H48" s="53">
        <v>160</v>
      </c>
      <c r="I48" s="159">
        <v>159</v>
      </c>
      <c r="J48" s="127" t="s">
        <v>4</v>
      </c>
      <c r="K48" s="127" t="s">
        <v>4</v>
      </c>
      <c r="L48" s="127" t="s">
        <v>4</v>
      </c>
      <c r="M48" s="127" t="s">
        <v>4</v>
      </c>
      <c r="N48" s="127" t="s">
        <v>4</v>
      </c>
      <c r="O48" s="127" t="s">
        <v>4</v>
      </c>
      <c r="P48" s="127">
        <v>3.4079999999999999</v>
      </c>
      <c r="Q48" s="127" t="s">
        <v>4</v>
      </c>
      <c r="S48" s="60">
        <v>148.4</v>
      </c>
      <c r="T48" s="231">
        <v>6.0000000000000001E-3</v>
      </c>
      <c r="U48" s="231">
        <v>5.8631364539668647E-3</v>
      </c>
      <c r="X48" s="231">
        <v>16.164000000000001</v>
      </c>
      <c r="Y48" s="231">
        <v>15.795289606986735</v>
      </c>
      <c r="Z48" s="231">
        <v>1.097</v>
      </c>
      <c r="AA48" s="231">
        <v>1.0719767816669417</v>
      </c>
      <c r="AB48" s="231">
        <v>5.91</v>
      </c>
      <c r="AC48" s="231">
        <v>5.7751894071573613</v>
      </c>
      <c r="AD48" s="76"/>
      <c r="AE48" s="76"/>
      <c r="AF48" s="76"/>
      <c r="AG48" s="76"/>
      <c r="AH48" s="76"/>
      <c r="AI48" s="76"/>
      <c r="AJ48" s="76"/>
      <c r="AK48" s="76"/>
      <c r="AL48" s="76"/>
      <c r="AM48" s="76"/>
      <c r="AN48" s="76"/>
      <c r="AO48" s="76"/>
      <c r="AP48" s="76"/>
      <c r="AQ48" s="76"/>
      <c r="AR48" s="76"/>
      <c r="AS48" s="76"/>
      <c r="AT48" s="76"/>
      <c r="AU48" s="76"/>
      <c r="AV48" s="76"/>
      <c r="AW48" s="76"/>
      <c r="AX48" s="76"/>
      <c r="AY48" s="76"/>
      <c r="AZ48" s="76"/>
      <c r="BA48" s="76"/>
      <c r="BB48" s="77"/>
    </row>
    <row r="49" spans="1:54" ht="15.75" x14ac:dyDescent="0.25">
      <c r="A49" s="75">
        <f>IF(ISBLANK(VLOOKUP(D49,#REF!,3)),0,1)</f>
        <v>1</v>
      </c>
      <c r="B49" s="74">
        <f t="shared" si="0"/>
        <v>0</v>
      </c>
      <c r="C49" s="52">
        <v>15</v>
      </c>
      <c r="D49" s="53"/>
      <c r="E49" s="54"/>
      <c r="F49" s="55"/>
      <c r="G49" s="164">
        <v>35.509900000000002</v>
      </c>
      <c r="H49" s="53">
        <v>130</v>
      </c>
      <c r="I49" s="159">
        <v>130</v>
      </c>
      <c r="J49" s="127" t="s">
        <v>4</v>
      </c>
      <c r="K49" s="127" t="s">
        <v>4</v>
      </c>
      <c r="L49" s="127" t="s">
        <v>4</v>
      </c>
      <c r="M49" s="127" t="s">
        <v>4</v>
      </c>
      <c r="N49" s="127" t="s">
        <v>4</v>
      </c>
      <c r="O49" s="127" t="s">
        <v>4</v>
      </c>
      <c r="P49" s="127">
        <v>3.4140000000000001</v>
      </c>
      <c r="Q49" s="127" t="s">
        <v>4</v>
      </c>
      <c r="S49" s="60">
        <v>148.69999999999999</v>
      </c>
      <c r="T49" s="231">
        <v>4.0000000000000001E-3</v>
      </c>
      <c r="U49" s="231">
        <v>3.9087576359779098E-3</v>
      </c>
      <c r="X49" s="231">
        <v>15.606</v>
      </c>
      <c r="Y49" s="231">
        <v>15.250017916767813</v>
      </c>
      <c r="Z49" s="231">
        <v>1.0529999999999999</v>
      </c>
      <c r="AA49" s="231">
        <v>1.0289804476711846</v>
      </c>
      <c r="AB49" s="231">
        <v>5.67</v>
      </c>
      <c r="AC49" s="231">
        <v>5.5406639489986871</v>
      </c>
      <c r="AD49" s="76"/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76"/>
      <c r="AR49" s="76"/>
      <c r="AS49" s="76"/>
      <c r="AT49" s="76"/>
      <c r="AU49" s="76"/>
      <c r="AV49" s="76"/>
      <c r="AW49" s="76"/>
      <c r="AX49" s="76"/>
      <c r="AY49" s="76"/>
      <c r="AZ49" s="76"/>
      <c r="BA49" s="76"/>
      <c r="BB49" s="77"/>
    </row>
    <row r="50" spans="1:54" ht="15.75" x14ac:dyDescent="0.25">
      <c r="A50" s="75">
        <f>IF(ISBLANK(VLOOKUP(D50,#REF!,3)),0,1)</f>
        <v>1</v>
      </c>
      <c r="B50" s="74">
        <f t="shared" si="0"/>
        <v>0</v>
      </c>
      <c r="C50" s="52">
        <v>16</v>
      </c>
      <c r="D50" s="53"/>
      <c r="E50" s="54"/>
      <c r="F50" s="55"/>
      <c r="G50" s="164">
        <v>35.566800000000001</v>
      </c>
      <c r="H50" s="53">
        <v>100</v>
      </c>
      <c r="I50" s="159">
        <v>99</v>
      </c>
      <c r="J50" s="127" t="s">
        <v>4</v>
      </c>
      <c r="K50" s="127" t="s">
        <v>4</v>
      </c>
      <c r="L50" s="127" t="s">
        <v>4</v>
      </c>
      <c r="M50" s="127" t="s">
        <v>4</v>
      </c>
      <c r="N50" s="127" t="s">
        <v>4</v>
      </c>
      <c r="O50" s="127" t="s">
        <v>4</v>
      </c>
      <c r="P50" s="127">
        <v>3.6549999999999998</v>
      </c>
      <c r="Q50" s="127" t="s">
        <v>4</v>
      </c>
      <c r="S50" s="60">
        <v>159.19999999999999</v>
      </c>
      <c r="T50" s="231">
        <v>1.2999999999999999E-2</v>
      </c>
      <c r="U50" s="231">
        <v>1.2703462316928206E-2</v>
      </c>
      <c r="X50" s="231">
        <v>13.867000000000001</v>
      </c>
      <c r="Y50" s="231">
        <v>13.550685534526419</v>
      </c>
      <c r="Z50" s="231">
        <v>0.95299999999999996</v>
      </c>
      <c r="AA50" s="231">
        <v>0.93126150677173691</v>
      </c>
      <c r="AB50" s="231">
        <v>5.21</v>
      </c>
      <c r="AC50" s="231">
        <v>5.0911568208612277</v>
      </c>
      <c r="AD50" s="76"/>
      <c r="AE50" s="76"/>
      <c r="AF50" s="76"/>
      <c r="AG50" s="76"/>
      <c r="AH50" s="76"/>
      <c r="AI50" s="76"/>
      <c r="AJ50" s="76"/>
      <c r="AK50" s="76"/>
      <c r="AL50" s="76"/>
      <c r="AM50" s="76"/>
      <c r="AN50" s="76"/>
      <c r="AO50" s="76"/>
      <c r="AP50" s="76"/>
      <c r="AQ50" s="76"/>
      <c r="AR50" s="76"/>
      <c r="AS50" s="76"/>
      <c r="AT50" s="76"/>
      <c r="AU50" s="76"/>
      <c r="AV50" s="76"/>
      <c r="AW50" s="76"/>
      <c r="AX50" s="76"/>
      <c r="AY50" s="76"/>
      <c r="AZ50" s="76"/>
      <c r="BA50" s="76"/>
      <c r="BB50" s="77"/>
    </row>
    <row r="51" spans="1:54" ht="15.75" x14ac:dyDescent="0.25">
      <c r="A51" s="75">
        <f>IF(ISBLANK(VLOOKUP(D51,#REF!,3)),0,1)</f>
        <v>1</v>
      </c>
      <c r="B51" s="74">
        <f t="shared" si="0"/>
        <v>0</v>
      </c>
      <c r="C51" s="52">
        <v>17</v>
      </c>
      <c r="D51" s="53"/>
      <c r="E51" s="54"/>
      <c r="F51" s="55"/>
      <c r="G51" s="164">
        <v>35.759799999999998</v>
      </c>
      <c r="H51" s="53">
        <v>80</v>
      </c>
      <c r="I51" s="159">
        <v>79</v>
      </c>
      <c r="J51" s="127" t="s">
        <v>4</v>
      </c>
      <c r="K51" s="127" t="s">
        <v>4</v>
      </c>
      <c r="L51" s="127" t="s">
        <v>4</v>
      </c>
      <c r="M51" s="127" t="s">
        <v>4</v>
      </c>
      <c r="N51" s="127" t="s">
        <v>4</v>
      </c>
      <c r="O51" s="127" t="s">
        <v>4</v>
      </c>
      <c r="P51" s="127">
        <v>3.8029999999999999</v>
      </c>
      <c r="Q51" s="127" t="s">
        <v>4</v>
      </c>
      <c r="S51" s="60">
        <v>165.6</v>
      </c>
      <c r="T51" s="231">
        <v>5.3999999999999999E-2</v>
      </c>
      <c r="U51" s="231">
        <v>5.2768228085701779E-2</v>
      </c>
      <c r="X51" s="231">
        <v>11.256</v>
      </c>
      <c r="Y51" s="231">
        <v>10.999243987641838</v>
      </c>
      <c r="Z51" s="231">
        <v>0.80500000000000005</v>
      </c>
      <c r="AA51" s="231">
        <v>0.7866374742405543</v>
      </c>
      <c r="AB51" s="231">
        <v>4.2699999999999996</v>
      </c>
      <c r="AC51" s="231">
        <v>4.1725987764064181</v>
      </c>
      <c r="AD51" s="76"/>
      <c r="AE51" s="76"/>
      <c r="AF51" s="76"/>
      <c r="AG51" s="76"/>
      <c r="AH51" s="76"/>
      <c r="AI51" s="76"/>
      <c r="AJ51" s="76"/>
      <c r="AK51" s="76"/>
      <c r="AL51" s="76"/>
      <c r="AM51" s="76"/>
      <c r="AN51" s="76"/>
      <c r="AO51" s="76"/>
      <c r="AP51" s="76"/>
      <c r="AQ51" s="76"/>
      <c r="AR51" s="76"/>
      <c r="AS51" s="76"/>
      <c r="AT51" s="76"/>
      <c r="AU51" s="76"/>
      <c r="AV51" s="76"/>
      <c r="AW51" s="76"/>
      <c r="AX51" s="76"/>
      <c r="AY51" s="76"/>
      <c r="AZ51" s="76"/>
      <c r="BA51" s="76"/>
      <c r="BB51" s="77"/>
    </row>
    <row r="52" spans="1:54" ht="15.75" x14ac:dyDescent="0.25">
      <c r="A52" s="75">
        <f>IF(ISBLANK(VLOOKUP(D52,#REF!,3)),0,1)</f>
        <v>1</v>
      </c>
      <c r="B52" s="74">
        <f t="shared" si="0"/>
        <v>0</v>
      </c>
      <c r="C52" s="52">
        <v>18</v>
      </c>
      <c r="D52" s="53"/>
      <c r="E52" s="54"/>
      <c r="F52" s="55"/>
      <c r="G52" s="164">
        <v>35.957700000000003</v>
      </c>
      <c r="H52" s="53">
        <v>60</v>
      </c>
      <c r="I52" s="159">
        <v>60</v>
      </c>
      <c r="J52" s="127" t="s">
        <v>4</v>
      </c>
      <c r="K52" s="127" t="s">
        <v>4</v>
      </c>
      <c r="L52" s="127" t="s">
        <v>4</v>
      </c>
      <c r="M52" s="127" t="s">
        <v>4</v>
      </c>
      <c r="N52" s="127" t="s">
        <v>4</v>
      </c>
      <c r="O52" s="127" t="s">
        <v>4</v>
      </c>
      <c r="P52" s="127">
        <v>3.8239999999999998</v>
      </c>
      <c r="Q52" s="127" t="s">
        <v>4</v>
      </c>
      <c r="S52" s="60">
        <v>166.5</v>
      </c>
      <c r="T52" s="231">
        <v>5.8000000000000003E-2</v>
      </c>
      <c r="U52" s="231">
        <v>5.6676985721679694E-2</v>
      </c>
      <c r="X52" s="231">
        <v>9.4719999999999995</v>
      </c>
      <c r="Y52" s="231">
        <v>9.2559380819956889</v>
      </c>
      <c r="Z52" s="231">
        <v>0.68500000000000005</v>
      </c>
      <c r="AA52" s="231">
        <v>0.66937474516121709</v>
      </c>
      <c r="AB52" s="231">
        <v>3.6</v>
      </c>
      <c r="AC52" s="231">
        <v>3.5178818723801188</v>
      </c>
      <c r="AD52" s="76"/>
      <c r="AE52" s="76"/>
      <c r="AF52" s="76"/>
      <c r="AG52" s="76"/>
      <c r="AH52" s="76"/>
      <c r="AI52" s="76"/>
      <c r="AJ52" s="76"/>
      <c r="AK52" s="76"/>
      <c r="AL52" s="76"/>
      <c r="AM52" s="76"/>
      <c r="AN52" s="76"/>
      <c r="AO52" s="76"/>
      <c r="AP52" s="76"/>
      <c r="AQ52" s="76"/>
      <c r="AR52" s="76"/>
      <c r="AS52" s="76"/>
      <c r="AT52" s="76"/>
      <c r="AU52" s="76"/>
      <c r="AV52" s="76"/>
      <c r="AW52" s="76"/>
      <c r="AX52" s="76"/>
      <c r="AY52" s="76"/>
      <c r="AZ52" s="76"/>
      <c r="BA52" s="76"/>
      <c r="BB52" s="77"/>
    </row>
    <row r="53" spans="1:54" ht="15.75" x14ac:dyDescent="0.25">
      <c r="A53" s="75">
        <f>IF(ISBLANK(VLOOKUP(D53,#REF!,3)),0,1)</f>
        <v>1</v>
      </c>
      <c r="B53" s="74">
        <f t="shared" si="0"/>
        <v>0</v>
      </c>
      <c r="C53" s="52">
        <v>19</v>
      </c>
      <c r="D53" s="53"/>
      <c r="E53" s="54"/>
      <c r="F53" s="55"/>
      <c r="G53" s="164">
        <v>36.322699999999998</v>
      </c>
      <c r="H53" s="53">
        <v>40</v>
      </c>
      <c r="I53" s="159">
        <v>39</v>
      </c>
      <c r="J53" s="127" t="s">
        <v>4</v>
      </c>
      <c r="K53" s="127" t="s">
        <v>4</v>
      </c>
      <c r="L53" s="127" t="s">
        <v>4</v>
      </c>
      <c r="M53" s="127" t="s">
        <v>4</v>
      </c>
      <c r="N53" s="127" t="s">
        <v>4</v>
      </c>
      <c r="O53" s="127" t="s">
        <v>4</v>
      </c>
      <c r="P53" s="127">
        <v>4.3369999999999997</v>
      </c>
      <c r="Q53" s="127" t="s">
        <v>4</v>
      </c>
      <c r="S53" s="60">
        <v>189</v>
      </c>
      <c r="T53" s="231">
        <v>8.6999999999999994E-2</v>
      </c>
      <c r="U53" s="231">
        <v>8.5015478582519524E-2</v>
      </c>
      <c r="X53" s="231">
        <v>1.7430000000000001</v>
      </c>
      <c r="Y53" s="231">
        <v>1.7032411398773741</v>
      </c>
      <c r="Z53" s="231">
        <v>0.26200000000000001</v>
      </c>
      <c r="AA53" s="231">
        <v>0.25602362515655308</v>
      </c>
      <c r="AB53" s="231">
        <v>1.88</v>
      </c>
      <c r="AC53" s="231">
        <v>1.8371160889096174</v>
      </c>
      <c r="AD53" s="76"/>
      <c r="AE53" s="76"/>
      <c r="AF53" s="76"/>
      <c r="AG53" s="76"/>
      <c r="AH53" s="76"/>
      <c r="AI53" s="76"/>
      <c r="AJ53" s="76"/>
      <c r="AK53" s="76"/>
      <c r="AL53" s="76"/>
      <c r="AM53" s="76"/>
      <c r="AN53" s="76"/>
      <c r="AO53" s="76"/>
      <c r="AP53" s="76"/>
      <c r="AQ53" s="76"/>
      <c r="AR53" s="76"/>
      <c r="AS53" s="76"/>
      <c r="AT53" s="76"/>
      <c r="AU53" s="76"/>
      <c r="AV53" s="76"/>
      <c r="AW53" s="76"/>
      <c r="AX53" s="76"/>
      <c r="AY53" s="76"/>
      <c r="AZ53" s="76"/>
      <c r="BA53" s="76"/>
      <c r="BB53" s="77"/>
    </row>
    <row r="54" spans="1:54" ht="15.75" x14ac:dyDescent="0.25">
      <c r="A54" s="75">
        <f>IF(ISBLANK(VLOOKUP(D54,#REF!,3)),0,1)</f>
        <v>1</v>
      </c>
      <c r="B54" s="74">
        <f t="shared" si="0"/>
        <v>0</v>
      </c>
      <c r="C54" s="52">
        <v>20</v>
      </c>
      <c r="D54" s="53"/>
      <c r="E54" s="54"/>
      <c r="F54" s="55"/>
      <c r="G54" s="164">
        <v>36.051200000000001</v>
      </c>
      <c r="H54" s="53">
        <v>20</v>
      </c>
      <c r="I54" s="159">
        <v>20</v>
      </c>
      <c r="J54" s="127" t="s">
        <v>4</v>
      </c>
      <c r="K54" s="127" t="s">
        <v>4</v>
      </c>
      <c r="L54" s="127" t="s">
        <v>4</v>
      </c>
      <c r="M54" s="127" t="s">
        <v>4</v>
      </c>
      <c r="N54" s="127" t="s">
        <v>4</v>
      </c>
      <c r="O54" s="127" t="s">
        <v>4</v>
      </c>
      <c r="P54" s="127">
        <v>4.516</v>
      </c>
      <c r="Q54" s="127" t="s">
        <v>4</v>
      </c>
      <c r="S54" s="60">
        <v>197</v>
      </c>
      <c r="T54" s="231">
        <v>0.01</v>
      </c>
      <c r="U54" s="231">
        <v>9.7718940899447736E-3</v>
      </c>
      <c r="X54" s="231">
        <v>0.16</v>
      </c>
      <c r="Y54" s="231">
        <v>0.15635030543911638</v>
      </c>
      <c r="Z54" s="231">
        <v>0.12100000000000001</v>
      </c>
      <c r="AA54" s="231">
        <v>0.11823991848833178</v>
      </c>
      <c r="AB54" s="231">
        <v>1.57</v>
      </c>
      <c r="AC54" s="231">
        <v>1.5341873721213295</v>
      </c>
      <c r="AD54" s="76"/>
      <c r="AE54" s="76"/>
      <c r="AF54" s="76"/>
      <c r="AG54" s="76"/>
      <c r="AH54" s="76"/>
      <c r="AI54" s="76"/>
      <c r="AJ54" s="76"/>
      <c r="AK54" s="76"/>
      <c r="AL54" s="76"/>
      <c r="AM54" s="76"/>
      <c r="AN54" s="76"/>
      <c r="AO54" s="76"/>
      <c r="AP54" s="76"/>
      <c r="AQ54" s="76"/>
      <c r="AR54" s="76"/>
      <c r="AS54" s="76"/>
      <c r="AT54" s="76"/>
      <c r="AU54" s="76"/>
      <c r="AV54" s="76"/>
      <c r="AW54" s="76"/>
      <c r="AX54" s="76"/>
      <c r="AY54" s="76"/>
      <c r="AZ54" s="76"/>
      <c r="BA54" s="76"/>
      <c r="BB54" s="77"/>
    </row>
    <row r="55" spans="1:54" ht="15.75" x14ac:dyDescent="0.25">
      <c r="A55" s="75">
        <f>IF(ISBLANK(VLOOKUP(D55,#REF!,3)),0,1)</f>
        <v>1</v>
      </c>
      <c r="B55" s="74">
        <f t="shared" si="0"/>
        <v>0</v>
      </c>
      <c r="C55" s="52">
        <v>21</v>
      </c>
      <c r="D55" s="53"/>
      <c r="E55" s="54"/>
      <c r="F55" s="55"/>
      <c r="G55" s="164">
        <v>35.863799999999998</v>
      </c>
      <c r="H55" s="53">
        <v>10</v>
      </c>
      <c r="I55" s="159">
        <v>10</v>
      </c>
      <c r="J55" s="127" t="s">
        <v>4</v>
      </c>
      <c r="K55" s="127" t="s">
        <v>4</v>
      </c>
      <c r="L55" s="127" t="s">
        <v>4</v>
      </c>
      <c r="M55" s="127" t="s">
        <v>4</v>
      </c>
      <c r="N55" s="127" t="s">
        <v>4</v>
      </c>
      <c r="O55" s="127" t="s">
        <v>4</v>
      </c>
      <c r="P55" s="127">
        <v>4.5759999999999996</v>
      </c>
      <c r="Q55" s="127" t="s">
        <v>4</v>
      </c>
      <c r="S55" s="60">
        <v>199.6</v>
      </c>
      <c r="T55" s="231">
        <v>0</v>
      </c>
      <c r="U55" s="231">
        <v>0</v>
      </c>
      <c r="X55" s="231">
        <v>0</v>
      </c>
      <c r="Y55" s="231">
        <v>0</v>
      </c>
      <c r="Z55" s="231">
        <v>7.4999999999999997E-2</v>
      </c>
      <c r="AA55" s="231">
        <v>7.32892056745858E-2</v>
      </c>
      <c r="AB55" s="231">
        <v>1.43</v>
      </c>
      <c r="AC55" s="231">
        <v>1.3973808548621027</v>
      </c>
      <c r="AD55" s="76"/>
      <c r="AE55" s="76"/>
      <c r="AF55" s="76"/>
      <c r="AG55" s="76"/>
      <c r="AH55" s="76"/>
      <c r="AI55" s="76"/>
      <c r="AJ55" s="76"/>
      <c r="AK55" s="76"/>
      <c r="AL55" s="76"/>
      <c r="AM55" s="76"/>
      <c r="AN55" s="76"/>
      <c r="AO55" s="76"/>
      <c r="AP55" s="76"/>
      <c r="AQ55" s="76"/>
      <c r="AR55" s="76"/>
      <c r="AS55" s="76"/>
      <c r="AT55" s="76"/>
      <c r="AU55" s="76"/>
      <c r="AV55" s="76"/>
      <c r="AW55" s="76"/>
      <c r="AX55" s="76"/>
      <c r="AY55" s="76"/>
      <c r="AZ55" s="76"/>
      <c r="BA55" s="76"/>
      <c r="BB55" s="77"/>
    </row>
    <row r="56" spans="1:54" ht="15.75" x14ac:dyDescent="0.25">
      <c r="A56" s="75">
        <f>IF(ISBLANK(VLOOKUP(D56,#REF!,3)),0,1)</f>
        <v>1</v>
      </c>
      <c r="B56" s="74">
        <f t="shared" si="0"/>
        <v>0</v>
      </c>
      <c r="C56" s="52">
        <v>22</v>
      </c>
      <c r="D56" s="53"/>
      <c r="E56" s="54"/>
      <c r="F56" s="55"/>
      <c r="G56" s="164">
        <v>35.8429</v>
      </c>
      <c r="H56" s="53">
        <v>0</v>
      </c>
      <c r="I56" s="159">
        <v>0.4</v>
      </c>
      <c r="J56" s="127" t="s">
        <v>4</v>
      </c>
      <c r="K56" s="127" t="s">
        <v>4</v>
      </c>
      <c r="L56" s="127" t="s">
        <v>4</v>
      </c>
      <c r="M56" s="127" t="s">
        <v>4</v>
      </c>
      <c r="N56" s="127" t="s">
        <v>4</v>
      </c>
      <c r="O56" s="127" t="s">
        <v>4</v>
      </c>
      <c r="P56" s="127">
        <v>4.5739999999999998</v>
      </c>
      <c r="Q56" s="127" t="s">
        <v>4</v>
      </c>
      <c r="S56" s="60">
        <v>199.6</v>
      </c>
      <c r="T56" s="231">
        <v>0</v>
      </c>
      <c r="U56" s="231">
        <v>0</v>
      </c>
      <c r="X56" s="231">
        <v>0</v>
      </c>
      <c r="Y56" s="231">
        <v>0</v>
      </c>
      <c r="Z56" s="231">
        <v>8.1000000000000003E-2</v>
      </c>
      <c r="AA56" s="231">
        <v>7.9152342128552669E-2</v>
      </c>
      <c r="AB56" s="231">
        <v>1.41</v>
      </c>
      <c r="AC56" s="231">
        <v>1.3778370666822131</v>
      </c>
      <c r="AD56" s="76"/>
      <c r="AE56" s="76"/>
      <c r="AF56" s="76"/>
      <c r="AG56" s="76"/>
      <c r="AH56" s="76"/>
      <c r="AI56" s="76"/>
      <c r="AJ56" s="76"/>
      <c r="AK56" s="76"/>
      <c r="AL56" s="76"/>
      <c r="AM56" s="76"/>
      <c r="AN56" s="76"/>
      <c r="AO56" s="76"/>
      <c r="AP56" s="76"/>
      <c r="AQ56" s="76"/>
      <c r="AR56" s="76"/>
      <c r="AS56" s="76"/>
      <c r="AT56" s="76"/>
      <c r="AU56" s="76"/>
      <c r="AV56" s="76"/>
      <c r="AW56" s="76"/>
      <c r="AX56" s="76"/>
      <c r="AY56" s="76"/>
      <c r="AZ56" s="76"/>
      <c r="BA56" s="76"/>
      <c r="BB56" s="77"/>
    </row>
    <row r="57" spans="1:54" ht="15.75" x14ac:dyDescent="0.25">
      <c r="A57" s="75">
        <f>IF(ISBLANK(VLOOKUP(D57,#REF!,3)),0,1)</f>
        <v>1</v>
      </c>
      <c r="B57" s="74">
        <f t="shared" si="0"/>
        <v>0</v>
      </c>
      <c r="C57" s="52">
        <v>23</v>
      </c>
      <c r="D57" s="53"/>
      <c r="E57" s="54"/>
      <c r="F57" s="55"/>
      <c r="G57" s="112"/>
      <c r="H57" s="53"/>
      <c r="I57" s="53"/>
      <c r="J57" s="127" t="s">
        <v>4</v>
      </c>
      <c r="K57" s="127" t="s">
        <v>4</v>
      </c>
      <c r="L57" s="127" t="s">
        <v>4</v>
      </c>
      <c r="M57" s="127" t="s">
        <v>4</v>
      </c>
      <c r="N57" s="127" t="s">
        <v>4</v>
      </c>
      <c r="O57" s="127" t="s">
        <v>4</v>
      </c>
      <c r="P57" s="127" t="s">
        <v>4</v>
      </c>
      <c r="Q57" s="127" t="s">
        <v>4</v>
      </c>
      <c r="R57" s="127" t="s">
        <v>4</v>
      </c>
      <c r="S57" s="127" t="s">
        <v>4</v>
      </c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  <c r="AG57" s="76"/>
      <c r="AH57" s="76"/>
      <c r="AI57" s="76"/>
      <c r="AJ57" s="76"/>
      <c r="AK57" s="76"/>
      <c r="AL57" s="76"/>
      <c r="AM57" s="76"/>
      <c r="AN57" s="76"/>
      <c r="AO57" s="76"/>
      <c r="AP57" s="76"/>
      <c r="AQ57" s="76"/>
      <c r="AR57" s="76"/>
      <c r="AS57" s="76"/>
      <c r="AT57" s="76"/>
      <c r="AU57" s="76"/>
      <c r="AV57" s="76"/>
      <c r="AW57" s="76"/>
      <c r="AX57" s="76"/>
      <c r="AY57" s="76"/>
      <c r="AZ57" s="76"/>
      <c r="BA57" s="76"/>
      <c r="BB57" s="77"/>
    </row>
    <row r="58" spans="1:54" ht="16.149999999999999" thickBot="1" x14ac:dyDescent="0.35">
      <c r="A58" s="75">
        <f>IF(ISBLANK(VLOOKUP(D58,#REF!,3)),0,1)</f>
        <v>1</v>
      </c>
      <c r="B58" s="74">
        <f t="shared" si="0"/>
        <v>0</v>
      </c>
      <c r="C58" s="61">
        <v>24</v>
      </c>
      <c r="D58" s="62"/>
      <c r="E58" s="63"/>
      <c r="F58" s="64"/>
      <c r="G58" s="113"/>
      <c r="H58" s="62"/>
      <c r="I58" s="62"/>
      <c r="J58" s="152" t="s">
        <v>4</v>
      </c>
      <c r="K58" s="152" t="s">
        <v>4</v>
      </c>
      <c r="L58" s="152" t="s">
        <v>4</v>
      </c>
      <c r="M58" s="152" t="s">
        <v>4</v>
      </c>
      <c r="N58" s="152" t="s">
        <v>4</v>
      </c>
      <c r="O58" s="152" t="s">
        <v>4</v>
      </c>
      <c r="P58" s="152" t="s">
        <v>4</v>
      </c>
      <c r="Q58" s="152" t="s">
        <v>4</v>
      </c>
      <c r="R58" s="152" t="s">
        <v>4</v>
      </c>
      <c r="S58" s="152" t="s">
        <v>4</v>
      </c>
      <c r="T58" s="78"/>
      <c r="U58" s="78"/>
      <c r="V58" s="78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/>
      <c r="AH58" s="78"/>
      <c r="AI58" s="78"/>
      <c r="AJ58" s="78"/>
      <c r="AK58" s="78"/>
      <c r="AL58" s="78"/>
      <c r="AM58" s="78"/>
      <c r="AN58" s="78"/>
      <c r="AO58" s="78"/>
      <c r="AP58" s="78"/>
      <c r="AQ58" s="78"/>
      <c r="AR58" s="78"/>
      <c r="AS58" s="78"/>
      <c r="AT58" s="78"/>
      <c r="AU58" s="78"/>
      <c r="AV58" s="78"/>
      <c r="AW58" s="78"/>
      <c r="AX58" s="78"/>
      <c r="AY58" s="78"/>
      <c r="AZ58" s="78"/>
      <c r="BA58" s="78"/>
      <c r="BB58" s="79"/>
    </row>
  </sheetData>
  <dataConsolidate/>
  <mergeCells count="70">
    <mergeCell ref="AZ31:AZ32"/>
    <mergeCell ref="BA31:BA32"/>
    <mergeCell ref="BB31:BB32"/>
    <mergeCell ref="AU31:AU32"/>
    <mergeCell ref="AV31:AV32"/>
    <mergeCell ref="AW31:AW32"/>
    <mergeCell ref="AX31:AX32"/>
    <mergeCell ref="AY31:AY32"/>
    <mergeCell ref="AP31:AP32"/>
    <mergeCell ref="AQ31:AQ32"/>
    <mergeCell ref="AR31:AR32"/>
    <mergeCell ref="AS31:AS32"/>
    <mergeCell ref="AT31:AT32"/>
    <mergeCell ref="AK31:AK32"/>
    <mergeCell ref="AL31:AL32"/>
    <mergeCell ref="AM31:AM32"/>
    <mergeCell ref="AN31:AN32"/>
    <mergeCell ref="AO31:AO32"/>
    <mergeCell ref="AF31:AF32"/>
    <mergeCell ref="AG31:AG32"/>
    <mergeCell ref="AH31:AH32"/>
    <mergeCell ref="AI31:AI32"/>
    <mergeCell ref="AJ31:AJ32"/>
    <mergeCell ref="H33:H34"/>
    <mergeCell ref="I33:I34"/>
    <mergeCell ref="J33:J34"/>
    <mergeCell ref="AD31:AD32"/>
    <mergeCell ref="AE31:AE32"/>
    <mergeCell ref="Z31:AA32"/>
    <mergeCell ref="AB31:AC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C33:C34"/>
    <mergeCell ref="D33:D34"/>
    <mergeCell ref="E33:E34"/>
    <mergeCell ref="F33:F34"/>
    <mergeCell ref="G33:G34"/>
    <mergeCell ref="X31:Y32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G8:H8"/>
    <mergeCell ref="Q8:R8"/>
    <mergeCell ref="G9:H9"/>
    <mergeCell ref="Q9:R9"/>
    <mergeCell ref="G10:H10"/>
    <mergeCell ref="Q10:R10"/>
    <mergeCell ref="C2:E2"/>
    <mergeCell ref="F2:T2"/>
    <mergeCell ref="C4:U4"/>
    <mergeCell ref="C6:E6"/>
    <mergeCell ref="F6:G6"/>
    <mergeCell ref="H6:J6"/>
    <mergeCell ref="P6:Q6"/>
    <mergeCell ref="R6:S6"/>
    <mergeCell ref="T6:U6"/>
  </mergeCells>
  <dataValidations count="4">
    <dataValidation type="list" allowBlank="1" showErrorMessage="1" sqref="I29">
      <formula1>$O$28:$O$30</formula1>
    </dataValidation>
    <dataValidation allowBlank="1" showErrorMessage="1" sqref="J30"/>
    <dataValidation type="list" showInputMessage="1" showErrorMessage="1" promptTitle="Choix Cardinal" sqref="P10">
      <formula1>$N$8:$N$10</formula1>
    </dataValidation>
    <dataValidation type="list" showInputMessage="1" showErrorMessage="1" promptTitle="Choix Cardinal" sqref="P9">
      <formula1>$M$8:$M$10</formula1>
    </dataValidation>
  </dataValidations>
  <pageMargins left="0.7" right="0.7" top="0.75" bottom="0.75" header="0.3" footer="0.3"/>
  <pageSetup paperSize="9" orientation="portrait" horizontalDpi="4294967293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8"/>
  <sheetViews>
    <sheetView topLeftCell="A10" zoomScaleNormal="100" workbookViewId="0">
      <selection activeCell="H46" sqref="H46"/>
    </sheetView>
  </sheetViews>
  <sheetFormatPr baseColWidth="10" defaultColWidth="11.42578125" defaultRowHeight="15" x14ac:dyDescent="0.25"/>
  <cols>
    <col min="1" max="2" width="0.85546875" style="80" customWidth="1"/>
    <col min="3" max="3" width="3.7109375" style="80" customWidth="1"/>
    <col min="4" max="8" width="10.28515625" style="80" customWidth="1"/>
    <col min="9" max="10" width="15.7109375" style="80" customWidth="1"/>
    <col min="11" max="15" width="10.7109375" style="80" hidden="1" customWidth="1"/>
    <col min="16" max="16" width="10.7109375" style="80" customWidth="1"/>
    <col min="17" max="29" width="10.28515625" style="80" customWidth="1"/>
    <col min="30" max="30" width="13.5703125" style="80" bestFit="1" customWidth="1"/>
    <col min="31" max="31" width="16.5703125" style="80" bestFit="1" customWidth="1"/>
    <col min="32" max="32" width="9.140625" style="80" bestFit="1" customWidth="1"/>
    <col min="33" max="33" width="26.140625" style="80" bestFit="1" customWidth="1"/>
    <col min="34" max="34" width="12.7109375" style="80" bestFit="1" customWidth="1"/>
    <col min="35" max="35" width="11.140625" style="80" bestFit="1" customWidth="1"/>
    <col min="36" max="36" width="14.28515625" style="80" bestFit="1" customWidth="1"/>
    <col min="37" max="37" width="12" style="80" bestFit="1" customWidth="1"/>
    <col min="38" max="38" width="26.5703125" style="80" bestFit="1" customWidth="1"/>
    <col min="39" max="39" width="14.42578125" style="80" bestFit="1" customWidth="1"/>
    <col min="40" max="40" width="11" style="80" bestFit="1" customWidth="1"/>
    <col min="41" max="41" width="12.28515625" style="80" bestFit="1" customWidth="1"/>
    <col min="42" max="42" width="10.7109375" style="80" bestFit="1" customWidth="1"/>
    <col min="43" max="43" width="6.28515625" style="80" bestFit="1" customWidth="1"/>
    <col min="44" max="44" width="19.42578125" style="80" bestFit="1" customWidth="1"/>
    <col min="45" max="45" width="12.85546875" style="80" bestFit="1" customWidth="1"/>
    <col min="46" max="46" width="17.5703125" style="80" bestFit="1" customWidth="1"/>
    <col min="47" max="47" width="14.42578125" style="80" bestFit="1" customWidth="1"/>
    <col min="48" max="48" width="13.5703125" style="80" bestFit="1" customWidth="1"/>
    <col min="49" max="49" width="13.7109375" style="80" bestFit="1" customWidth="1"/>
    <col min="50" max="50" width="19.7109375" style="80" bestFit="1" customWidth="1"/>
    <col min="51" max="51" width="13.140625" style="80" bestFit="1" customWidth="1"/>
    <col min="52" max="52" width="17.42578125" style="80" bestFit="1" customWidth="1"/>
    <col min="53" max="53" width="13.28515625" style="80" bestFit="1" customWidth="1"/>
    <col min="54" max="54" width="12.42578125" style="80" bestFit="1" customWidth="1"/>
    <col min="55" max="16384" width="11.42578125" style="80"/>
  </cols>
  <sheetData>
    <row r="1" spans="3:23" ht="3" customHeight="1" thickBot="1" x14ac:dyDescent="0.3"/>
    <row r="2" spans="3:23" ht="21" x14ac:dyDescent="0.35">
      <c r="C2" s="214" t="s">
        <v>19</v>
      </c>
      <c r="D2" s="215"/>
      <c r="E2" s="215"/>
      <c r="F2" s="216" t="s">
        <v>147</v>
      </c>
      <c r="G2" s="216"/>
      <c r="H2" s="216"/>
      <c r="I2" s="216"/>
      <c r="J2" s="216"/>
      <c r="K2" s="216"/>
      <c r="L2" s="216"/>
      <c r="M2" s="216"/>
      <c r="N2" s="216"/>
      <c r="O2" s="216"/>
      <c r="P2" s="216"/>
      <c r="Q2" s="216"/>
      <c r="R2" s="216"/>
      <c r="S2" s="216"/>
      <c r="T2" s="216"/>
      <c r="U2" s="1"/>
    </row>
    <row r="3" spans="3:23" ht="14.45" customHeight="1" x14ac:dyDescent="0.25">
      <c r="C3" s="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2"/>
    </row>
    <row r="4" spans="3:23" ht="21.75" thickBot="1" x14ac:dyDescent="0.4">
      <c r="C4" s="217" t="s">
        <v>75</v>
      </c>
      <c r="D4" s="218"/>
      <c r="E4" s="218"/>
      <c r="F4" s="218"/>
      <c r="G4" s="218"/>
      <c r="H4" s="218"/>
      <c r="I4" s="218"/>
      <c r="J4" s="218"/>
      <c r="K4" s="218"/>
      <c r="L4" s="218"/>
      <c r="M4" s="218"/>
      <c r="N4" s="218"/>
      <c r="O4" s="218"/>
      <c r="P4" s="218"/>
      <c r="Q4" s="218"/>
      <c r="R4" s="218"/>
      <c r="S4" s="218"/>
      <c r="T4" s="218"/>
      <c r="U4" s="219"/>
    </row>
    <row r="5" spans="3:23" ht="15.75" customHeight="1" thickBot="1" x14ac:dyDescent="0.4">
      <c r="C5" s="7"/>
      <c r="D5" s="7"/>
      <c r="E5" s="7"/>
      <c r="F5" s="7"/>
      <c r="G5" s="7"/>
      <c r="J5" s="7"/>
      <c r="K5" s="7"/>
      <c r="L5" s="7"/>
      <c r="M5" s="7"/>
      <c r="N5" s="7"/>
      <c r="O5" s="7"/>
      <c r="P5" s="7"/>
      <c r="Q5" s="7"/>
      <c r="R5" s="7"/>
    </row>
    <row r="6" spans="3:23" ht="16.5" customHeight="1" thickBot="1" x14ac:dyDescent="0.3">
      <c r="C6" s="220" t="s">
        <v>38</v>
      </c>
      <c r="D6" s="221"/>
      <c r="E6" s="221"/>
      <c r="F6" s="222">
        <v>11</v>
      </c>
      <c r="G6" s="222"/>
      <c r="H6" s="221" t="s">
        <v>37</v>
      </c>
      <c r="I6" s="221"/>
      <c r="J6" s="221"/>
      <c r="K6" s="51"/>
      <c r="L6" s="51"/>
      <c r="M6" s="51"/>
      <c r="N6" s="50"/>
      <c r="O6" s="51"/>
      <c r="P6" s="223">
        <v>1</v>
      </c>
      <c r="Q6" s="223"/>
      <c r="R6" s="224" t="s">
        <v>78</v>
      </c>
      <c r="S6" s="224"/>
      <c r="T6" s="225">
        <v>37410</v>
      </c>
      <c r="U6" s="226"/>
    </row>
    <row r="7" spans="3:23" ht="16.5" customHeight="1" thickBot="1" x14ac:dyDescent="0.4">
      <c r="C7" s="34"/>
      <c r="D7" s="34"/>
      <c r="E7" s="33"/>
      <c r="F7" s="35"/>
      <c r="G7" s="33"/>
      <c r="H7" s="33"/>
      <c r="I7" s="33"/>
      <c r="J7" s="33"/>
      <c r="K7" s="33"/>
      <c r="L7" s="33"/>
      <c r="M7" s="33"/>
      <c r="N7" s="33"/>
      <c r="O7" s="37"/>
      <c r="P7" s="33"/>
      <c r="Q7" s="36"/>
    </row>
    <row r="8" spans="3:23" ht="15" customHeight="1" x14ac:dyDescent="0.25">
      <c r="C8" s="46"/>
      <c r="D8" s="33"/>
      <c r="G8" s="206" t="s">
        <v>57</v>
      </c>
      <c r="H8" s="207"/>
      <c r="I8" s="172" t="s">
        <v>50</v>
      </c>
      <c r="J8" s="172" t="s">
        <v>46</v>
      </c>
      <c r="K8" s="44"/>
      <c r="L8" s="44"/>
      <c r="M8" s="44"/>
      <c r="N8" s="44"/>
      <c r="O8" s="47"/>
      <c r="P8" s="45" t="s">
        <v>52</v>
      </c>
      <c r="Q8" s="208" t="s">
        <v>47</v>
      </c>
      <c r="R8" s="209"/>
    </row>
    <row r="9" spans="3:23" ht="14.25" customHeight="1" x14ac:dyDescent="0.25">
      <c r="C9" s="46"/>
      <c r="D9" s="33"/>
      <c r="G9" s="210" t="s">
        <v>48</v>
      </c>
      <c r="H9" s="211"/>
      <c r="I9" s="38">
        <v>1</v>
      </c>
      <c r="J9" s="39">
        <v>0.09</v>
      </c>
      <c r="K9" s="42" t="s">
        <v>51</v>
      </c>
      <c r="L9" s="43" t="str">
        <f>IF(P9=M9,"+","-")</f>
        <v>-</v>
      </c>
      <c r="M9" s="42" t="s">
        <v>3</v>
      </c>
      <c r="N9" s="42" t="s">
        <v>54</v>
      </c>
      <c r="O9" s="16" t="str">
        <f>IF(ISBLANK(I9),"",IF(ISBLANK(J9),"",IF(P9=M10,L9&amp;N11,N11)))</f>
        <v>-1°0,09</v>
      </c>
      <c r="P9" s="39" t="s">
        <v>53</v>
      </c>
      <c r="Q9" s="212">
        <f>IF(ISBLANK(I9),"",IF(ISBLANK(J9),"",IF(J9&gt;60,"ERREUR !!",O11*(I9+(J9/60)))))</f>
        <v>-1.0015000000000001</v>
      </c>
      <c r="R9" s="213"/>
    </row>
    <row r="10" spans="3:23" ht="15" customHeight="1" x14ac:dyDescent="0.25">
      <c r="C10" s="46"/>
      <c r="D10" s="33"/>
      <c r="G10" s="210" t="s">
        <v>49</v>
      </c>
      <c r="H10" s="211"/>
      <c r="I10" s="38">
        <v>10</v>
      </c>
      <c r="J10" s="39">
        <v>0</v>
      </c>
      <c r="K10" s="42" t="s">
        <v>51</v>
      </c>
      <c r="L10" s="43" t="str">
        <f>IF(P10=N9,"+","-")</f>
        <v>-</v>
      </c>
      <c r="M10" s="42" t="s">
        <v>53</v>
      </c>
      <c r="N10" s="42" t="s">
        <v>55</v>
      </c>
      <c r="O10" s="11" t="str">
        <f>IF(ISBLANK(I10),"",IF(ISBLANK(J10),"",IF(P10=N10,L10&amp;N12,N12)))</f>
        <v>-10°0</v>
      </c>
      <c r="P10" s="39" t="s">
        <v>55</v>
      </c>
      <c r="Q10" s="212">
        <f>IF(ISBLANK(I10),"",IF(ISBLANK(J10),"",IF(J10&gt;60,"ERREUR !!",O12*(I10+(J10/60)))))</f>
        <v>-10</v>
      </c>
      <c r="R10" s="213"/>
      <c r="S10" s="31"/>
      <c r="T10" s="31"/>
    </row>
    <row r="11" spans="3:23" x14ac:dyDescent="0.25">
      <c r="G11" s="194" t="s">
        <v>72</v>
      </c>
      <c r="H11" s="195"/>
      <c r="I11" s="83" t="s">
        <v>33</v>
      </c>
      <c r="J11" s="85">
        <v>37410</v>
      </c>
      <c r="K11" s="85"/>
      <c r="L11" s="85"/>
      <c r="M11" s="85"/>
      <c r="N11" s="86" t="str">
        <f>I9&amp;"°"&amp;J9</f>
        <v>1°0,09</v>
      </c>
      <c r="O11" s="87">
        <f>IF(P9=M10,-1,1)</f>
        <v>-1</v>
      </c>
      <c r="P11" s="198" t="str">
        <f>TEXT(J11,"aaaa-mm-jj")&amp;"T"&amp;TEXT(J12,"hh:mm:ss")&amp;"z"</f>
        <v>2006-06-04T04:00:00z</v>
      </c>
      <c r="Q11" s="198"/>
      <c r="R11" s="199"/>
      <c r="T11" s="30"/>
      <c r="U11" s="30"/>
      <c r="V11" s="32"/>
      <c r="W11" s="32"/>
    </row>
    <row r="12" spans="3:23" ht="15.75" thickBot="1" x14ac:dyDescent="0.3">
      <c r="G12" s="196"/>
      <c r="H12" s="197"/>
      <c r="I12" s="84" t="s">
        <v>73</v>
      </c>
      <c r="J12" s="114">
        <v>0.16666666666666666</v>
      </c>
      <c r="K12" s="88"/>
      <c r="L12" s="88"/>
      <c r="M12" s="88"/>
      <c r="N12" s="89" t="str">
        <f>I10&amp;"°"&amp;J10</f>
        <v>10°0</v>
      </c>
      <c r="O12" s="87">
        <f>IF(P10=N10,-1,1)</f>
        <v>-1</v>
      </c>
      <c r="P12" s="200"/>
      <c r="Q12" s="200"/>
      <c r="R12" s="201"/>
      <c r="T12" s="30"/>
      <c r="U12" s="30"/>
      <c r="V12" s="32"/>
      <c r="W12" s="32"/>
    </row>
    <row r="13" spans="3:23" ht="15.75" thickBot="1" x14ac:dyDescent="0.3">
      <c r="C13" s="5" t="s">
        <v>1</v>
      </c>
      <c r="D13" s="5"/>
      <c r="E13" s="6"/>
      <c r="K13" s="81"/>
      <c r="L13" s="81"/>
      <c r="M13" s="81"/>
      <c r="N13" s="81"/>
      <c r="O13" s="81"/>
      <c r="P13" s="81"/>
      <c r="Q13" s="82"/>
    </row>
    <row r="14" spans="3:23" ht="15" customHeight="1" x14ac:dyDescent="0.25">
      <c r="C14" s="97" t="s">
        <v>7</v>
      </c>
      <c r="D14" s="90"/>
      <c r="E14" s="90"/>
      <c r="F14" s="90"/>
      <c r="G14" s="90"/>
      <c r="H14" s="91"/>
      <c r="I14" s="91"/>
      <c r="J14" s="91"/>
      <c r="K14" s="90"/>
      <c r="L14" s="90"/>
      <c r="M14" s="90"/>
      <c r="N14" s="91"/>
      <c r="O14" s="12"/>
      <c r="P14" s="91"/>
      <c r="Q14" s="12" t="s">
        <v>17</v>
      </c>
      <c r="R14" s="17">
        <v>23</v>
      </c>
      <c r="S14" s="92" t="s">
        <v>2</v>
      </c>
    </row>
    <row r="15" spans="3:23" ht="14.25" customHeight="1" x14ac:dyDescent="0.25">
      <c r="C15" s="98" t="s">
        <v>32</v>
      </c>
      <c r="D15" s="93"/>
      <c r="E15" s="93"/>
      <c r="F15" s="93"/>
      <c r="G15" s="93"/>
      <c r="H15" s="23"/>
      <c r="I15" s="23"/>
      <c r="J15" s="23"/>
      <c r="K15" s="93"/>
      <c r="L15" s="93"/>
      <c r="M15" s="93"/>
      <c r="N15" s="23"/>
      <c r="O15" s="13"/>
      <c r="P15" s="23"/>
      <c r="Q15" s="13" t="s">
        <v>34</v>
      </c>
      <c r="R15" s="18">
        <v>22.5</v>
      </c>
      <c r="S15" s="94" t="s">
        <v>2</v>
      </c>
    </row>
    <row r="16" spans="3:23" x14ac:dyDescent="0.25">
      <c r="C16" s="98" t="s">
        <v>11</v>
      </c>
      <c r="D16" s="93"/>
      <c r="E16" s="93"/>
      <c r="F16" s="93"/>
      <c r="G16" s="93"/>
      <c r="H16" s="23"/>
      <c r="I16" s="23"/>
      <c r="J16" s="23"/>
      <c r="K16" s="93"/>
      <c r="L16" s="93"/>
      <c r="M16" s="93"/>
      <c r="N16" s="23"/>
      <c r="O16" s="14"/>
      <c r="P16" s="23"/>
      <c r="Q16" s="14" t="s">
        <v>35</v>
      </c>
      <c r="R16" s="20" t="s">
        <v>4</v>
      </c>
      <c r="S16" s="94" t="s">
        <v>6</v>
      </c>
    </row>
    <row r="17" spans="3:54" ht="15.75" thickBot="1" x14ac:dyDescent="0.3">
      <c r="C17" s="99" t="s">
        <v>12</v>
      </c>
      <c r="D17" s="95"/>
      <c r="E17" s="95"/>
      <c r="F17" s="95"/>
      <c r="G17" s="95"/>
      <c r="H17" s="24"/>
      <c r="I17" s="24"/>
      <c r="J17" s="24"/>
      <c r="K17" s="95"/>
      <c r="L17" s="95"/>
      <c r="M17" s="95"/>
      <c r="N17" s="24"/>
      <c r="O17" s="15"/>
      <c r="P17" s="24"/>
      <c r="Q17" s="15" t="s">
        <v>36</v>
      </c>
      <c r="R17" s="21" t="s">
        <v>4</v>
      </c>
      <c r="S17" s="96" t="s">
        <v>6</v>
      </c>
    </row>
    <row r="18" spans="3:54" ht="14.45" hidden="1" x14ac:dyDescent="0.3">
      <c r="C18" s="8" t="s">
        <v>8</v>
      </c>
      <c r="D18" s="9"/>
      <c r="E18" s="9"/>
      <c r="F18" s="9"/>
      <c r="G18" s="9"/>
      <c r="H18" s="9"/>
      <c r="I18" s="9"/>
      <c r="J18" s="9"/>
      <c r="K18" s="10"/>
      <c r="L18" s="10"/>
      <c r="M18" s="10"/>
      <c r="N18" s="10"/>
      <c r="O18" s="25" t="s">
        <v>0</v>
      </c>
      <c r="P18" s="19">
        <f>(0.999842594+(0.00006793952*$R$14)-(0.00000909529*$R$14^2)+(0.0000001001685*$R$14^3)-(0.000000001120083*$R$14^4)+(0.000000000006536332*$R$14^5))</f>
        <v>0.99754116961741091</v>
      </c>
      <c r="Q18" s="10"/>
      <c r="R18" s="2"/>
    </row>
    <row r="19" spans="3:54" ht="14.45" hidden="1" x14ac:dyDescent="0.3">
      <c r="C19" s="8" t="s">
        <v>9</v>
      </c>
      <c r="D19" s="9"/>
      <c r="E19" s="9"/>
      <c r="F19" s="9"/>
      <c r="G19" s="9"/>
      <c r="H19" s="9"/>
      <c r="I19" s="9"/>
      <c r="J19" s="9"/>
      <c r="K19" s="10"/>
      <c r="L19" s="10"/>
      <c r="M19" s="10"/>
      <c r="N19" s="10"/>
      <c r="O19" s="25" t="s">
        <v>43</v>
      </c>
      <c r="P19" s="19" t="e">
        <f>$P$24*($P$18/#REF!)</f>
        <v>#REF!</v>
      </c>
      <c r="Q19" s="10" t="s">
        <v>3</v>
      </c>
      <c r="R19" s="2"/>
    </row>
    <row r="20" spans="3:54" ht="14.45" hidden="1" x14ac:dyDescent="0.3">
      <c r="C20" s="8" t="s">
        <v>18</v>
      </c>
      <c r="D20" s="9"/>
      <c r="E20" s="9"/>
      <c r="F20" s="9"/>
      <c r="G20" s="9"/>
      <c r="H20" s="9"/>
      <c r="I20" s="9"/>
      <c r="J20" s="9"/>
      <c r="K20" s="10"/>
      <c r="L20" s="10"/>
      <c r="M20" s="10"/>
      <c r="N20" s="10"/>
      <c r="O20" s="25" t="s">
        <v>44</v>
      </c>
      <c r="P20" s="19" t="e">
        <f>5+#REF!</f>
        <v>#REF!</v>
      </c>
      <c r="Q20" s="10" t="s">
        <v>6</v>
      </c>
      <c r="R20" s="2"/>
    </row>
    <row r="21" spans="3:54" ht="14.45" hidden="1" x14ac:dyDescent="0.3">
      <c r="C21" s="8" t="s">
        <v>10</v>
      </c>
      <c r="D21" s="9"/>
      <c r="E21" s="9"/>
      <c r="F21" s="9"/>
      <c r="G21" s="9"/>
      <c r="H21" s="9"/>
      <c r="I21" s="9"/>
      <c r="J21" s="9"/>
      <c r="K21" s="10"/>
      <c r="L21" s="10"/>
      <c r="M21" s="10"/>
      <c r="N21" s="10"/>
      <c r="O21" s="25" t="s">
        <v>45</v>
      </c>
      <c r="P21" s="19" t="e">
        <f>P20*(1+0.00001*(R14-20))</f>
        <v>#REF!</v>
      </c>
      <c r="Q21" s="10" t="s">
        <v>6</v>
      </c>
      <c r="R21" s="2"/>
    </row>
    <row r="22" spans="3:54" ht="14.45" hidden="1" x14ac:dyDescent="0.3">
      <c r="C22" s="8" t="s">
        <v>13</v>
      </c>
      <c r="D22" s="9"/>
      <c r="E22" s="9"/>
      <c r="F22" s="9"/>
      <c r="G22" s="9"/>
      <c r="H22" s="9"/>
      <c r="I22" s="9"/>
      <c r="J22" s="9"/>
      <c r="K22" s="10"/>
      <c r="L22" s="10"/>
      <c r="M22" s="10"/>
      <c r="N22" s="10"/>
      <c r="O22" s="25" t="s">
        <v>39</v>
      </c>
      <c r="P22" s="22" t="e">
        <f>$R$16*(1+0.00001*(20-$R$14))</f>
        <v>#VALUE!</v>
      </c>
      <c r="Q22" s="10" t="s">
        <v>6</v>
      </c>
      <c r="R22" s="2"/>
    </row>
    <row r="23" spans="3:54" ht="14.45" hidden="1" x14ac:dyDescent="0.3">
      <c r="C23" s="8" t="s">
        <v>14</v>
      </c>
      <c r="D23" s="9"/>
      <c r="E23" s="9"/>
      <c r="F23" s="9"/>
      <c r="G23" s="9"/>
      <c r="H23" s="9"/>
      <c r="I23" s="9"/>
      <c r="J23" s="9"/>
      <c r="K23" s="10"/>
      <c r="L23" s="10"/>
      <c r="M23" s="10"/>
      <c r="N23" s="10"/>
      <c r="O23" s="25" t="s">
        <v>40</v>
      </c>
      <c r="P23" s="22" t="e">
        <f>$R$17*(1+0.00001*(20-$R$14))</f>
        <v>#VALUE!</v>
      </c>
      <c r="Q23" s="10" t="s">
        <v>6</v>
      </c>
      <c r="R23" s="2"/>
    </row>
    <row r="24" spans="3:54" ht="14.45" hidden="1" x14ac:dyDescent="0.3">
      <c r="C24" s="8" t="s">
        <v>15</v>
      </c>
      <c r="D24" s="9"/>
      <c r="E24" s="9"/>
      <c r="F24" s="9"/>
      <c r="G24" s="9"/>
      <c r="H24" s="9"/>
      <c r="I24" s="9"/>
      <c r="J24" s="9"/>
      <c r="K24" s="10"/>
      <c r="L24" s="10"/>
      <c r="M24" s="10"/>
      <c r="N24" s="10"/>
      <c r="O24" s="25" t="s">
        <v>41</v>
      </c>
      <c r="P24" s="23" t="e">
        <f>MAX(#REF!)</f>
        <v>#REF!</v>
      </c>
      <c r="Q24" s="10" t="s">
        <v>3</v>
      </c>
      <c r="R24" s="2"/>
    </row>
    <row r="25" spans="3:54" ht="14.45" hidden="1" x14ac:dyDescent="0.3">
      <c r="C25" s="8" t="s">
        <v>16</v>
      </c>
      <c r="D25" s="9"/>
      <c r="E25" s="9"/>
      <c r="F25" s="9"/>
      <c r="G25" s="9"/>
      <c r="H25" s="9"/>
      <c r="I25" s="9"/>
      <c r="J25" s="9"/>
      <c r="K25" s="10"/>
      <c r="L25" s="10"/>
      <c r="M25" s="10"/>
      <c r="N25" s="10"/>
      <c r="O25" s="25" t="s">
        <v>42</v>
      </c>
      <c r="P25" s="23" t="e">
        <f>IF(ISBLANK(R14),"",IF(ISBLANK(P21),"",IF(ISBLANK(R17),"",(($P$24*$P$18)/($P$22-$P$23)))))</f>
        <v>#REF!</v>
      </c>
      <c r="Q25" s="10" t="s">
        <v>3</v>
      </c>
      <c r="R25" s="2"/>
    </row>
    <row r="26" spans="3:54" ht="14.45" hidden="1" x14ac:dyDescent="0.3">
      <c r="C26" s="40" t="s">
        <v>31</v>
      </c>
      <c r="D26" s="41"/>
      <c r="E26" s="41"/>
      <c r="F26" s="41"/>
      <c r="G26" s="41"/>
      <c r="H26" s="41"/>
      <c r="I26" s="41"/>
      <c r="J26" s="41"/>
      <c r="K26" s="10"/>
      <c r="L26" s="10"/>
      <c r="M26" s="10"/>
      <c r="N26" s="10"/>
      <c r="O26" s="25" t="s">
        <v>30</v>
      </c>
      <c r="P26" s="23" t="e">
        <f>2+(#REF!+#REF!)</f>
        <v>#REF!</v>
      </c>
      <c r="Q26" s="10" t="s">
        <v>6</v>
      </c>
      <c r="R26" s="2"/>
    </row>
    <row r="27" spans="3:54" hidden="1" thickBot="1" x14ac:dyDescent="0.35">
      <c r="C27" s="26"/>
      <c r="D27" s="27"/>
      <c r="E27" s="27"/>
      <c r="F27" s="27"/>
      <c r="G27" s="27"/>
      <c r="H27" s="27"/>
      <c r="I27" s="27"/>
      <c r="J27" s="27"/>
      <c r="K27" s="28"/>
      <c r="L27" s="28"/>
      <c r="M27" s="28"/>
      <c r="N27" s="28"/>
      <c r="O27" s="29" t="s">
        <v>29</v>
      </c>
      <c r="P27" s="24">
        <v>1.6999999999999999E-3</v>
      </c>
      <c r="Q27" s="28"/>
      <c r="R27" s="4"/>
    </row>
    <row r="29" spans="3:54" ht="15.75" x14ac:dyDescent="0.25">
      <c r="E29" s="202" t="s">
        <v>60</v>
      </c>
      <c r="F29" s="202"/>
      <c r="G29" s="202"/>
      <c r="H29" s="202"/>
      <c r="I29" s="69" t="s">
        <v>66</v>
      </c>
      <c r="K29" s="70"/>
      <c r="L29" s="70"/>
      <c r="M29" s="70"/>
      <c r="N29" s="71"/>
      <c r="O29" s="70" t="s">
        <v>66</v>
      </c>
    </row>
    <row r="30" spans="3:54" ht="16.149999999999999" thickBot="1" x14ac:dyDescent="0.35">
      <c r="E30" s="116"/>
      <c r="F30" s="116"/>
      <c r="G30" s="116"/>
      <c r="H30" s="116"/>
      <c r="I30" s="116"/>
      <c r="J30" s="73"/>
      <c r="K30" s="72"/>
      <c r="L30" s="72"/>
      <c r="M30" s="72"/>
      <c r="N30" s="71"/>
      <c r="O30" s="71" t="s">
        <v>65</v>
      </c>
      <c r="P30" s="71"/>
    </row>
    <row r="31" spans="3:54" ht="15.75" customHeight="1" x14ac:dyDescent="0.25">
      <c r="C31" s="203" t="s">
        <v>5</v>
      </c>
      <c r="D31" s="190" t="s">
        <v>24</v>
      </c>
      <c r="E31" s="190" t="s">
        <v>58</v>
      </c>
      <c r="F31" s="190" t="s">
        <v>56</v>
      </c>
      <c r="G31" s="190" t="s">
        <v>20</v>
      </c>
      <c r="H31" s="190" t="s">
        <v>76</v>
      </c>
      <c r="I31" s="188" t="s">
        <v>77</v>
      </c>
      <c r="J31" s="188" t="s">
        <v>64</v>
      </c>
      <c r="K31" s="190" t="s">
        <v>21</v>
      </c>
      <c r="L31" s="190" t="s">
        <v>22</v>
      </c>
      <c r="M31" s="190" t="s">
        <v>26</v>
      </c>
      <c r="N31" s="190" t="s">
        <v>25</v>
      </c>
      <c r="O31" s="190" t="s">
        <v>23</v>
      </c>
      <c r="P31" s="192" t="s">
        <v>74</v>
      </c>
      <c r="Q31" s="192"/>
      <c r="R31" s="192"/>
      <c r="S31" s="192"/>
      <c r="T31" s="184" t="s">
        <v>69</v>
      </c>
      <c r="U31" s="184"/>
      <c r="V31" s="184" t="s">
        <v>70</v>
      </c>
      <c r="W31" s="184"/>
      <c r="X31" s="184" t="s">
        <v>71</v>
      </c>
      <c r="Y31" s="184"/>
      <c r="Z31" s="184" t="s">
        <v>67</v>
      </c>
      <c r="AA31" s="184"/>
      <c r="AB31" s="184" t="s">
        <v>68</v>
      </c>
      <c r="AC31" s="186"/>
      <c r="AD31" s="227" t="s">
        <v>80</v>
      </c>
      <c r="AE31" s="227" t="s">
        <v>81</v>
      </c>
      <c r="AF31" s="227" t="s">
        <v>82</v>
      </c>
      <c r="AG31" s="228" t="s">
        <v>83</v>
      </c>
      <c r="AH31" s="227" t="s">
        <v>84</v>
      </c>
      <c r="AI31" s="227" t="s">
        <v>85</v>
      </c>
      <c r="AJ31" s="227" t="s">
        <v>86</v>
      </c>
      <c r="AK31" s="227" t="s">
        <v>87</v>
      </c>
      <c r="AL31" s="228" t="s">
        <v>88</v>
      </c>
      <c r="AM31" s="227" t="s">
        <v>89</v>
      </c>
      <c r="AN31" s="227" t="s">
        <v>90</v>
      </c>
      <c r="AO31" s="227" t="s">
        <v>91</v>
      </c>
      <c r="AP31" s="227" t="s">
        <v>92</v>
      </c>
      <c r="AQ31" s="227" t="s">
        <v>93</v>
      </c>
      <c r="AR31" s="228" t="s">
        <v>94</v>
      </c>
      <c r="AS31" s="228" t="s">
        <v>95</v>
      </c>
      <c r="AT31" s="228" t="s">
        <v>96</v>
      </c>
      <c r="AU31" s="227" t="s">
        <v>97</v>
      </c>
      <c r="AV31" s="227" t="s">
        <v>98</v>
      </c>
      <c r="AW31" s="229" t="s">
        <v>99</v>
      </c>
      <c r="AX31" s="227" t="s">
        <v>100</v>
      </c>
      <c r="AY31" s="227" t="s">
        <v>101</v>
      </c>
      <c r="AZ31" s="228" t="s">
        <v>102</v>
      </c>
      <c r="BA31" s="227" t="s">
        <v>103</v>
      </c>
      <c r="BB31" s="230" t="s">
        <v>104</v>
      </c>
    </row>
    <row r="32" spans="3:54" ht="15.75" customHeight="1" x14ac:dyDescent="0.25">
      <c r="C32" s="204"/>
      <c r="D32" s="191"/>
      <c r="E32" s="191"/>
      <c r="F32" s="191"/>
      <c r="G32" s="191"/>
      <c r="H32" s="191"/>
      <c r="I32" s="205"/>
      <c r="J32" s="189"/>
      <c r="K32" s="191"/>
      <c r="L32" s="191"/>
      <c r="M32" s="191"/>
      <c r="N32" s="191"/>
      <c r="O32" s="191"/>
      <c r="P32" s="193"/>
      <c r="Q32" s="193"/>
      <c r="R32" s="193"/>
      <c r="S32" s="193"/>
      <c r="T32" s="185"/>
      <c r="U32" s="185"/>
      <c r="V32" s="185"/>
      <c r="W32" s="185"/>
      <c r="X32" s="185"/>
      <c r="Y32" s="185"/>
      <c r="Z32" s="185"/>
      <c r="AA32" s="185"/>
      <c r="AB32" s="185"/>
      <c r="AC32" s="187"/>
      <c r="AD32" s="227"/>
      <c r="AE32" s="227"/>
      <c r="AF32" s="227"/>
      <c r="AG32" s="228"/>
      <c r="AH32" s="227"/>
      <c r="AI32" s="227"/>
      <c r="AJ32" s="227"/>
      <c r="AK32" s="227"/>
      <c r="AL32" s="228"/>
      <c r="AM32" s="227"/>
      <c r="AN32" s="227"/>
      <c r="AO32" s="227"/>
      <c r="AP32" s="227"/>
      <c r="AQ32" s="227"/>
      <c r="AR32" s="228"/>
      <c r="AS32" s="228"/>
      <c r="AT32" s="228"/>
      <c r="AU32" s="227"/>
      <c r="AV32" s="227"/>
      <c r="AW32" s="229"/>
      <c r="AX32" s="227"/>
      <c r="AY32" s="227"/>
      <c r="AZ32" s="228"/>
      <c r="BA32" s="227"/>
      <c r="BB32" s="230"/>
    </row>
    <row r="33" spans="1:54" ht="15.75" customHeight="1" x14ac:dyDescent="0.25">
      <c r="C33" s="178" t="s">
        <v>59</v>
      </c>
      <c r="D33" s="180" t="s">
        <v>4</v>
      </c>
      <c r="E33" s="180" t="s">
        <v>2</v>
      </c>
      <c r="F33" s="176" t="s">
        <v>62</v>
      </c>
      <c r="G33" s="182"/>
      <c r="H33" s="176" t="s">
        <v>27</v>
      </c>
      <c r="I33" s="176" t="s">
        <v>27</v>
      </c>
      <c r="J33" s="176" t="s">
        <v>62</v>
      </c>
      <c r="K33" s="136"/>
      <c r="L33" s="136"/>
      <c r="M33" s="136"/>
      <c r="N33" s="136"/>
      <c r="O33" s="136"/>
      <c r="P33" s="137" t="s">
        <v>132</v>
      </c>
      <c r="Q33" s="137"/>
      <c r="R33" s="137" t="s">
        <v>133</v>
      </c>
      <c r="S33" s="137" t="s">
        <v>134</v>
      </c>
      <c r="T33" s="138" t="s">
        <v>135</v>
      </c>
      <c r="U33" s="138" t="s">
        <v>136</v>
      </c>
      <c r="V33" s="138" t="s">
        <v>137</v>
      </c>
      <c r="W33" s="138" t="s">
        <v>138</v>
      </c>
      <c r="X33" s="138" t="s">
        <v>139</v>
      </c>
      <c r="Y33" s="138" t="s">
        <v>140</v>
      </c>
      <c r="Z33" s="138" t="s">
        <v>141</v>
      </c>
      <c r="AA33" s="138" t="s">
        <v>142</v>
      </c>
      <c r="AB33" s="138" t="s">
        <v>143</v>
      </c>
      <c r="AC33" s="139" t="s">
        <v>144</v>
      </c>
      <c r="AD33" s="129" t="s">
        <v>105</v>
      </c>
      <c r="AE33" s="129" t="s">
        <v>106</v>
      </c>
      <c r="AF33" s="129" t="s">
        <v>107</v>
      </c>
      <c r="AG33" s="130" t="s">
        <v>108</v>
      </c>
      <c r="AH33" s="129" t="s">
        <v>109</v>
      </c>
      <c r="AI33" s="131" t="s">
        <v>110</v>
      </c>
      <c r="AJ33" s="129" t="s">
        <v>111</v>
      </c>
      <c r="AK33" s="131" t="s">
        <v>112</v>
      </c>
      <c r="AL33" s="129" t="s">
        <v>113</v>
      </c>
      <c r="AM33" s="129" t="s">
        <v>114</v>
      </c>
      <c r="AN33" s="129" t="s">
        <v>115</v>
      </c>
      <c r="AO33" s="129" t="s">
        <v>116</v>
      </c>
      <c r="AP33" s="129" t="s">
        <v>117</v>
      </c>
      <c r="AQ33" s="131" t="s">
        <v>118</v>
      </c>
      <c r="AR33" s="129" t="s">
        <v>119</v>
      </c>
      <c r="AS33" s="129" t="s">
        <v>120</v>
      </c>
      <c r="AT33" s="132" t="s">
        <v>121</v>
      </c>
      <c r="AU33" s="131" t="s">
        <v>122</v>
      </c>
      <c r="AV33" s="131" t="s">
        <v>123</v>
      </c>
      <c r="AW33" s="131" t="s">
        <v>124</v>
      </c>
      <c r="AX33" s="129" t="s">
        <v>125</v>
      </c>
      <c r="AY33" s="129" t="s">
        <v>126</v>
      </c>
      <c r="AZ33" s="130" t="s">
        <v>127</v>
      </c>
      <c r="BA33" s="129" t="s">
        <v>128</v>
      </c>
      <c r="BB33" s="133" t="s">
        <v>129</v>
      </c>
    </row>
    <row r="34" spans="1:54" ht="14.25" customHeight="1" thickBot="1" x14ac:dyDescent="0.3">
      <c r="C34" s="179"/>
      <c r="D34" s="181"/>
      <c r="E34" s="181"/>
      <c r="F34" s="177"/>
      <c r="G34" s="183"/>
      <c r="H34" s="177"/>
      <c r="I34" s="177"/>
      <c r="J34" s="177"/>
      <c r="K34" s="125"/>
      <c r="L34" s="125"/>
      <c r="M34" s="125"/>
      <c r="N34" s="126" t="s">
        <v>6</v>
      </c>
      <c r="O34" s="125"/>
      <c r="P34" s="126" t="s">
        <v>61</v>
      </c>
      <c r="Q34" s="126" t="s">
        <v>79</v>
      </c>
      <c r="R34" s="126" t="s">
        <v>63</v>
      </c>
      <c r="S34" s="126" t="s">
        <v>28</v>
      </c>
      <c r="T34" s="100" t="s">
        <v>63</v>
      </c>
      <c r="U34" s="100" t="s">
        <v>28</v>
      </c>
      <c r="V34" s="100" t="s">
        <v>63</v>
      </c>
      <c r="W34" s="100" t="s">
        <v>28</v>
      </c>
      <c r="X34" s="100" t="s">
        <v>63</v>
      </c>
      <c r="Y34" s="100" t="s">
        <v>28</v>
      </c>
      <c r="Z34" s="100" t="s">
        <v>63</v>
      </c>
      <c r="AA34" s="100" t="s">
        <v>28</v>
      </c>
      <c r="AB34" s="100" t="s">
        <v>63</v>
      </c>
      <c r="AC34" s="101" t="s">
        <v>28</v>
      </c>
      <c r="AD34" s="134" t="s">
        <v>130</v>
      </c>
      <c r="AE34" s="134" t="s">
        <v>130</v>
      </c>
      <c r="AF34" s="134" t="s">
        <v>130</v>
      </c>
      <c r="AG34" s="135" t="s">
        <v>131</v>
      </c>
      <c r="AH34" s="134" t="s">
        <v>131</v>
      </c>
      <c r="AI34" s="134" t="s">
        <v>131</v>
      </c>
      <c r="AJ34" s="134" t="s">
        <v>131</v>
      </c>
      <c r="AK34" s="134" t="s">
        <v>131</v>
      </c>
      <c r="AL34" s="134" t="s">
        <v>131</v>
      </c>
      <c r="AM34" s="134" t="s">
        <v>131</v>
      </c>
      <c r="AN34" s="134" t="s">
        <v>131</v>
      </c>
      <c r="AO34" s="134" t="s">
        <v>131</v>
      </c>
      <c r="AP34" s="134" t="s">
        <v>131</v>
      </c>
      <c r="AQ34" s="134" t="s">
        <v>131</v>
      </c>
      <c r="AR34" s="134" t="s">
        <v>131</v>
      </c>
      <c r="AS34" s="134" t="s">
        <v>131</v>
      </c>
      <c r="AT34" s="134" t="s">
        <v>131</v>
      </c>
      <c r="AU34" s="134" t="s">
        <v>131</v>
      </c>
      <c r="AV34" s="134" t="s">
        <v>131</v>
      </c>
      <c r="AW34" s="134" t="s">
        <v>131</v>
      </c>
      <c r="AX34" s="134" t="s">
        <v>131</v>
      </c>
      <c r="AY34" s="134" t="s">
        <v>131</v>
      </c>
      <c r="AZ34" s="134" t="s">
        <v>131</v>
      </c>
      <c r="BA34" s="134" t="s">
        <v>131</v>
      </c>
      <c r="BB34" s="134" t="s">
        <v>131</v>
      </c>
    </row>
    <row r="35" spans="1:54" ht="15.75" x14ac:dyDescent="0.25">
      <c r="A35" s="75">
        <f>IF(ISBLANK(VLOOKUP(D35,#REF!,3)),0,1)</f>
        <v>1</v>
      </c>
      <c r="B35" s="74">
        <f>IF(ISBLANK(D35),0,IF(ISBLANK(E35),0,IF(ISBLANK(F35),0,1)))</f>
        <v>0</v>
      </c>
      <c r="C35" s="140">
        <v>1</v>
      </c>
      <c r="D35" s="53"/>
      <c r="E35" s="53"/>
      <c r="F35" s="54"/>
      <c r="G35" s="164">
        <v>34.962800000000001</v>
      </c>
      <c r="H35" s="141">
        <v>2000</v>
      </c>
      <c r="I35" s="159">
        <v>2005</v>
      </c>
      <c r="J35" s="142" t="s">
        <v>4</v>
      </c>
      <c r="K35" s="143" t="str">
        <f>IF(ISBLANK(E35),"",(0.000824493-(0.0000040899*E35)+(0.000000076438*E35^2)-(0.00000000082467*E35^3)+(0.0000000000053875*E35^4)))</f>
        <v/>
      </c>
      <c r="L35" s="143" t="str">
        <f>IF(ISBLANK(E35),"",(-0.00000572466+(0.00000010227*E35)-(0.0000000016546*E35^2)))</f>
        <v/>
      </c>
      <c r="M35" s="143" t="str">
        <f>IF(ISBLANK(E35),"",IF(ISBLANK(G35),(O35+(K35*35)+(L35*35^1.5)+(0.00000048314*35^2)),(O35+(K35*G35)+(L35*G35^1.5)+(0.00000048314*G35^2))))</f>
        <v/>
      </c>
      <c r="N35" s="144" t="str">
        <f>IF(ISBLANK(D35),"",IF(ISBLANK(G35),J35*(1+0.00001*(35-20)),J35*(1+0.00001*(G35-20))))</f>
        <v/>
      </c>
      <c r="O35" s="143" t="str">
        <f>IF(ISBLANK(E35),"",(0.999842594+(0.00006793952*E35)-(0.00000909529*E35^2)+(0.0000001001685*E35^3)-(0.000000001120083*E35^4)+(0.000000000006536332*E35^5)))</f>
        <v/>
      </c>
      <c r="P35" s="234">
        <v>5.68</v>
      </c>
      <c r="Q35" s="142" t="s">
        <v>4</v>
      </c>
      <c r="S35" s="161">
        <v>247</v>
      </c>
      <c r="T35" s="231">
        <v>0</v>
      </c>
      <c r="U35" s="231">
        <v>0</v>
      </c>
      <c r="X35" s="231">
        <v>20.9</v>
      </c>
      <c r="Y35" s="231">
        <v>20.423258647984575</v>
      </c>
      <c r="Z35" s="231">
        <v>1.38</v>
      </c>
      <c r="AA35" s="231">
        <v>1.3485213844123787</v>
      </c>
      <c r="AB35" s="231">
        <v>21.11</v>
      </c>
      <c r="AC35" s="231">
        <v>20.628468423873418</v>
      </c>
      <c r="AD35" s="149"/>
      <c r="AE35" s="149"/>
      <c r="AF35" s="149"/>
      <c r="AG35" s="149"/>
      <c r="AH35" s="149"/>
      <c r="AI35" s="149"/>
      <c r="AJ35" s="149"/>
      <c r="AK35" s="149"/>
      <c r="AL35" s="149"/>
      <c r="AM35" s="149"/>
      <c r="AN35" s="149"/>
      <c r="AO35" s="149"/>
      <c r="AP35" s="149"/>
      <c r="AQ35" s="149"/>
      <c r="AR35" s="149"/>
      <c r="AS35" s="149"/>
      <c r="AT35" s="149"/>
      <c r="AU35" s="149"/>
      <c r="AV35" s="149"/>
      <c r="AW35" s="149"/>
      <c r="AX35" s="149"/>
      <c r="AY35" s="149"/>
      <c r="AZ35" s="149"/>
      <c r="BA35" s="149"/>
      <c r="BB35" s="150"/>
    </row>
    <row r="36" spans="1:54" ht="15.75" x14ac:dyDescent="0.25">
      <c r="A36" s="75">
        <f>IF(ISBLANK(VLOOKUP(D36,#REF!,3)),0,1)</f>
        <v>1</v>
      </c>
      <c r="B36" s="74">
        <f t="shared" ref="B36:B58" si="0">IF(ISBLANK(D36),0,IF(ISBLANK(E36),0,IF(ISBLANK(F36),0,1)))</f>
        <v>0</v>
      </c>
      <c r="C36" s="52">
        <v>2</v>
      </c>
      <c r="D36" s="53"/>
      <c r="E36" s="53"/>
      <c r="F36" s="54"/>
      <c r="G36" s="164">
        <v>34.966099999999997</v>
      </c>
      <c r="H36" s="53">
        <v>1900</v>
      </c>
      <c r="I36" s="159">
        <v>1898</v>
      </c>
      <c r="J36" s="127" t="s">
        <v>4</v>
      </c>
      <c r="K36" s="57" t="str">
        <f t="shared" ref="K36:K45" si="1">IF(ISBLANK(E36),"",(0.000824493-(0.0000040899*E36)+(0.000000076438*E36^2)-(0.00000000082467*E36^3)+(0.0000000000053875*E36^4)))</f>
        <v/>
      </c>
      <c r="L36" s="57" t="str">
        <f t="shared" ref="L36:L45" si="2">IF(ISBLANK(E36),"",(-0.00000572466+(0.00000010227*E36)-(0.0000000016546*E36^2)))</f>
        <v/>
      </c>
      <c r="M36" s="57" t="str">
        <f t="shared" ref="M36:M45" si="3">IF(ISBLANK(E36),"",IF(ISBLANK(G36),(O36+(K36*35)+(L36*35^1.5)+(0.00000048314*35^2)),(O36+(K36*G36)+(L36*G36^1.5)+(0.00000048314*G36^2))))</f>
        <v/>
      </c>
      <c r="N36" s="58" t="str">
        <f t="shared" ref="N36:N45" si="4">IF(ISBLANK(D36),"",IF(ISBLANK(G36),J36*(1+0.00001*(35-20)),J36*(1+0.00001*(G36-20))))</f>
        <v/>
      </c>
      <c r="O36" s="57" t="str">
        <f t="shared" ref="O36:O45" si="5">IF(ISBLANK(E36),"",(0.999842594+(0.00006793952*E36)-(0.00000909529*E36^2)+(0.0000001001685*E36^3)-(0.000000001120083*E36^4)+(0.000000000006536332*E36^5)))</f>
        <v/>
      </c>
      <c r="P36" s="234">
        <v>5.69</v>
      </c>
      <c r="Q36" s="127" t="s">
        <v>4</v>
      </c>
      <c r="S36" s="162">
        <v>247.4</v>
      </c>
      <c r="T36" s="231">
        <v>4.0000000000000001E-3</v>
      </c>
      <c r="U36" s="231">
        <v>3.9087576359779098E-3</v>
      </c>
      <c r="X36" s="231">
        <v>20.635999999999999</v>
      </c>
      <c r="Y36" s="231">
        <v>20.165280644010036</v>
      </c>
      <c r="Z36" s="231">
        <v>1.361</v>
      </c>
      <c r="AA36" s="231">
        <v>1.3299547856414837</v>
      </c>
      <c r="AB36" s="231">
        <v>19.82</v>
      </c>
      <c r="AC36" s="231">
        <v>19.367894086270542</v>
      </c>
      <c r="AD36" s="76"/>
      <c r="AE36" s="76"/>
      <c r="AF36" s="76"/>
      <c r="AG36" s="76"/>
      <c r="AH36" s="76"/>
      <c r="AI36" s="76"/>
      <c r="AJ36" s="76"/>
      <c r="AK36" s="76"/>
      <c r="AL36" s="76"/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76"/>
      <c r="BA36" s="76"/>
      <c r="BB36" s="77"/>
    </row>
    <row r="37" spans="1:54" ht="15.75" x14ac:dyDescent="0.25">
      <c r="A37" s="75">
        <f>IF(ISBLANK(VLOOKUP(D37,#REF!,3)),0,1)</f>
        <v>1</v>
      </c>
      <c r="B37" s="74">
        <f t="shared" si="0"/>
        <v>0</v>
      </c>
      <c r="C37" s="52">
        <v>3</v>
      </c>
      <c r="D37" s="53"/>
      <c r="E37" s="53"/>
      <c r="F37" s="54"/>
      <c r="G37" s="164">
        <v>34.973999999999997</v>
      </c>
      <c r="H37" s="53">
        <v>1800</v>
      </c>
      <c r="I37" s="159">
        <v>1798</v>
      </c>
      <c r="J37" s="127" t="s">
        <v>4</v>
      </c>
      <c r="K37" s="57" t="str">
        <f t="shared" si="1"/>
        <v/>
      </c>
      <c r="L37" s="57" t="str">
        <f t="shared" si="2"/>
        <v/>
      </c>
      <c r="M37" s="57" t="str">
        <f t="shared" si="3"/>
        <v/>
      </c>
      <c r="N37" s="58" t="str">
        <f t="shared" si="4"/>
        <v/>
      </c>
      <c r="O37" s="57" t="str">
        <f t="shared" si="5"/>
        <v/>
      </c>
      <c r="P37" s="234">
        <v>5.6580000000000004</v>
      </c>
      <c r="Q37" s="127" t="s">
        <v>4</v>
      </c>
      <c r="S37" s="162">
        <v>246</v>
      </c>
      <c r="T37" s="231">
        <v>0</v>
      </c>
      <c r="U37" s="231">
        <v>0</v>
      </c>
      <c r="X37" s="231">
        <v>20.6</v>
      </c>
      <c r="Y37" s="231">
        <v>20.130101825286236</v>
      </c>
      <c r="Z37" s="231">
        <v>1.351</v>
      </c>
      <c r="AA37" s="231">
        <v>1.320182891551539</v>
      </c>
      <c r="AB37" s="231">
        <v>17.45</v>
      </c>
      <c r="AC37" s="231">
        <v>17.051955186953631</v>
      </c>
      <c r="AD37" s="76"/>
      <c r="AE37" s="76"/>
      <c r="AF37" s="76"/>
      <c r="AG37" s="76"/>
      <c r="AH37" s="76"/>
      <c r="AI37" s="76"/>
      <c r="AJ37" s="76"/>
      <c r="AK37" s="76"/>
      <c r="AL37" s="76"/>
      <c r="AM37" s="76"/>
      <c r="AN37" s="76"/>
      <c r="AO37" s="76"/>
      <c r="AP37" s="76"/>
      <c r="AQ37" s="76"/>
      <c r="AR37" s="76"/>
      <c r="AS37" s="76"/>
      <c r="AT37" s="76"/>
      <c r="AU37" s="76"/>
      <c r="AV37" s="76"/>
      <c r="AW37" s="76"/>
      <c r="AX37" s="76"/>
      <c r="AY37" s="76"/>
      <c r="AZ37" s="76"/>
      <c r="BA37" s="76"/>
      <c r="BB37" s="77"/>
    </row>
    <row r="38" spans="1:54" ht="15.75" x14ac:dyDescent="0.25">
      <c r="A38" s="75">
        <f>IF(ISBLANK(VLOOKUP(D38,#REF!,3)),0,1)</f>
        <v>1</v>
      </c>
      <c r="B38" s="74">
        <f t="shared" si="0"/>
        <v>0</v>
      </c>
      <c r="C38" s="52">
        <v>4</v>
      </c>
      <c r="D38" s="53"/>
      <c r="E38" s="53"/>
      <c r="F38" s="54"/>
      <c r="G38" s="164">
        <v>34.976799999999997</v>
      </c>
      <c r="H38" s="53">
        <v>1700</v>
      </c>
      <c r="I38" s="159">
        <v>1700</v>
      </c>
      <c r="J38" s="127" t="s">
        <v>4</v>
      </c>
      <c r="K38" s="57" t="str">
        <f t="shared" si="1"/>
        <v/>
      </c>
      <c r="L38" s="57" t="str">
        <f t="shared" si="2"/>
        <v/>
      </c>
      <c r="M38" s="57" t="str">
        <f t="shared" si="3"/>
        <v/>
      </c>
      <c r="N38" s="58" t="str">
        <f t="shared" si="4"/>
        <v/>
      </c>
      <c r="O38" s="57" t="str">
        <f t="shared" si="5"/>
        <v/>
      </c>
      <c r="P38" s="234">
        <v>5.577</v>
      </c>
      <c r="Q38" s="127" t="s">
        <v>4</v>
      </c>
      <c r="S38" s="162">
        <v>242.5</v>
      </c>
      <c r="T38" s="231">
        <v>0</v>
      </c>
      <c r="U38" s="231">
        <v>0</v>
      </c>
      <c r="X38" s="231">
        <v>20.98</v>
      </c>
      <c r="Y38" s="231">
        <v>20.501433800704135</v>
      </c>
      <c r="Z38" s="231">
        <v>1.3819999999999999</v>
      </c>
      <c r="AA38" s="231">
        <v>1.3504757632303677</v>
      </c>
      <c r="AB38" s="231">
        <v>16.96</v>
      </c>
      <c r="AC38" s="231">
        <v>16.573132376546337</v>
      </c>
      <c r="AD38" s="76"/>
      <c r="AE38" s="76"/>
      <c r="AF38" s="76"/>
      <c r="AG38" s="76"/>
      <c r="AH38" s="76"/>
      <c r="AI38" s="76"/>
      <c r="AJ38" s="76"/>
      <c r="AK38" s="76"/>
      <c r="AL38" s="76"/>
      <c r="AM38" s="76"/>
      <c r="AN38" s="76"/>
      <c r="AO38" s="76"/>
      <c r="AP38" s="76"/>
      <c r="AQ38" s="76"/>
      <c r="AR38" s="76"/>
      <c r="AS38" s="76"/>
      <c r="AT38" s="76"/>
      <c r="AU38" s="76"/>
      <c r="AV38" s="76"/>
      <c r="AW38" s="76"/>
      <c r="AX38" s="76"/>
      <c r="AY38" s="76"/>
      <c r="AZ38" s="76"/>
      <c r="BA38" s="76"/>
      <c r="BB38" s="77"/>
    </row>
    <row r="39" spans="1:54" ht="15.75" x14ac:dyDescent="0.25">
      <c r="A39" s="75">
        <f>IF(ISBLANK(VLOOKUP(D39,#REF!,3)),0,1)</f>
        <v>1</v>
      </c>
      <c r="B39" s="74">
        <f t="shared" si="0"/>
        <v>0</v>
      </c>
      <c r="C39" s="52">
        <v>5</v>
      </c>
      <c r="D39" s="53"/>
      <c r="E39" s="53"/>
      <c r="F39" s="54"/>
      <c r="G39" s="164">
        <v>34.974400000000003</v>
      </c>
      <c r="H39" s="53">
        <v>1600</v>
      </c>
      <c r="I39" s="159">
        <v>1600</v>
      </c>
      <c r="J39" s="127" t="s">
        <v>4</v>
      </c>
      <c r="K39" s="57" t="str">
        <f t="shared" si="1"/>
        <v/>
      </c>
      <c r="L39" s="57" t="str">
        <f t="shared" si="2"/>
        <v/>
      </c>
      <c r="M39" s="57" t="str">
        <f t="shared" si="3"/>
        <v/>
      </c>
      <c r="N39" s="58" t="str">
        <f t="shared" si="4"/>
        <v/>
      </c>
      <c r="O39" s="57" t="str">
        <f t="shared" si="5"/>
        <v/>
      </c>
      <c r="P39" s="234">
        <v>5.4240000000000004</v>
      </c>
      <c r="Q39" s="127" t="s">
        <v>4</v>
      </c>
      <c r="S39" s="162">
        <v>235.9</v>
      </c>
      <c r="T39" s="231">
        <v>0</v>
      </c>
      <c r="U39" s="231">
        <v>0</v>
      </c>
      <c r="X39" s="231">
        <v>21.42</v>
      </c>
      <c r="Y39" s="231">
        <v>20.931397140661709</v>
      </c>
      <c r="Z39" s="231">
        <v>1.419</v>
      </c>
      <c r="AA39" s="231">
        <v>1.3866317713631635</v>
      </c>
      <c r="AB39" s="231">
        <v>16.940000000000001</v>
      </c>
      <c r="AC39" s="231">
        <v>16.553588588366448</v>
      </c>
      <c r="AD39" s="76"/>
      <c r="AE39" s="76"/>
      <c r="AF39" s="76"/>
      <c r="AG39" s="76"/>
      <c r="AH39" s="76"/>
      <c r="AI39" s="76"/>
      <c r="AJ39" s="76"/>
      <c r="AK39" s="76"/>
      <c r="AL39" s="76"/>
      <c r="AM39" s="76"/>
      <c r="AN39" s="76"/>
      <c r="AO39" s="76"/>
      <c r="AP39" s="76"/>
      <c r="AQ39" s="76"/>
      <c r="AR39" s="76"/>
      <c r="AS39" s="76"/>
      <c r="AT39" s="76"/>
      <c r="AU39" s="76"/>
      <c r="AV39" s="76"/>
      <c r="AW39" s="76"/>
      <c r="AX39" s="76"/>
      <c r="AY39" s="76"/>
      <c r="AZ39" s="76"/>
      <c r="BA39" s="76"/>
      <c r="BB39" s="77"/>
    </row>
    <row r="40" spans="1:54" ht="15.75" x14ac:dyDescent="0.25">
      <c r="A40" s="75">
        <f>IF(ISBLANK(VLOOKUP(D40,#REF!,3)),0,1)</f>
        <v>1</v>
      </c>
      <c r="B40" s="74">
        <f t="shared" si="0"/>
        <v>0</v>
      </c>
      <c r="C40" s="52">
        <v>6</v>
      </c>
      <c r="D40" s="53"/>
      <c r="E40" s="53"/>
      <c r="F40" s="54"/>
      <c r="G40" s="232">
        <v>34.961399999999998</v>
      </c>
      <c r="H40" s="53">
        <v>1500</v>
      </c>
      <c r="I40" s="159">
        <v>1498</v>
      </c>
      <c r="J40" s="127" t="s">
        <v>4</v>
      </c>
      <c r="K40" s="57" t="str">
        <f t="shared" si="1"/>
        <v/>
      </c>
      <c r="L40" s="57" t="str">
        <f t="shared" si="2"/>
        <v/>
      </c>
      <c r="M40" s="57" t="str">
        <f t="shared" si="3"/>
        <v/>
      </c>
      <c r="N40" s="58" t="str">
        <f t="shared" si="4"/>
        <v/>
      </c>
      <c r="O40" s="57" t="str">
        <f t="shared" si="5"/>
        <v/>
      </c>
      <c r="P40" s="234">
        <v>5.202</v>
      </c>
      <c r="Q40" s="127" t="s">
        <v>4</v>
      </c>
      <c r="S40" s="162">
        <v>226.3</v>
      </c>
      <c r="T40" s="231">
        <v>7.0000000000000001E-3</v>
      </c>
      <c r="U40" s="231">
        <v>6.8403258629613417E-3</v>
      </c>
      <c r="X40" s="231">
        <v>22.613</v>
      </c>
      <c r="Y40" s="231">
        <v>22.097184105592117</v>
      </c>
      <c r="Z40" s="231">
        <v>1.5089999999999999</v>
      </c>
      <c r="AA40" s="231">
        <v>1.4745788181726662</v>
      </c>
      <c r="AB40" s="231">
        <v>17.93</v>
      </c>
      <c r="AC40" s="231">
        <v>17.521006103270981</v>
      </c>
      <c r="AD40" s="76"/>
      <c r="AE40" s="76"/>
      <c r="AF40" s="76"/>
      <c r="AG40" s="76"/>
      <c r="AH40" s="76"/>
      <c r="AI40" s="76"/>
      <c r="AJ40" s="76"/>
      <c r="AK40" s="76"/>
      <c r="AL40" s="76"/>
      <c r="AM40" s="76"/>
      <c r="AN40" s="76"/>
      <c r="AO40" s="76"/>
      <c r="AP40" s="76"/>
      <c r="AQ40" s="76"/>
      <c r="AR40" s="76"/>
      <c r="AS40" s="76"/>
      <c r="AT40" s="76"/>
      <c r="AU40" s="76"/>
      <c r="AV40" s="76"/>
      <c r="AW40" s="76"/>
      <c r="AX40" s="76"/>
      <c r="AY40" s="76"/>
      <c r="AZ40" s="76"/>
      <c r="BA40" s="76"/>
      <c r="BB40" s="77"/>
    </row>
    <row r="41" spans="1:54" ht="15.75" x14ac:dyDescent="0.25">
      <c r="A41" s="75">
        <f>IF(ISBLANK(VLOOKUP(D41,#REF!,3)),0,1)</f>
        <v>1</v>
      </c>
      <c r="B41" s="74">
        <f t="shared" si="0"/>
        <v>0</v>
      </c>
      <c r="C41" s="52">
        <v>7</v>
      </c>
      <c r="D41" s="53"/>
      <c r="E41" s="53"/>
      <c r="F41" s="54"/>
      <c r="G41" s="232">
        <v>34.9602</v>
      </c>
      <c r="H41" s="53">
        <v>1500</v>
      </c>
      <c r="I41" s="159">
        <v>1498</v>
      </c>
      <c r="J41" s="127" t="s">
        <v>4</v>
      </c>
      <c r="K41" s="57" t="str">
        <f t="shared" si="1"/>
        <v/>
      </c>
      <c r="L41" s="57" t="str">
        <f t="shared" si="2"/>
        <v/>
      </c>
      <c r="M41" s="57" t="str">
        <f t="shared" si="3"/>
        <v/>
      </c>
      <c r="N41" s="58" t="str">
        <f t="shared" si="4"/>
        <v/>
      </c>
      <c r="O41" s="57" t="str">
        <f t="shared" si="5"/>
        <v/>
      </c>
      <c r="P41" s="234">
        <v>5.1980000000000004</v>
      </c>
      <c r="Q41" s="127" t="s">
        <v>4</v>
      </c>
      <c r="S41" s="162">
        <v>226.1</v>
      </c>
      <c r="T41" s="231">
        <v>0</v>
      </c>
      <c r="U41" s="231">
        <v>0</v>
      </c>
      <c r="X41" s="231">
        <v>22.67</v>
      </c>
      <c r="Y41" s="231">
        <v>22.152883901904804</v>
      </c>
      <c r="Z41" s="231">
        <v>1.482</v>
      </c>
      <c r="AA41" s="231">
        <v>1.4481947041298155</v>
      </c>
      <c r="AB41" s="231">
        <v>18.03</v>
      </c>
      <c r="AC41" s="231">
        <v>17.618725044170429</v>
      </c>
      <c r="AD41" s="76"/>
      <c r="AE41" s="76"/>
      <c r="AF41" s="76"/>
      <c r="AG41" s="76"/>
      <c r="AH41" s="76"/>
      <c r="AI41" s="76"/>
      <c r="AJ41" s="76"/>
      <c r="AK41" s="76"/>
      <c r="AL41" s="76"/>
      <c r="AM41" s="76"/>
      <c r="AN41" s="76"/>
      <c r="AO41" s="76"/>
      <c r="AP41" s="76"/>
      <c r="AQ41" s="76"/>
      <c r="AR41" s="76"/>
      <c r="AS41" s="76"/>
      <c r="AT41" s="76"/>
      <c r="AU41" s="76"/>
      <c r="AV41" s="76"/>
      <c r="AW41" s="76"/>
      <c r="AX41" s="76"/>
      <c r="AY41" s="76"/>
      <c r="AZ41" s="76"/>
      <c r="BA41" s="76"/>
      <c r="BB41" s="77"/>
    </row>
    <row r="42" spans="1:54" ht="15.75" x14ac:dyDescent="0.25">
      <c r="A42" s="75">
        <f>IF(ISBLANK(VLOOKUP(D42,#REF!,3)),0,1)</f>
        <v>1</v>
      </c>
      <c r="B42" s="74">
        <f t="shared" si="0"/>
        <v>0</v>
      </c>
      <c r="C42" s="52">
        <v>8</v>
      </c>
      <c r="D42" s="53"/>
      <c r="E42" s="53"/>
      <c r="F42" s="54"/>
      <c r="G42" s="164">
        <v>34.943300000000001</v>
      </c>
      <c r="H42" s="53">
        <v>1400</v>
      </c>
      <c r="I42" s="159">
        <v>1400</v>
      </c>
      <c r="J42" s="127" t="s">
        <v>4</v>
      </c>
      <c r="K42" s="57" t="str">
        <f t="shared" si="1"/>
        <v/>
      </c>
      <c r="L42" s="57" t="str">
        <f t="shared" si="2"/>
        <v/>
      </c>
      <c r="M42" s="57" t="str">
        <f t="shared" si="3"/>
        <v/>
      </c>
      <c r="N42" s="58" t="str">
        <f t="shared" si="4"/>
        <v/>
      </c>
      <c r="O42" s="57" t="str">
        <f t="shared" si="5"/>
        <v/>
      </c>
      <c r="P42" s="234">
        <v>4.9770000000000003</v>
      </c>
      <c r="Q42" s="127" t="s">
        <v>4</v>
      </c>
      <c r="S42" s="60">
        <v>216.5</v>
      </c>
      <c r="T42" s="231">
        <v>1E-3</v>
      </c>
      <c r="U42" s="231">
        <v>9.7718940899447744E-4</v>
      </c>
      <c r="X42" s="231">
        <v>23.869</v>
      </c>
      <c r="Y42" s="231">
        <v>23.32453400328918</v>
      </c>
      <c r="Z42" s="231">
        <v>1.5569999999999999</v>
      </c>
      <c r="AA42" s="231">
        <v>1.5214839098044013</v>
      </c>
      <c r="AB42" s="231">
        <v>18.47</v>
      </c>
      <c r="AC42" s="231">
        <v>18.048688384127995</v>
      </c>
      <c r="AD42" s="76"/>
      <c r="AE42" s="76"/>
      <c r="AF42" s="76"/>
      <c r="AG42" s="76"/>
      <c r="AH42" s="76"/>
      <c r="AI42" s="76"/>
      <c r="AJ42" s="76"/>
      <c r="AK42" s="76"/>
      <c r="AL42" s="76"/>
      <c r="AM42" s="76"/>
      <c r="AN42" s="76"/>
      <c r="AO42" s="76"/>
      <c r="AP42" s="76"/>
      <c r="AQ42" s="76"/>
      <c r="AR42" s="76"/>
      <c r="AS42" s="76"/>
      <c r="AT42" s="76"/>
      <c r="AU42" s="76"/>
      <c r="AV42" s="76"/>
      <c r="AW42" s="76"/>
      <c r="AX42" s="76"/>
      <c r="AY42" s="76"/>
      <c r="AZ42" s="76"/>
      <c r="BA42" s="76"/>
      <c r="BB42" s="77"/>
    </row>
    <row r="43" spans="1:54" ht="15.75" x14ac:dyDescent="0.25">
      <c r="A43" s="75">
        <f>IF(ISBLANK(VLOOKUP(D43,#REF!,3)),0,1)</f>
        <v>1</v>
      </c>
      <c r="B43" s="74">
        <f t="shared" si="0"/>
        <v>0</v>
      </c>
      <c r="C43" s="52">
        <v>9</v>
      </c>
      <c r="D43" s="53"/>
      <c r="E43" s="53"/>
      <c r="F43" s="54"/>
      <c r="G43" s="164">
        <v>34.785299999999999</v>
      </c>
      <c r="H43" s="53">
        <v>1200</v>
      </c>
      <c r="I43" s="159">
        <v>1197</v>
      </c>
      <c r="J43" s="127" t="s">
        <v>4</v>
      </c>
      <c r="K43" s="57" t="str">
        <f t="shared" si="1"/>
        <v/>
      </c>
      <c r="L43" s="57" t="str">
        <f t="shared" si="2"/>
        <v/>
      </c>
      <c r="M43" s="57" t="str">
        <f t="shared" si="3"/>
        <v/>
      </c>
      <c r="N43" s="58" t="str">
        <f t="shared" si="4"/>
        <v/>
      </c>
      <c r="O43" s="57" t="str">
        <f t="shared" si="5"/>
        <v/>
      </c>
      <c r="P43" s="234">
        <v>5.407</v>
      </c>
      <c r="Q43" s="127" t="s">
        <v>4</v>
      </c>
      <c r="S43" s="60">
        <v>235.2</v>
      </c>
      <c r="T43" s="231">
        <v>0</v>
      </c>
      <c r="U43" s="231">
        <v>0</v>
      </c>
      <c r="X43" s="231">
        <v>29.8</v>
      </c>
      <c r="Y43" s="231">
        <v>29.120244388035427</v>
      </c>
      <c r="Z43" s="231">
        <v>1.9769999999999999</v>
      </c>
      <c r="AA43" s="231">
        <v>1.9319034615820816</v>
      </c>
      <c r="AB43" s="231">
        <v>25.47</v>
      </c>
      <c r="AC43" s="231">
        <v>24.889014247089339</v>
      </c>
      <c r="AD43" s="76"/>
      <c r="AE43" s="76"/>
      <c r="AF43" s="76"/>
      <c r="AG43" s="76"/>
      <c r="AH43" s="76"/>
      <c r="AI43" s="76"/>
      <c r="AJ43" s="76"/>
      <c r="AK43" s="76"/>
      <c r="AL43" s="76"/>
      <c r="AM43" s="76"/>
      <c r="AN43" s="76"/>
      <c r="AO43" s="76"/>
      <c r="AP43" s="76"/>
      <c r="AQ43" s="76"/>
      <c r="AR43" s="76"/>
      <c r="AS43" s="76"/>
      <c r="AT43" s="76"/>
      <c r="AU43" s="76"/>
      <c r="AV43" s="76"/>
      <c r="AW43" s="76"/>
      <c r="AX43" s="76"/>
      <c r="AY43" s="76"/>
      <c r="AZ43" s="76"/>
      <c r="BA43" s="76"/>
      <c r="BB43" s="77"/>
    </row>
    <row r="44" spans="1:54" ht="15.75" x14ac:dyDescent="0.25">
      <c r="A44" s="75">
        <f>IF(ISBLANK(VLOOKUP(D44,#REF!,3)),0,1)</f>
        <v>1</v>
      </c>
      <c r="B44" s="74">
        <f t="shared" si="0"/>
        <v>0</v>
      </c>
      <c r="C44" s="52">
        <v>10</v>
      </c>
      <c r="D44" s="53"/>
      <c r="E44" s="53"/>
      <c r="F44" s="54"/>
      <c r="G44" s="164">
        <v>34.594000000000001</v>
      </c>
      <c r="H44" s="53">
        <v>1000</v>
      </c>
      <c r="I44" s="159">
        <v>1000</v>
      </c>
      <c r="J44" s="127" t="s">
        <v>4</v>
      </c>
      <c r="K44" s="57" t="str">
        <f t="shared" si="1"/>
        <v/>
      </c>
      <c r="L44" s="57" t="str">
        <f t="shared" si="2"/>
        <v/>
      </c>
      <c r="M44" s="57" t="str">
        <f t="shared" si="3"/>
        <v/>
      </c>
      <c r="N44" s="58" t="str">
        <f t="shared" si="4"/>
        <v/>
      </c>
      <c r="O44" s="57" t="str">
        <f t="shared" si="5"/>
        <v/>
      </c>
      <c r="P44" s="234">
        <v>3.52</v>
      </c>
      <c r="Q44" s="127" t="s">
        <v>4</v>
      </c>
      <c r="S44" s="60">
        <v>153.19999999999999</v>
      </c>
      <c r="T44" s="231">
        <v>6.0000000000000001E-3</v>
      </c>
      <c r="U44" s="231">
        <v>5.8631364539668647E-3</v>
      </c>
      <c r="X44" s="231">
        <v>34.783999999999999</v>
      </c>
      <c r="Y44" s="231">
        <v>33.990556402463902</v>
      </c>
      <c r="Z44" s="231">
        <v>2.2610000000000001</v>
      </c>
      <c r="AA44" s="231">
        <v>2.2094252537365136</v>
      </c>
      <c r="AB44" s="231">
        <v>30.96</v>
      </c>
      <c r="AC44" s="231">
        <v>30.25378410246902</v>
      </c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  <c r="AP44" s="76"/>
      <c r="AQ44" s="76"/>
      <c r="AR44" s="76"/>
      <c r="AS44" s="76"/>
      <c r="AT44" s="76"/>
      <c r="AU44" s="76"/>
      <c r="AV44" s="76"/>
      <c r="AW44" s="76"/>
      <c r="AX44" s="76"/>
      <c r="AY44" s="76"/>
      <c r="AZ44" s="76"/>
      <c r="BA44" s="76"/>
      <c r="BB44" s="77"/>
    </row>
    <row r="45" spans="1:54" ht="15.75" x14ac:dyDescent="0.25">
      <c r="A45" s="75">
        <f>IF(ISBLANK(VLOOKUP(D45,#REF!,3)),0,1)</f>
        <v>1</v>
      </c>
      <c r="B45" s="74">
        <f t="shared" si="0"/>
        <v>0</v>
      </c>
      <c r="C45" s="52">
        <v>11</v>
      </c>
      <c r="D45" s="53"/>
      <c r="E45" s="53"/>
      <c r="F45" s="54"/>
      <c r="G45" s="164">
        <v>34.493200000000002</v>
      </c>
      <c r="H45" s="53">
        <v>800</v>
      </c>
      <c r="I45" s="159">
        <v>800</v>
      </c>
      <c r="J45" s="127" t="s">
        <v>4</v>
      </c>
      <c r="K45" s="57" t="str">
        <f t="shared" si="1"/>
        <v/>
      </c>
      <c r="L45" s="57" t="str">
        <f t="shared" si="2"/>
        <v/>
      </c>
      <c r="M45" s="57" t="str">
        <f t="shared" si="3"/>
        <v/>
      </c>
      <c r="N45" s="58" t="str">
        <f t="shared" si="4"/>
        <v/>
      </c>
      <c r="O45" s="57" t="str">
        <f t="shared" si="5"/>
        <v/>
      </c>
      <c r="P45" s="234">
        <v>3.4289999999999998</v>
      </c>
      <c r="Q45" s="127" t="s">
        <v>4</v>
      </c>
      <c r="S45" s="60">
        <v>149.30000000000001</v>
      </c>
      <c r="T45" s="231">
        <v>0</v>
      </c>
      <c r="U45" s="231">
        <v>0</v>
      </c>
      <c r="X45" s="231">
        <v>35.54</v>
      </c>
      <c r="Y45" s="231">
        <v>34.729311595663724</v>
      </c>
      <c r="Z45" s="231">
        <v>2.254</v>
      </c>
      <c r="AA45" s="231">
        <v>2.2025849278735521</v>
      </c>
      <c r="AB45" s="231">
        <v>27.2</v>
      </c>
      <c r="AC45" s="231">
        <v>26.579551924649785</v>
      </c>
      <c r="AD45" s="76"/>
      <c r="AE45" s="76"/>
      <c r="AF45" s="76"/>
      <c r="AG45" s="76"/>
      <c r="AH45" s="76"/>
      <c r="AI45" s="76"/>
      <c r="AJ45" s="76"/>
      <c r="AK45" s="76"/>
      <c r="AL45" s="76"/>
      <c r="AM45" s="76"/>
      <c r="AN45" s="76"/>
      <c r="AO45" s="76"/>
      <c r="AP45" s="76"/>
      <c r="AQ45" s="76"/>
      <c r="AR45" s="76"/>
      <c r="AS45" s="76"/>
      <c r="AT45" s="76"/>
      <c r="AU45" s="76"/>
      <c r="AV45" s="76"/>
      <c r="AW45" s="76"/>
      <c r="AX45" s="76"/>
      <c r="AY45" s="76"/>
      <c r="AZ45" s="76"/>
      <c r="BA45" s="76"/>
      <c r="BB45" s="77"/>
    </row>
    <row r="46" spans="1:54" ht="15.75" x14ac:dyDescent="0.25">
      <c r="A46" s="75">
        <f>IF(ISBLANK(VLOOKUP(D46,#REF!,3)),0,1)</f>
        <v>1</v>
      </c>
      <c r="B46" s="74">
        <f t="shared" si="0"/>
        <v>0</v>
      </c>
      <c r="C46" s="52">
        <v>12</v>
      </c>
      <c r="D46" s="53"/>
      <c r="E46" s="54"/>
      <c r="F46" s="55"/>
      <c r="G46" s="164">
        <v>34.600999999999999</v>
      </c>
      <c r="H46" s="53">
        <v>500</v>
      </c>
      <c r="I46" s="159">
        <v>500</v>
      </c>
      <c r="J46" s="127" t="s">
        <v>4</v>
      </c>
      <c r="K46" s="127" t="s">
        <v>4</v>
      </c>
      <c r="L46" s="127" t="s">
        <v>4</v>
      </c>
      <c r="M46" s="127" t="s">
        <v>4</v>
      </c>
      <c r="N46" s="127" t="s">
        <v>4</v>
      </c>
      <c r="O46" s="127" t="s">
        <v>4</v>
      </c>
      <c r="P46" s="234">
        <v>2.968</v>
      </c>
      <c r="Q46" s="127" t="s">
        <v>4</v>
      </c>
      <c r="S46" s="60">
        <v>129.19999999999999</v>
      </c>
      <c r="T46" s="231">
        <v>0</v>
      </c>
      <c r="U46" s="231">
        <v>0</v>
      </c>
      <c r="X46" s="231">
        <v>33.97</v>
      </c>
      <c r="Y46" s="231">
        <v>33.195124223542393</v>
      </c>
      <c r="Z46" s="231">
        <v>2.1029999999999998</v>
      </c>
      <c r="AA46" s="231">
        <v>2.0550293271153857</v>
      </c>
      <c r="AB46" s="231">
        <v>19.13</v>
      </c>
      <c r="AC46" s="231">
        <v>18.693633394064353</v>
      </c>
      <c r="AD46" s="76"/>
      <c r="AE46" s="76"/>
      <c r="AF46" s="76"/>
      <c r="AG46" s="76"/>
      <c r="AH46" s="76"/>
      <c r="AI46" s="76"/>
      <c r="AJ46" s="76"/>
      <c r="AK46" s="76"/>
      <c r="AL46" s="76"/>
      <c r="AM46" s="76"/>
      <c r="AN46" s="76"/>
      <c r="AO46" s="76"/>
      <c r="AP46" s="76"/>
      <c r="AQ46" s="76"/>
      <c r="AR46" s="76"/>
      <c r="AS46" s="76"/>
      <c r="AT46" s="76"/>
      <c r="AU46" s="76"/>
      <c r="AV46" s="76"/>
      <c r="AW46" s="76"/>
      <c r="AX46" s="76"/>
      <c r="AY46" s="76"/>
      <c r="AZ46" s="76"/>
      <c r="BA46" s="76"/>
      <c r="BB46" s="77"/>
    </row>
    <row r="47" spans="1:54" ht="15.75" x14ac:dyDescent="0.25">
      <c r="A47" s="75">
        <f>IF(ISBLANK(VLOOKUP(D47,#REF!,3)),0,1)</f>
        <v>1</v>
      </c>
      <c r="B47" s="74">
        <f t="shared" si="0"/>
        <v>0</v>
      </c>
      <c r="C47" s="52">
        <v>13</v>
      </c>
      <c r="D47" s="53"/>
      <c r="E47" s="54"/>
      <c r="F47" s="55"/>
      <c r="G47" s="164">
        <v>35.023499999999999</v>
      </c>
      <c r="H47" s="53">
        <v>300</v>
      </c>
      <c r="I47" s="159">
        <v>299</v>
      </c>
      <c r="J47" s="127" t="s">
        <v>4</v>
      </c>
      <c r="K47" s="127" t="s">
        <v>4</v>
      </c>
      <c r="L47" s="127" t="s">
        <v>4</v>
      </c>
      <c r="M47" s="127" t="s">
        <v>4</v>
      </c>
      <c r="N47" s="127" t="s">
        <v>4</v>
      </c>
      <c r="O47" s="127" t="s">
        <v>4</v>
      </c>
      <c r="P47" s="234">
        <v>2.1269999999999998</v>
      </c>
      <c r="Q47" s="127" t="s">
        <v>4</v>
      </c>
      <c r="S47" s="60">
        <v>92.6</v>
      </c>
      <c r="T47" s="231">
        <v>1.4E-2</v>
      </c>
      <c r="U47" s="231">
        <v>1.3680651725922683E-2</v>
      </c>
      <c r="X47" s="231">
        <v>29.446000000000002</v>
      </c>
      <c r="Y47" s="231">
        <v>28.774319337251384</v>
      </c>
      <c r="Z47" s="231">
        <v>1.778</v>
      </c>
      <c r="AA47" s="231">
        <v>1.7374427691921808</v>
      </c>
      <c r="AB47" s="231">
        <v>11.35</v>
      </c>
      <c r="AC47" s="231">
        <v>11.091099792087318</v>
      </c>
      <c r="AD47" s="76"/>
      <c r="AE47" s="76"/>
      <c r="AF47" s="76"/>
      <c r="AG47" s="76"/>
      <c r="AH47" s="76"/>
      <c r="AI47" s="76"/>
      <c r="AJ47" s="76"/>
      <c r="AK47" s="76"/>
      <c r="AL47" s="76"/>
      <c r="AM47" s="76"/>
      <c r="AN47" s="76"/>
      <c r="AO47" s="76"/>
      <c r="AP47" s="76"/>
      <c r="AQ47" s="76"/>
      <c r="AR47" s="76"/>
      <c r="AS47" s="76"/>
      <c r="AT47" s="76"/>
      <c r="AU47" s="76"/>
      <c r="AV47" s="76"/>
      <c r="AW47" s="76"/>
      <c r="AX47" s="76"/>
      <c r="AY47" s="76"/>
      <c r="AZ47" s="76"/>
      <c r="BA47" s="76"/>
      <c r="BB47" s="77"/>
    </row>
    <row r="48" spans="1:54" ht="15.75" x14ac:dyDescent="0.25">
      <c r="A48" s="75">
        <f>IF(ISBLANK(VLOOKUP(D48,#REF!,3)),0,1)</f>
        <v>1</v>
      </c>
      <c r="B48" s="74">
        <f t="shared" si="0"/>
        <v>0</v>
      </c>
      <c r="C48" s="52">
        <v>14</v>
      </c>
      <c r="D48" s="53"/>
      <c r="E48" s="54"/>
      <c r="F48" s="55"/>
      <c r="G48" s="164">
        <v>35.441099999999999</v>
      </c>
      <c r="H48" s="53">
        <v>160</v>
      </c>
      <c r="I48" s="159">
        <v>160</v>
      </c>
      <c r="J48" s="127" t="s">
        <v>4</v>
      </c>
      <c r="K48" s="127" t="s">
        <v>4</v>
      </c>
      <c r="L48" s="127" t="s">
        <v>4</v>
      </c>
      <c r="M48" s="127" t="s">
        <v>4</v>
      </c>
      <c r="N48" s="127" t="s">
        <v>4</v>
      </c>
      <c r="O48" s="127" t="s">
        <v>4</v>
      </c>
      <c r="P48" s="234">
        <v>2.6640000000000001</v>
      </c>
      <c r="Q48" s="127" t="s">
        <v>4</v>
      </c>
      <c r="S48" s="60">
        <v>116</v>
      </c>
      <c r="T48" s="231">
        <v>8.9999999999999993E-3</v>
      </c>
      <c r="U48" s="231">
        <v>8.7947046809502966E-3</v>
      </c>
      <c r="X48" s="231">
        <v>20.570999999999998</v>
      </c>
      <c r="Y48" s="231">
        <v>20.101763332425392</v>
      </c>
      <c r="Z48" s="231">
        <v>1.3179999999999998</v>
      </c>
      <c r="AA48" s="231">
        <v>1.2879356410547211</v>
      </c>
      <c r="AB48" s="231">
        <v>6.59</v>
      </c>
      <c r="AC48" s="231">
        <v>6.4396782052736059</v>
      </c>
      <c r="AD48" s="76"/>
      <c r="AE48" s="76"/>
      <c r="AF48" s="76"/>
      <c r="AG48" s="76"/>
      <c r="AH48" s="76"/>
      <c r="AI48" s="76"/>
      <c r="AJ48" s="76"/>
      <c r="AK48" s="76"/>
      <c r="AL48" s="76"/>
      <c r="AM48" s="76"/>
      <c r="AN48" s="76"/>
      <c r="AO48" s="76"/>
      <c r="AP48" s="76"/>
      <c r="AQ48" s="76"/>
      <c r="AR48" s="76"/>
      <c r="AS48" s="76"/>
      <c r="AT48" s="76"/>
      <c r="AU48" s="76"/>
      <c r="AV48" s="76"/>
      <c r="AW48" s="76"/>
      <c r="AX48" s="76"/>
      <c r="AY48" s="76"/>
      <c r="AZ48" s="76"/>
      <c r="BA48" s="76"/>
      <c r="BB48" s="77"/>
    </row>
    <row r="49" spans="1:54" ht="15.75" x14ac:dyDescent="0.25">
      <c r="A49" s="75">
        <f>IF(ISBLANK(VLOOKUP(D49,#REF!,3)),0,1)</f>
        <v>1</v>
      </c>
      <c r="B49" s="74">
        <f t="shared" si="0"/>
        <v>0</v>
      </c>
      <c r="C49" s="52">
        <v>15</v>
      </c>
      <c r="D49" s="53"/>
      <c r="E49" s="54"/>
      <c r="F49" s="55"/>
      <c r="G49" s="164">
        <v>35.516100000000002</v>
      </c>
      <c r="H49" s="53">
        <v>130</v>
      </c>
      <c r="I49" s="159">
        <v>131</v>
      </c>
      <c r="J49" s="127" t="s">
        <v>4</v>
      </c>
      <c r="K49" s="127" t="s">
        <v>4</v>
      </c>
      <c r="L49" s="127" t="s">
        <v>4</v>
      </c>
      <c r="M49" s="127" t="s">
        <v>4</v>
      </c>
      <c r="N49" s="127" t="s">
        <v>4</v>
      </c>
      <c r="O49" s="127" t="s">
        <v>4</v>
      </c>
      <c r="P49" s="234">
        <v>3.2130000000000001</v>
      </c>
      <c r="Q49" s="127" t="s">
        <v>4</v>
      </c>
      <c r="S49" s="60">
        <v>139.9</v>
      </c>
      <c r="T49" s="231">
        <v>1.7999999999999999E-2</v>
      </c>
      <c r="U49" s="231">
        <v>1.7589409361900593E-2</v>
      </c>
      <c r="X49" s="231">
        <v>16.902000000000001</v>
      </c>
      <c r="Y49" s="231">
        <v>16.516455390824657</v>
      </c>
      <c r="Z49" s="231">
        <v>1.107</v>
      </c>
      <c r="AA49" s="231">
        <v>1.0817486757568864</v>
      </c>
      <c r="AB49" s="231">
        <v>5.51</v>
      </c>
      <c r="AC49" s="231">
        <v>5.3843136435595707</v>
      </c>
      <c r="AD49" s="76"/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76"/>
      <c r="AR49" s="76"/>
      <c r="AS49" s="76"/>
      <c r="AT49" s="76"/>
      <c r="AU49" s="76"/>
      <c r="AV49" s="76"/>
      <c r="AW49" s="76"/>
      <c r="AX49" s="76"/>
      <c r="AY49" s="76"/>
      <c r="AZ49" s="76"/>
      <c r="BA49" s="76"/>
      <c r="BB49" s="77"/>
    </row>
    <row r="50" spans="1:54" ht="15.75" x14ac:dyDescent="0.25">
      <c r="A50" s="75">
        <f>IF(ISBLANK(VLOOKUP(D50,#REF!,3)),0,1)</f>
        <v>1</v>
      </c>
      <c r="B50" s="74">
        <f t="shared" si="0"/>
        <v>0</v>
      </c>
      <c r="C50" s="52">
        <v>16</v>
      </c>
      <c r="D50" s="53"/>
      <c r="E50" s="54"/>
      <c r="F50" s="55"/>
      <c r="G50" s="164">
        <v>35.634399999999999</v>
      </c>
      <c r="H50" s="53">
        <v>100</v>
      </c>
      <c r="I50" s="159">
        <v>100</v>
      </c>
      <c r="J50" s="127" t="s">
        <v>4</v>
      </c>
      <c r="K50" s="127" t="s">
        <v>4</v>
      </c>
      <c r="L50" s="127" t="s">
        <v>4</v>
      </c>
      <c r="M50" s="127" t="s">
        <v>4</v>
      </c>
      <c r="N50" s="127" t="s">
        <v>4</v>
      </c>
      <c r="O50" s="127" t="s">
        <v>4</v>
      </c>
      <c r="P50" s="234">
        <v>3.536</v>
      </c>
      <c r="Q50" s="127" t="s">
        <v>4</v>
      </c>
      <c r="S50" s="60">
        <v>154</v>
      </c>
      <c r="T50" s="231">
        <v>7.0999999999999994E-2</v>
      </c>
      <c r="U50" s="231">
        <v>6.9380448038607892E-2</v>
      </c>
      <c r="X50" s="231">
        <v>13.879</v>
      </c>
      <c r="Y50" s="231">
        <v>13.562411807434351</v>
      </c>
      <c r="Z50" s="231">
        <v>0.95699999999999996</v>
      </c>
      <c r="AA50" s="231">
        <v>0.93517026440771489</v>
      </c>
      <c r="AB50" s="231">
        <v>4.54</v>
      </c>
      <c r="AC50" s="231">
        <v>4.4364399168349271</v>
      </c>
      <c r="AD50" s="76"/>
      <c r="AE50" s="76"/>
      <c r="AF50" s="76"/>
      <c r="AG50" s="76"/>
      <c r="AH50" s="76"/>
      <c r="AI50" s="76"/>
      <c r="AJ50" s="76"/>
      <c r="AK50" s="76"/>
      <c r="AL50" s="76"/>
      <c r="AM50" s="76"/>
      <c r="AN50" s="76"/>
      <c r="AO50" s="76"/>
      <c r="AP50" s="76"/>
      <c r="AQ50" s="76"/>
      <c r="AR50" s="76"/>
      <c r="AS50" s="76"/>
      <c r="AT50" s="76"/>
      <c r="AU50" s="76"/>
      <c r="AV50" s="76"/>
      <c r="AW50" s="76"/>
      <c r="AX50" s="76"/>
      <c r="AY50" s="76"/>
      <c r="AZ50" s="76"/>
      <c r="BA50" s="76"/>
      <c r="BB50" s="77"/>
    </row>
    <row r="51" spans="1:54" ht="15.75" x14ac:dyDescent="0.25">
      <c r="A51" s="75">
        <f>IF(ISBLANK(VLOOKUP(D51,#REF!,3)),0,1)</f>
        <v>1</v>
      </c>
      <c r="B51" s="74">
        <f t="shared" si="0"/>
        <v>0</v>
      </c>
      <c r="C51" s="52">
        <v>17</v>
      </c>
      <c r="D51" s="53"/>
      <c r="E51" s="54"/>
      <c r="F51" s="55"/>
      <c r="G51" s="164">
        <v>35.884700000000002</v>
      </c>
      <c r="H51" s="53">
        <v>80</v>
      </c>
      <c r="I51" s="159">
        <v>80</v>
      </c>
      <c r="J51" s="127" t="s">
        <v>4</v>
      </c>
      <c r="K51" s="127" t="s">
        <v>4</v>
      </c>
      <c r="L51" s="127" t="s">
        <v>4</v>
      </c>
      <c r="M51" s="127" t="s">
        <v>4</v>
      </c>
      <c r="N51" s="127" t="s">
        <v>4</v>
      </c>
      <c r="O51" s="127" t="s">
        <v>4</v>
      </c>
      <c r="P51" s="234">
        <v>3.8239999999999998</v>
      </c>
      <c r="Q51" s="127" t="s">
        <v>4</v>
      </c>
      <c r="S51" s="60">
        <v>166.6</v>
      </c>
      <c r="T51" s="231">
        <v>7.0999999999999994E-2</v>
      </c>
      <c r="U51" s="231">
        <v>6.9380448038607892E-2</v>
      </c>
      <c r="X51" s="231">
        <v>10.329000000000001</v>
      </c>
      <c r="Y51" s="231">
        <v>10.093389405503958</v>
      </c>
      <c r="Z51" s="231">
        <v>0.74099999999999999</v>
      </c>
      <c r="AA51" s="231">
        <v>0.72409735206490777</v>
      </c>
      <c r="AB51" s="231">
        <v>3.47</v>
      </c>
      <c r="AC51" s="231">
        <v>3.3908472492108368</v>
      </c>
      <c r="AD51" s="76"/>
      <c r="AE51" s="76"/>
      <c r="AF51" s="76"/>
      <c r="AG51" s="76"/>
      <c r="AH51" s="76"/>
      <c r="AI51" s="76"/>
      <c r="AJ51" s="76"/>
      <c r="AK51" s="76"/>
      <c r="AL51" s="76"/>
      <c r="AM51" s="76"/>
      <c r="AN51" s="76"/>
      <c r="AO51" s="76"/>
      <c r="AP51" s="76"/>
      <c r="AQ51" s="76"/>
      <c r="AR51" s="76"/>
      <c r="AS51" s="76"/>
      <c r="AT51" s="76"/>
      <c r="AU51" s="76"/>
      <c r="AV51" s="76"/>
      <c r="AW51" s="76"/>
      <c r="AX51" s="76"/>
      <c r="AY51" s="76"/>
      <c r="AZ51" s="76"/>
      <c r="BA51" s="76"/>
      <c r="BB51" s="77"/>
    </row>
    <row r="52" spans="1:54" ht="15.75" x14ac:dyDescent="0.25">
      <c r="A52" s="75">
        <f>IF(ISBLANK(VLOOKUP(D52,#REF!,3)),0,1)</f>
        <v>1</v>
      </c>
      <c r="B52" s="74">
        <f t="shared" si="0"/>
        <v>0</v>
      </c>
      <c r="C52" s="52">
        <v>18</v>
      </c>
      <c r="D52" s="53"/>
      <c r="E52" s="54"/>
      <c r="F52" s="55"/>
      <c r="G52" s="164">
        <v>36.050899999999999</v>
      </c>
      <c r="H52" s="53">
        <v>60</v>
      </c>
      <c r="I52" s="159">
        <v>61</v>
      </c>
      <c r="J52" s="127" t="s">
        <v>4</v>
      </c>
      <c r="K52" s="127" t="s">
        <v>4</v>
      </c>
      <c r="L52" s="127" t="s">
        <v>4</v>
      </c>
      <c r="M52" s="127" t="s">
        <v>4</v>
      </c>
      <c r="N52" s="127" t="s">
        <v>4</v>
      </c>
      <c r="O52" s="127" t="s">
        <v>4</v>
      </c>
      <c r="P52" s="234">
        <v>3.8690000000000002</v>
      </c>
      <c r="Q52" s="127" t="s">
        <v>4</v>
      </c>
      <c r="S52" s="60">
        <v>168.5</v>
      </c>
      <c r="T52" s="231">
        <v>0.247</v>
      </c>
      <c r="U52" s="231">
        <v>0.24136578402163592</v>
      </c>
      <c r="X52" s="231">
        <v>7.8930000000000007</v>
      </c>
      <c r="Y52" s="231">
        <v>7.7129560051934112</v>
      </c>
      <c r="Z52" s="231">
        <v>0.63600000000000001</v>
      </c>
      <c r="AA52" s="231">
        <v>0.62149246412048764</v>
      </c>
      <c r="AB52" s="231">
        <v>2.77</v>
      </c>
      <c r="AC52" s="231">
        <v>2.7068146629147023</v>
      </c>
      <c r="AD52" s="76"/>
      <c r="AE52" s="76"/>
      <c r="AF52" s="76"/>
      <c r="AG52" s="76"/>
      <c r="AH52" s="76"/>
      <c r="AI52" s="76"/>
      <c r="AJ52" s="76"/>
      <c r="AK52" s="76"/>
      <c r="AL52" s="76"/>
      <c r="AM52" s="76"/>
      <c r="AN52" s="76"/>
      <c r="AO52" s="76"/>
      <c r="AP52" s="76"/>
      <c r="AQ52" s="76"/>
      <c r="AR52" s="76"/>
      <c r="AS52" s="76"/>
      <c r="AT52" s="76"/>
      <c r="AU52" s="76"/>
      <c r="AV52" s="76"/>
      <c r="AW52" s="76"/>
      <c r="AX52" s="76"/>
      <c r="AY52" s="76"/>
      <c r="AZ52" s="76"/>
      <c r="BA52" s="76"/>
      <c r="BB52" s="77"/>
    </row>
    <row r="53" spans="1:54" ht="15.75" x14ac:dyDescent="0.25">
      <c r="A53" s="75">
        <f>IF(ISBLANK(VLOOKUP(D53,#REF!,3)),0,1)</f>
        <v>1</v>
      </c>
      <c r="B53" s="74">
        <f t="shared" si="0"/>
        <v>0</v>
      </c>
      <c r="C53" s="52">
        <v>19</v>
      </c>
      <c r="D53" s="53"/>
      <c r="E53" s="54"/>
      <c r="F53" s="55"/>
      <c r="G53" s="164">
        <v>36.191600000000001</v>
      </c>
      <c r="H53" s="53">
        <v>40</v>
      </c>
      <c r="I53" s="159">
        <v>39</v>
      </c>
      <c r="J53" s="127" t="s">
        <v>4</v>
      </c>
      <c r="K53" s="127" t="s">
        <v>4</v>
      </c>
      <c r="L53" s="127" t="s">
        <v>4</v>
      </c>
      <c r="M53" s="127" t="s">
        <v>4</v>
      </c>
      <c r="N53" s="127" t="s">
        <v>4</v>
      </c>
      <c r="O53" s="127" t="s">
        <v>4</v>
      </c>
      <c r="P53" s="234">
        <v>4.42</v>
      </c>
      <c r="Q53" s="127" t="s">
        <v>4</v>
      </c>
      <c r="S53" s="60">
        <v>192.7</v>
      </c>
      <c r="T53" s="231">
        <v>4.7E-2</v>
      </c>
      <c r="U53" s="231">
        <v>4.5927902222740437E-2</v>
      </c>
      <c r="X53" s="231">
        <v>0.58299999999999996</v>
      </c>
      <c r="Y53" s="231">
        <v>0.56970142544378033</v>
      </c>
      <c r="Z53" s="231">
        <v>0.19700000000000001</v>
      </c>
      <c r="AA53" s="231">
        <v>0.19250631357191206</v>
      </c>
      <c r="AB53" s="231">
        <v>1.28</v>
      </c>
      <c r="AC53" s="231">
        <v>1.250802443512931</v>
      </c>
      <c r="AD53" s="76"/>
      <c r="AE53" s="76"/>
      <c r="AF53" s="76"/>
      <c r="AG53" s="76"/>
      <c r="AH53" s="76"/>
      <c r="AI53" s="76"/>
      <c r="AJ53" s="76"/>
      <c r="AK53" s="76"/>
      <c r="AL53" s="76"/>
      <c r="AM53" s="76"/>
      <c r="AN53" s="76"/>
      <c r="AO53" s="76"/>
      <c r="AP53" s="76"/>
      <c r="AQ53" s="76"/>
      <c r="AR53" s="76"/>
      <c r="AS53" s="76"/>
      <c r="AT53" s="76"/>
      <c r="AU53" s="76"/>
      <c r="AV53" s="76"/>
      <c r="AW53" s="76"/>
      <c r="AX53" s="76"/>
      <c r="AY53" s="76"/>
      <c r="AZ53" s="76"/>
      <c r="BA53" s="76"/>
      <c r="BB53" s="77"/>
    </row>
    <row r="54" spans="1:54" ht="15.75" x14ac:dyDescent="0.25">
      <c r="A54" s="75">
        <f>IF(ISBLANK(VLOOKUP(D54,#REF!,3)),0,1)</f>
        <v>1</v>
      </c>
      <c r="B54" s="74">
        <f t="shared" si="0"/>
        <v>0</v>
      </c>
      <c r="C54" s="52">
        <v>20</v>
      </c>
      <c r="D54" s="53"/>
      <c r="E54" s="54"/>
      <c r="F54" s="55"/>
      <c r="G54" s="164">
        <v>36.0199</v>
      </c>
      <c r="H54" s="53">
        <v>20</v>
      </c>
      <c r="I54" s="159">
        <v>19</v>
      </c>
      <c r="J54" s="127" t="s">
        <v>4</v>
      </c>
      <c r="K54" s="127" t="s">
        <v>4</v>
      </c>
      <c r="L54" s="127" t="s">
        <v>4</v>
      </c>
      <c r="M54" s="127" t="s">
        <v>4</v>
      </c>
      <c r="N54" s="127" t="s">
        <v>4</v>
      </c>
      <c r="O54" s="127" t="s">
        <v>4</v>
      </c>
      <c r="P54" s="234">
        <v>4.5990000000000002</v>
      </c>
      <c r="Q54" s="127" t="s">
        <v>4</v>
      </c>
      <c r="S54" s="60">
        <v>200.6</v>
      </c>
      <c r="T54" s="231">
        <v>2E-3</v>
      </c>
      <c r="U54" s="231">
        <v>1.9543788179889549E-3</v>
      </c>
      <c r="X54" s="231">
        <v>0</v>
      </c>
      <c r="Y54" s="231">
        <v>0</v>
      </c>
      <c r="Z54" s="231">
        <v>0.105</v>
      </c>
      <c r="AA54" s="231">
        <v>0.10260488794442012</v>
      </c>
      <c r="AB54" s="231">
        <v>1.01</v>
      </c>
      <c r="AC54" s="231">
        <v>0.9869613030844222</v>
      </c>
      <c r="AD54" s="76"/>
      <c r="AE54" s="76"/>
      <c r="AF54" s="76"/>
      <c r="AG54" s="76"/>
      <c r="AH54" s="76"/>
      <c r="AI54" s="76"/>
      <c r="AJ54" s="76"/>
      <c r="AK54" s="76"/>
      <c r="AL54" s="76"/>
      <c r="AM54" s="76"/>
      <c r="AN54" s="76"/>
      <c r="AO54" s="76"/>
      <c r="AP54" s="76"/>
      <c r="AQ54" s="76"/>
      <c r="AR54" s="76"/>
      <c r="AS54" s="76"/>
      <c r="AT54" s="76"/>
      <c r="AU54" s="76"/>
      <c r="AV54" s="76"/>
      <c r="AW54" s="76"/>
      <c r="AX54" s="76"/>
      <c r="AY54" s="76"/>
      <c r="AZ54" s="76"/>
      <c r="BA54" s="76"/>
      <c r="BB54" s="77"/>
    </row>
    <row r="55" spans="1:54" ht="15.75" x14ac:dyDescent="0.25">
      <c r="A55" s="75">
        <f>IF(ISBLANK(VLOOKUP(D55,#REF!,3)),0,1)</f>
        <v>1</v>
      </c>
      <c r="B55" s="74">
        <f t="shared" si="0"/>
        <v>0</v>
      </c>
      <c r="C55" s="52">
        <v>21</v>
      </c>
      <c r="D55" s="53"/>
      <c r="E55" s="54"/>
      <c r="F55" s="55"/>
      <c r="G55" s="164">
        <v>36.002800000000001</v>
      </c>
      <c r="H55" s="53">
        <v>10</v>
      </c>
      <c r="I55" s="159">
        <v>10</v>
      </c>
      <c r="J55" s="127" t="s">
        <v>4</v>
      </c>
      <c r="K55" s="127" t="s">
        <v>4</v>
      </c>
      <c r="L55" s="127" t="s">
        <v>4</v>
      </c>
      <c r="M55" s="127" t="s">
        <v>4</v>
      </c>
      <c r="N55" s="127" t="s">
        <v>4</v>
      </c>
      <c r="O55" s="127" t="s">
        <v>4</v>
      </c>
      <c r="P55" s="234">
        <v>4.6040000000000001</v>
      </c>
      <c r="Q55" s="127" t="s">
        <v>4</v>
      </c>
      <c r="S55" s="60">
        <v>200.8</v>
      </c>
      <c r="T55" s="231">
        <v>0</v>
      </c>
      <c r="U55" s="231">
        <v>0</v>
      </c>
      <c r="X55" s="231">
        <v>0.01</v>
      </c>
      <c r="Y55" s="231">
        <v>9.7718940899447736E-3</v>
      </c>
      <c r="Z55" s="231">
        <v>0.10099999999999999</v>
      </c>
      <c r="AA55" s="231">
        <v>9.8696130308442209E-2</v>
      </c>
      <c r="AB55" s="231">
        <v>1.02</v>
      </c>
      <c r="AC55" s="231">
        <v>0.99673319717436692</v>
      </c>
      <c r="AD55" s="76"/>
      <c r="AE55" s="76"/>
      <c r="AF55" s="76"/>
      <c r="AG55" s="76"/>
      <c r="AH55" s="76"/>
      <c r="AI55" s="76"/>
      <c r="AJ55" s="76"/>
      <c r="AK55" s="76"/>
      <c r="AL55" s="76"/>
      <c r="AM55" s="76"/>
      <c r="AN55" s="76"/>
      <c r="AO55" s="76"/>
      <c r="AP55" s="76"/>
      <c r="AQ55" s="76"/>
      <c r="AR55" s="76"/>
      <c r="AS55" s="76"/>
      <c r="AT55" s="76"/>
      <c r="AU55" s="76"/>
      <c r="AV55" s="76"/>
      <c r="AW55" s="76"/>
      <c r="AX55" s="76"/>
      <c r="AY55" s="76"/>
      <c r="AZ55" s="76"/>
      <c r="BA55" s="76"/>
      <c r="BB55" s="77"/>
    </row>
    <row r="56" spans="1:54" ht="15.75" x14ac:dyDescent="0.25">
      <c r="A56" s="75">
        <f>IF(ISBLANK(VLOOKUP(D56,#REF!,3)),0,1)</f>
        <v>1</v>
      </c>
      <c r="B56" s="74">
        <f t="shared" si="0"/>
        <v>0</v>
      </c>
      <c r="C56" s="52">
        <v>22</v>
      </c>
      <c r="D56" s="53"/>
      <c r="E56" s="54"/>
      <c r="F56" s="55"/>
      <c r="G56" s="164">
        <v>36.001300000000001</v>
      </c>
      <c r="H56" s="53">
        <v>0</v>
      </c>
      <c r="I56" s="159">
        <v>2</v>
      </c>
      <c r="J56" s="127" t="s">
        <v>4</v>
      </c>
      <c r="K56" s="127" t="s">
        <v>4</v>
      </c>
      <c r="L56" s="127" t="s">
        <v>4</v>
      </c>
      <c r="M56" s="127" t="s">
        <v>4</v>
      </c>
      <c r="N56" s="127" t="s">
        <v>4</v>
      </c>
      <c r="O56" s="127" t="s">
        <v>4</v>
      </c>
      <c r="P56" s="234">
        <v>4.6130000000000004</v>
      </c>
      <c r="Q56" s="127" t="s">
        <v>4</v>
      </c>
      <c r="S56" s="60">
        <v>201.2</v>
      </c>
      <c r="T56" s="231">
        <v>4.0000000000000001E-3</v>
      </c>
      <c r="U56" s="231">
        <v>3.9087576359779098E-3</v>
      </c>
      <c r="X56" s="231">
        <v>5.5999999999999994E-2</v>
      </c>
      <c r="Y56" s="231">
        <v>5.4722606903690726E-2</v>
      </c>
      <c r="Z56" s="231">
        <v>9.3999999999999986E-2</v>
      </c>
      <c r="AA56" s="231">
        <v>9.185580444548086E-2</v>
      </c>
      <c r="AB56" s="231">
        <v>1.06</v>
      </c>
      <c r="AC56" s="231">
        <v>1.035820773534146</v>
      </c>
      <c r="AD56" s="76"/>
      <c r="AE56" s="76"/>
      <c r="AF56" s="76"/>
      <c r="AG56" s="76"/>
      <c r="AH56" s="76"/>
      <c r="AI56" s="76"/>
      <c r="AJ56" s="76"/>
      <c r="AK56" s="76"/>
      <c r="AL56" s="76"/>
      <c r="AM56" s="76"/>
      <c r="AN56" s="76"/>
      <c r="AO56" s="76"/>
      <c r="AP56" s="76"/>
      <c r="AQ56" s="76"/>
      <c r="AR56" s="76"/>
      <c r="AS56" s="76"/>
      <c r="AT56" s="76"/>
      <c r="AU56" s="76"/>
      <c r="AV56" s="76"/>
      <c r="AW56" s="76"/>
      <c r="AX56" s="76"/>
      <c r="AY56" s="76"/>
      <c r="AZ56" s="76"/>
      <c r="BA56" s="76"/>
      <c r="BB56" s="77"/>
    </row>
    <row r="57" spans="1:54" ht="15.75" x14ac:dyDescent="0.25">
      <c r="A57" s="75">
        <f>IF(ISBLANK(VLOOKUP(D57,#REF!,3)),0,1)</f>
        <v>1</v>
      </c>
      <c r="B57" s="74">
        <f t="shared" si="0"/>
        <v>0</v>
      </c>
      <c r="C57" s="52">
        <v>23</v>
      </c>
      <c r="D57" s="53"/>
      <c r="E57" s="54"/>
      <c r="F57" s="55"/>
      <c r="G57" s="112"/>
      <c r="H57" s="53"/>
      <c r="I57" s="53"/>
      <c r="J57" s="127" t="s">
        <v>4</v>
      </c>
      <c r="K57" s="127" t="s">
        <v>4</v>
      </c>
      <c r="L57" s="127" t="s">
        <v>4</v>
      </c>
      <c r="M57" s="127" t="s">
        <v>4</v>
      </c>
      <c r="N57" s="127" t="s">
        <v>4</v>
      </c>
      <c r="O57" s="127" t="s">
        <v>4</v>
      </c>
      <c r="P57" s="127" t="s">
        <v>4</v>
      </c>
      <c r="Q57" s="127" t="s">
        <v>4</v>
      </c>
      <c r="R57" s="127" t="s">
        <v>4</v>
      </c>
      <c r="S57" s="127" t="s">
        <v>4</v>
      </c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  <c r="AG57" s="76"/>
      <c r="AH57" s="76"/>
      <c r="AI57" s="76"/>
      <c r="AJ57" s="76"/>
      <c r="AK57" s="76"/>
      <c r="AL57" s="76"/>
      <c r="AM57" s="76"/>
      <c r="AN57" s="76"/>
      <c r="AO57" s="76"/>
      <c r="AP57" s="76"/>
      <c r="AQ57" s="76"/>
      <c r="AR57" s="76"/>
      <c r="AS57" s="76"/>
      <c r="AT57" s="76"/>
      <c r="AU57" s="76"/>
      <c r="AV57" s="76"/>
      <c r="AW57" s="76"/>
      <c r="AX57" s="76"/>
      <c r="AY57" s="76"/>
      <c r="AZ57" s="76"/>
      <c r="BA57" s="76"/>
      <c r="BB57" s="77"/>
    </row>
    <row r="58" spans="1:54" ht="16.5" thickBot="1" x14ac:dyDescent="0.3">
      <c r="A58" s="75">
        <f>IF(ISBLANK(VLOOKUP(D58,#REF!,3)),0,1)</f>
        <v>1</v>
      </c>
      <c r="B58" s="74">
        <f t="shared" si="0"/>
        <v>0</v>
      </c>
      <c r="C58" s="61">
        <v>24</v>
      </c>
      <c r="D58" s="62"/>
      <c r="E58" s="63"/>
      <c r="F58" s="64"/>
      <c r="G58" s="113"/>
      <c r="H58" s="62"/>
      <c r="I58" s="62"/>
      <c r="J58" s="152" t="s">
        <v>4</v>
      </c>
      <c r="K58" s="152" t="s">
        <v>4</v>
      </c>
      <c r="L58" s="152" t="s">
        <v>4</v>
      </c>
      <c r="M58" s="152" t="s">
        <v>4</v>
      </c>
      <c r="N58" s="152" t="s">
        <v>4</v>
      </c>
      <c r="O58" s="152" t="s">
        <v>4</v>
      </c>
      <c r="P58" s="152" t="s">
        <v>4</v>
      </c>
      <c r="Q58" s="152" t="s">
        <v>4</v>
      </c>
      <c r="R58" s="152" t="s">
        <v>4</v>
      </c>
      <c r="S58" s="152" t="s">
        <v>4</v>
      </c>
      <c r="T58" s="78"/>
      <c r="U58" s="78"/>
      <c r="V58" s="78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/>
      <c r="AH58" s="78"/>
      <c r="AI58" s="78"/>
      <c r="AJ58" s="78"/>
      <c r="AK58" s="78"/>
      <c r="AL58" s="78"/>
      <c r="AM58" s="78"/>
      <c r="AN58" s="78"/>
      <c r="AO58" s="78"/>
      <c r="AP58" s="78"/>
      <c r="AQ58" s="78"/>
      <c r="AR58" s="78"/>
      <c r="AS58" s="78"/>
      <c r="AT58" s="78"/>
      <c r="AU58" s="78"/>
      <c r="AV58" s="78"/>
      <c r="AW58" s="78"/>
      <c r="AX58" s="78"/>
      <c r="AY58" s="78"/>
      <c r="AZ58" s="78"/>
      <c r="BA58" s="78"/>
      <c r="BB58" s="79"/>
    </row>
  </sheetData>
  <dataConsolidate/>
  <mergeCells count="70">
    <mergeCell ref="AZ31:AZ32"/>
    <mergeCell ref="BA31:BA32"/>
    <mergeCell ref="BB31:BB32"/>
    <mergeCell ref="AU31:AU32"/>
    <mergeCell ref="AV31:AV32"/>
    <mergeCell ref="AW31:AW32"/>
    <mergeCell ref="AX31:AX32"/>
    <mergeCell ref="AY31:AY32"/>
    <mergeCell ref="AP31:AP32"/>
    <mergeCell ref="AQ31:AQ32"/>
    <mergeCell ref="AR31:AR32"/>
    <mergeCell ref="AS31:AS32"/>
    <mergeCell ref="AT31:AT32"/>
    <mergeCell ref="AK31:AK32"/>
    <mergeCell ref="AL31:AL32"/>
    <mergeCell ref="AM31:AM32"/>
    <mergeCell ref="AN31:AN32"/>
    <mergeCell ref="AO31:AO32"/>
    <mergeCell ref="AF31:AF32"/>
    <mergeCell ref="AG31:AG32"/>
    <mergeCell ref="AH31:AH32"/>
    <mergeCell ref="AI31:AI32"/>
    <mergeCell ref="AJ31:AJ32"/>
    <mergeCell ref="H33:H34"/>
    <mergeCell ref="I33:I34"/>
    <mergeCell ref="J33:J34"/>
    <mergeCell ref="AD31:AD32"/>
    <mergeCell ref="AE31:AE32"/>
    <mergeCell ref="Z31:AA32"/>
    <mergeCell ref="AB31:AC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C33:C34"/>
    <mergeCell ref="D33:D34"/>
    <mergeCell ref="E33:E34"/>
    <mergeCell ref="F33:F34"/>
    <mergeCell ref="G33:G34"/>
    <mergeCell ref="X31:Y32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G8:H8"/>
    <mergeCell ref="Q8:R8"/>
    <mergeCell ref="G9:H9"/>
    <mergeCell ref="Q9:R9"/>
    <mergeCell ref="G10:H10"/>
    <mergeCell ref="Q10:R10"/>
    <mergeCell ref="C2:E2"/>
    <mergeCell ref="F2:T2"/>
    <mergeCell ref="C4:U4"/>
    <mergeCell ref="C6:E6"/>
    <mergeCell ref="F6:G6"/>
    <mergeCell ref="H6:J6"/>
    <mergeCell ref="P6:Q6"/>
    <mergeCell ref="R6:S6"/>
    <mergeCell ref="T6:U6"/>
  </mergeCells>
  <dataValidations count="4">
    <dataValidation type="list" showInputMessage="1" showErrorMessage="1" promptTitle="Choix Cardinal" sqref="P9">
      <formula1>$M$8:$M$10</formula1>
    </dataValidation>
    <dataValidation type="list" showInputMessage="1" showErrorMessage="1" promptTitle="Choix Cardinal" sqref="P10">
      <formula1>$N$8:$N$10</formula1>
    </dataValidation>
    <dataValidation allowBlank="1" showErrorMessage="1" sqref="J30"/>
    <dataValidation type="list" allowBlank="1" showErrorMessage="1" sqref="I29">
      <formula1>$O$28:$O$30</formula1>
    </dataValidation>
  </dataValidations>
  <pageMargins left="0.7" right="0.7" top="0.75" bottom="0.75" header="0.3" footer="0.3"/>
  <pageSetup paperSize="9" orientation="portrait" horizontalDpi="4294967293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8"/>
  <sheetViews>
    <sheetView topLeftCell="A13" zoomScaleNormal="100" workbookViewId="0">
      <selection activeCell="H46" sqref="H46"/>
    </sheetView>
  </sheetViews>
  <sheetFormatPr baseColWidth="10" defaultColWidth="11.42578125" defaultRowHeight="15" x14ac:dyDescent="0.25"/>
  <cols>
    <col min="1" max="2" width="0.85546875" style="80" customWidth="1"/>
    <col min="3" max="3" width="3.7109375" style="80" customWidth="1"/>
    <col min="4" max="8" width="10.28515625" style="80" customWidth="1"/>
    <col min="9" max="10" width="15.7109375" style="80" customWidth="1"/>
    <col min="11" max="15" width="10.7109375" style="80" hidden="1" customWidth="1"/>
    <col min="16" max="16" width="10.7109375" style="80" customWidth="1"/>
    <col min="17" max="29" width="10.28515625" style="80" customWidth="1"/>
    <col min="30" max="16384" width="11.42578125" style="80"/>
  </cols>
  <sheetData>
    <row r="1" spans="3:23" ht="3" customHeight="1" thickBot="1" x14ac:dyDescent="0.3"/>
    <row r="2" spans="3:23" ht="21" x14ac:dyDescent="0.35">
      <c r="C2" s="214" t="s">
        <v>19</v>
      </c>
      <c r="D2" s="215"/>
      <c r="E2" s="215"/>
      <c r="F2" s="216" t="s">
        <v>147</v>
      </c>
      <c r="G2" s="216"/>
      <c r="H2" s="216"/>
      <c r="I2" s="216"/>
      <c r="J2" s="216"/>
      <c r="K2" s="216"/>
      <c r="L2" s="216"/>
      <c r="M2" s="216"/>
      <c r="N2" s="216"/>
      <c r="O2" s="216"/>
      <c r="P2" s="216"/>
      <c r="Q2" s="216"/>
      <c r="R2" s="216"/>
      <c r="S2" s="216"/>
      <c r="T2" s="216"/>
      <c r="U2" s="1"/>
    </row>
    <row r="3" spans="3:23" ht="14.45" customHeight="1" x14ac:dyDescent="0.25">
      <c r="C3" s="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2"/>
    </row>
    <row r="4" spans="3:23" ht="21.75" thickBot="1" x14ac:dyDescent="0.4">
      <c r="C4" s="217" t="s">
        <v>75</v>
      </c>
      <c r="D4" s="218"/>
      <c r="E4" s="218"/>
      <c r="F4" s="218"/>
      <c r="G4" s="218"/>
      <c r="H4" s="218"/>
      <c r="I4" s="218"/>
      <c r="J4" s="218"/>
      <c r="K4" s="218"/>
      <c r="L4" s="218"/>
      <c r="M4" s="218"/>
      <c r="N4" s="218"/>
      <c r="O4" s="218"/>
      <c r="P4" s="218"/>
      <c r="Q4" s="218"/>
      <c r="R4" s="218"/>
      <c r="S4" s="218"/>
      <c r="T4" s="218"/>
      <c r="U4" s="219"/>
    </row>
    <row r="5" spans="3:23" ht="15.75" customHeight="1" thickBot="1" x14ac:dyDescent="0.4">
      <c r="C5" s="7"/>
      <c r="D5" s="7"/>
      <c r="E5" s="7"/>
      <c r="F5" s="7"/>
      <c r="G5" s="7"/>
      <c r="J5" s="7"/>
      <c r="K5" s="7"/>
      <c r="L5" s="7"/>
      <c r="M5" s="7"/>
      <c r="N5" s="7"/>
      <c r="O5" s="7"/>
      <c r="P5" s="7"/>
      <c r="Q5" s="7"/>
      <c r="R5" s="7"/>
    </row>
    <row r="6" spans="3:23" ht="16.5" customHeight="1" thickBot="1" x14ac:dyDescent="0.3">
      <c r="C6" s="220" t="s">
        <v>38</v>
      </c>
      <c r="D6" s="221"/>
      <c r="E6" s="221"/>
      <c r="F6" s="222">
        <v>12</v>
      </c>
      <c r="G6" s="222"/>
      <c r="H6" s="221" t="s">
        <v>37</v>
      </c>
      <c r="I6" s="221"/>
      <c r="J6" s="221"/>
      <c r="K6" s="51"/>
      <c r="L6" s="51"/>
      <c r="M6" s="51"/>
      <c r="N6" s="50"/>
      <c r="O6" s="51"/>
      <c r="P6" s="223">
        <v>1</v>
      </c>
      <c r="Q6" s="223"/>
      <c r="R6" s="224" t="s">
        <v>78</v>
      </c>
      <c r="S6" s="224"/>
      <c r="T6" s="225">
        <v>37410</v>
      </c>
      <c r="U6" s="226"/>
    </row>
    <row r="7" spans="3:23" ht="16.5" customHeight="1" thickBot="1" x14ac:dyDescent="0.4">
      <c r="C7" s="34"/>
      <c r="D7" s="34"/>
      <c r="E7" s="33"/>
      <c r="F7" s="35"/>
      <c r="G7" s="33"/>
      <c r="H7" s="33"/>
      <c r="I7" s="33"/>
      <c r="J7" s="33"/>
      <c r="K7" s="33"/>
      <c r="L7" s="33"/>
      <c r="M7" s="33"/>
      <c r="N7" s="33"/>
      <c r="O7" s="37"/>
      <c r="P7" s="33"/>
      <c r="Q7" s="36"/>
    </row>
    <row r="8" spans="3:23" ht="15" customHeight="1" x14ac:dyDescent="0.25">
      <c r="C8" s="46"/>
      <c r="D8" s="33"/>
      <c r="G8" s="206" t="s">
        <v>57</v>
      </c>
      <c r="H8" s="207"/>
      <c r="I8" s="172" t="s">
        <v>50</v>
      </c>
      <c r="J8" s="172" t="s">
        <v>46</v>
      </c>
      <c r="K8" s="44"/>
      <c r="L8" s="44"/>
      <c r="M8" s="44"/>
      <c r="N8" s="44"/>
      <c r="O8" s="47"/>
      <c r="P8" s="45" t="s">
        <v>52</v>
      </c>
      <c r="Q8" s="208" t="s">
        <v>47</v>
      </c>
      <c r="R8" s="209"/>
    </row>
    <row r="9" spans="3:23" ht="14.25" customHeight="1" x14ac:dyDescent="0.25">
      <c r="C9" s="46"/>
      <c r="D9" s="33"/>
      <c r="G9" s="210" t="s">
        <v>48</v>
      </c>
      <c r="H9" s="211"/>
      <c r="I9" s="38">
        <v>1</v>
      </c>
      <c r="J9" s="39">
        <v>30.08</v>
      </c>
      <c r="K9" s="42" t="s">
        <v>51</v>
      </c>
      <c r="L9" s="43" t="str">
        <f>IF(P9=M9,"+","-")</f>
        <v>-</v>
      </c>
      <c r="M9" s="42" t="s">
        <v>3</v>
      </c>
      <c r="N9" s="42" t="s">
        <v>54</v>
      </c>
      <c r="O9" s="16" t="str">
        <f>IF(ISBLANK(I9),"",IF(ISBLANK(J9),"",IF(P9=M10,L9&amp;N11,N11)))</f>
        <v>-1°30,08</v>
      </c>
      <c r="P9" s="39" t="s">
        <v>53</v>
      </c>
      <c r="Q9" s="212">
        <f>IF(ISBLANK(I9),"",IF(ISBLANK(J9),"",IF(J9&gt;60,"ERREUR !!",O11*(I9+(J9/60)))))</f>
        <v>-1.5013333333333332</v>
      </c>
      <c r="R9" s="213"/>
    </row>
    <row r="10" spans="3:23" ht="15" customHeight="1" x14ac:dyDescent="0.25">
      <c r="C10" s="46"/>
      <c r="D10" s="33"/>
      <c r="G10" s="210" t="s">
        <v>49</v>
      </c>
      <c r="H10" s="211"/>
      <c r="I10" s="38">
        <v>9</v>
      </c>
      <c r="J10" s="39">
        <v>59.92</v>
      </c>
      <c r="K10" s="42" t="s">
        <v>51</v>
      </c>
      <c r="L10" s="43" t="str">
        <f>IF(P10=N9,"+","-")</f>
        <v>-</v>
      </c>
      <c r="M10" s="42" t="s">
        <v>53</v>
      </c>
      <c r="N10" s="42" t="s">
        <v>55</v>
      </c>
      <c r="O10" s="11" t="str">
        <f>IF(ISBLANK(I10),"",IF(ISBLANK(J10),"",IF(P10=N10,L10&amp;N12,N12)))</f>
        <v>-9°59,92</v>
      </c>
      <c r="P10" s="39" t="s">
        <v>55</v>
      </c>
      <c r="Q10" s="212">
        <f>IF(ISBLANK(I10),"",IF(ISBLANK(J10),"",IF(J10&gt;60,"ERREUR !!",O12*(I10+(J10/60)))))</f>
        <v>-9.9986666666666668</v>
      </c>
      <c r="R10" s="213"/>
      <c r="S10" s="31"/>
      <c r="T10" s="31"/>
    </row>
    <row r="11" spans="3:23" x14ac:dyDescent="0.25">
      <c r="G11" s="194" t="s">
        <v>72</v>
      </c>
      <c r="H11" s="195"/>
      <c r="I11" s="83" t="s">
        <v>33</v>
      </c>
      <c r="J11" s="85">
        <v>37410</v>
      </c>
      <c r="K11" s="85"/>
      <c r="L11" s="85"/>
      <c r="M11" s="85"/>
      <c r="N11" s="86" t="str">
        <f>I9&amp;"°"&amp;J9</f>
        <v>1°30,08</v>
      </c>
      <c r="O11" s="87">
        <f>IF(P9=M10,-1,1)</f>
        <v>-1</v>
      </c>
      <c r="P11" s="198" t="str">
        <f>TEXT(J11,"aaaa-mm-jj")&amp;"T"&amp;TEXT(J12,"hh:mm:ss")&amp;"z"</f>
        <v>2006-06-04T09:30:00z</v>
      </c>
      <c r="Q11" s="198"/>
      <c r="R11" s="199"/>
      <c r="T11" s="30"/>
      <c r="U11" s="30"/>
      <c r="V11" s="32"/>
      <c r="W11" s="32"/>
    </row>
    <row r="12" spans="3:23" ht="15.75" thickBot="1" x14ac:dyDescent="0.3">
      <c r="G12" s="196"/>
      <c r="H12" s="197"/>
      <c r="I12" s="84" t="s">
        <v>73</v>
      </c>
      <c r="J12" s="114">
        <v>0.39583333333333331</v>
      </c>
      <c r="K12" s="88"/>
      <c r="L12" s="88"/>
      <c r="M12" s="88"/>
      <c r="N12" s="89" t="str">
        <f>I10&amp;"°"&amp;J10</f>
        <v>9°59,92</v>
      </c>
      <c r="O12" s="87">
        <f>IF(P10=N10,-1,1)</f>
        <v>-1</v>
      </c>
      <c r="P12" s="200"/>
      <c r="Q12" s="200"/>
      <c r="R12" s="201"/>
      <c r="T12" s="30"/>
      <c r="U12" s="30"/>
      <c r="V12" s="32"/>
      <c r="W12" s="32"/>
    </row>
    <row r="13" spans="3:23" ht="15.75" thickBot="1" x14ac:dyDescent="0.3">
      <c r="C13" s="5" t="s">
        <v>1</v>
      </c>
      <c r="D13" s="5"/>
      <c r="E13" s="6"/>
      <c r="K13" s="81"/>
      <c r="L13" s="81"/>
      <c r="M13" s="81"/>
      <c r="N13" s="81"/>
      <c r="O13" s="81"/>
      <c r="P13" s="81"/>
      <c r="Q13" s="82"/>
    </row>
    <row r="14" spans="3:23" ht="15" customHeight="1" x14ac:dyDescent="0.25">
      <c r="C14" s="97" t="s">
        <v>7</v>
      </c>
      <c r="D14" s="90"/>
      <c r="E14" s="90"/>
      <c r="F14" s="90"/>
      <c r="G14" s="90"/>
      <c r="H14" s="91"/>
      <c r="I14" s="91"/>
      <c r="J14" s="91"/>
      <c r="K14" s="90"/>
      <c r="L14" s="90"/>
      <c r="M14" s="90"/>
      <c r="N14" s="91"/>
      <c r="O14" s="12"/>
      <c r="P14" s="91"/>
      <c r="Q14" s="12" t="s">
        <v>17</v>
      </c>
      <c r="R14" s="17">
        <v>22.5</v>
      </c>
      <c r="S14" s="92" t="s">
        <v>2</v>
      </c>
    </row>
    <row r="15" spans="3:23" ht="14.25" customHeight="1" x14ac:dyDescent="0.25">
      <c r="C15" s="98" t="s">
        <v>32</v>
      </c>
      <c r="D15" s="93"/>
      <c r="E15" s="93"/>
      <c r="F15" s="93"/>
      <c r="G15" s="93"/>
      <c r="H15" s="23"/>
      <c r="I15" s="23"/>
      <c r="J15" s="23"/>
      <c r="K15" s="93"/>
      <c r="L15" s="93"/>
      <c r="M15" s="93"/>
      <c r="N15" s="23"/>
      <c r="O15" s="13"/>
      <c r="P15" s="23"/>
      <c r="Q15" s="13" t="s">
        <v>34</v>
      </c>
      <c r="R15" s="18">
        <v>22.5</v>
      </c>
      <c r="S15" s="94" t="s">
        <v>2</v>
      </c>
    </row>
    <row r="16" spans="3:23" x14ac:dyDescent="0.25">
      <c r="C16" s="98" t="s">
        <v>11</v>
      </c>
      <c r="D16" s="93"/>
      <c r="E16" s="93"/>
      <c r="F16" s="93"/>
      <c r="G16" s="93"/>
      <c r="H16" s="23"/>
      <c r="I16" s="23"/>
      <c r="J16" s="23"/>
      <c r="K16" s="93"/>
      <c r="L16" s="93"/>
      <c r="M16" s="93"/>
      <c r="N16" s="23"/>
      <c r="O16" s="14"/>
      <c r="P16" s="23"/>
      <c r="Q16" s="14" t="s">
        <v>35</v>
      </c>
      <c r="R16" s="20" t="s">
        <v>4</v>
      </c>
      <c r="S16" s="94" t="s">
        <v>6</v>
      </c>
    </row>
    <row r="17" spans="3:54" ht="15.75" thickBot="1" x14ac:dyDescent="0.3">
      <c r="C17" s="99" t="s">
        <v>12</v>
      </c>
      <c r="D17" s="95"/>
      <c r="E17" s="95"/>
      <c r="F17" s="95"/>
      <c r="G17" s="95"/>
      <c r="H17" s="24"/>
      <c r="I17" s="24"/>
      <c r="J17" s="24"/>
      <c r="K17" s="95"/>
      <c r="L17" s="95"/>
      <c r="M17" s="95"/>
      <c r="N17" s="24"/>
      <c r="O17" s="15"/>
      <c r="P17" s="24"/>
      <c r="Q17" s="15" t="s">
        <v>36</v>
      </c>
      <c r="R17" s="21" t="s">
        <v>4</v>
      </c>
      <c r="S17" s="96" t="s">
        <v>6</v>
      </c>
    </row>
    <row r="18" spans="3:54" ht="14.45" hidden="1" x14ac:dyDescent="0.3">
      <c r="C18" s="8" t="s">
        <v>8</v>
      </c>
      <c r="D18" s="9"/>
      <c r="E18" s="9"/>
      <c r="F18" s="9"/>
      <c r="G18" s="9"/>
      <c r="H18" s="9"/>
      <c r="I18" s="9"/>
      <c r="J18" s="9"/>
      <c r="K18" s="10"/>
      <c r="L18" s="10"/>
      <c r="M18" s="10"/>
      <c r="N18" s="10"/>
      <c r="O18" s="25" t="s">
        <v>0</v>
      </c>
      <c r="P18" s="19">
        <f>(0.999842594+(0.00006793952*$R$14)-(0.00000909529*$R$14^2)+(0.0000001001685*$R$14^3)-(0.000000001120083*$R$14^4)+(0.000000000006536332*$R$14^5))</f>
        <v>0.99765835121983093</v>
      </c>
      <c r="Q18" s="10"/>
      <c r="R18" s="2"/>
    </row>
    <row r="19" spans="3:54" ht="14.45" hidden="1" x14ac:dyDescent="0.3">
      <c r="C19" s="8" t="s">
        <v>9</v>
      </c>
      <c r="D19" s="9"/>
      <c r="E19" s="9"/>
      <c r="F19" s="9"/>
      <c r="G19" s="9"/>
      <c r="H19" s="9"/>
      <c r="I19" s="9"/>
      <c r="J19" s="9"/>
      <c r="K19" s="10"/>
      <c r="L19" s="10"/>
      <c r="M19" s="10"/>
      <c r="N19" s="10"/>
      <c r="O19" s="25" t="s">
        <v>43</v>
      </c>
      <c r="P19" s="19" t="e">
        <f>$P$24*($P$18/#REF!)</f>
        <v>#REF!</v>
      </c>
      <c r="Q19" s="10" t="s">
        <v>3</v>
      </c>
      <c r="R19" s="2"/>
    </row>
    <row r="20" spans="3:54" ht="14.45" hidden="1" x14ac:dyDescent="0.3">
      <c r="C20" s="8" t="s">
        <v>18</v>
      </c>
      <c r="D20" s="9"/>
      <c r="E20" s="9"/>
      <c r="F20" s="9"/>
      <c r="G20" s="9"/>
      <c r="H20" s="9"/>
      <c r="I20" s="9"/>
      <c r="J20" s="9"/>
      <c r="K20" s="10"/>
      <c r="L20" s="10"/>
      <c r="M20" s="10"/>
      <c r="N20" s="10"/>
      <c r="O20" s="25" t="s">
        <v>44</v>
      </c>
      <c r="P20" s="19" t="e">
        <f>5+#REF!</f>
        <v>#REF!</v>
      </c>
      <c r="Q20" s="10" t="s">
        <v>6</v>
      </c>
      <c r="R20" s="2"/>
    </row>
    <row r="21" spans="3:54" ht="14.45" hidden="1" x14ac:dyDescent="0.3">
      <c r="C21" s="8" t="s">
        <v>10</v>
      </c>
      <c r="D21" s="9"/>
      <c r="E21" s="9"/>
      <c r="F21" s="9"/>
      <c r="G21" s="9"/>
      <c r="H21" s="9"/>
      <c r="I21" s="9"/>
      <c r="J21" s="9"/>
      <c r="K21" s="10"/>
      <c r="L21" s="10"/>
      <c r="M21" s="10"/>
      <c r="N21" s="10"/>
      <c r="O21" s="25" t="s">
        <v>45</v>
      </c>
      <c r="P21" s="19" t="e">
        <f>P20*(1+0.00001*(R14-20))</f>
        <v>#REF!</v>
      </c>
      <c r="Q21" s="10" t="s">
        <v>6</v>
      </c>
      <c r="R21" s="2"/>
    </row>
    <row r="22" spans="3:54" ht="14.45" hidden="1" x14ac:dyDescent="0.3">
      <c r="C22" s="8" t="s">
        <v>13</v>
      </c>
      <c r="D22" s="9"/>
      <c r="E22" s="9"/>
      <c r="F22" s="9"/>
      <c r="G22" s="9"/>
      <c r="H22" s="9"/>
      <c r="I22" s="9"/>
      <c r="J22" s="9"/>
      <c r="K22" s="10"/>
      <c r="L22" s="10"/>
      <c r="M22" s="10"/>
      <c r="N22" s="10"/>
      <c r="O22" s="25" t="s">
        <v>39</v>
      </c>
      <c r="P22" s="22" t="e">
        <f>$R$16*(1+0.00001*(20-$R$14))</f>
        <v>#VALUE!</v>
      </c>
      <c r="Q22" s="10" t="s">
        <v>6</v>
      </c>
      <c r="R22" s="2"/>
    </row>
    <row r="23" spans="3:54" ht="14.45" hidden="1" x14ac:dyDescent="0.3">
      <c r="C23" s="8" t="s">
        <v>14</v>
      </c>
      <c r="D23" s="9"/>
      <c r="E23" s="9"/>
      <c r="F23" s="9"/>
      <c r="G23" s="9"/>
      <c r="H23" s="9"/>
      <c r="I23" s="9"/>
      <c r="J23" s="9"/>
      <c r="K23" s="10"/>
      <c r="L23" s="10"/>
      <c r="M23" s="10"/>
      <c r="N23" s="10"/>
      <c r="O23" s="25" t="s">
        <v>40</v>
      </c>
      <c r="P23" s="22" t="e">
        <f>$R$17*(1+0.00001*(20-$R$14))</f>
        <v>#VALUE!</v>
      </c>
      <c r="Q23" s="10" t="s">
        <v>6</v>
      </c>
      <c r="R23" s="2"/>
    </row>
    <row r="24" spans="3:54" ht="14.45" hidden="1" x14ac:dyDescent="0.3">
      <c r="C24" s="8" t="s">
        <v>15</v>
      </c>
      <c r="D24" s="9"/>
      <c r="E24" s="9"/>
      <c r="F24" s="9"/>
      <c r="G24" s="9"/>
      <c r="H24" s="9"/>
      <c r="I24" s="9"/>
      <c r="J24" s="9"/>
      <c r="K24" s="10"/>
      <c r="L24" s="10"/>
      <c r="M24" s="10"/>
      <c r="N24" s="10"/>
      <c r="O24" s="25" t="s">
        <v>41</v>
      </c>
      <c r="P24" s="23" t="e">
        <f>MAX(#REF!)</f>
        <v>#REF!</v>
      </c>
      <c r="Q24" s="10" t="s">
        <v>3</v>
      </c>
      <c r="R24" s="2"/>
    </row>
    <row r="25" spans="3:54" ht="14.45" hidden="1" x14ac:dyDescent="0.3">
      <c r="C25" s="8" t="s">
        <v>16</v>
      </c>
      <c r="D25" s="9"/>
      <c r="E25" s="9"/>
      <c r="F25" s="9"/>
      <c r="G25" s="9"/>
      <c r="H25" s="9"/>
      <c r="I25" s="9"/>
      <c r="J25" s="9"/>
      <c r="K25" s="10"/>
      <c r="L25" s="10"/>
      <c r="M25" s="10"/>
      <c r="N25" s="10"/>
      <c r="O25" s="25" t="s">
        <v>42</v>
      </c>
      <c r="P25" s="23" t="e">
        <f>IF(ISBLANK(R14),"",IF(ISBLANK(P21),"",IF(ISBLANK(R17),"",(($P$24*$P$18)/($P$22-$P$23)))))</f>
        <v>#REF!</v>
      </c>
      <c r="Q25" s="10" t="s">
        <v>3</v>
      </c>
      <c r="R25" s="2"/>
    </row>
    <row r="26" spans="3:54" ht="14.45" hidden="1" x14ac:dyDescent="0.3">
      <c r="C26" s="40" t="s">
        <v>31</v>
      </c>
      <c r="D26" s="41"/>
      <c r="E26" s="41"/>
      <c r="F26" s="41"/>
      <c r="G26" s="41"/>
      <c r="H26" s="41"/>
      <c r="I26" s="41"/>
      <c r="J26" s="41"/>
      <c r="K26" s="10"/>
      <c r="L26" s="10"/>
      <c r="M26" s="10"/>
      <c r="N26" s="10"/>
      <c r="O26" s="25" t="s">
        <v>30</v>
      </c>
      <c r="P26" s="23" t="e">
        <f>2+(#REF!+#REF!)</f>
        <v>#REF!</v>
      </c>
      <c r="Q26" s="10" t="s">
        <v>6</v>
      </c>
      <c r="R26" s="2"/>
    </row>
    <row r="27" spans="3:54" hidden="1" thickBot="1" x14ac:dyDescent="0.35">
      <c r="C27" s="26"/>
      <c r="D27" s="27"/>
      <c r="E27" s="27"/>
      <c r="F27" s="27"/>
      <c r="G27" s="27"/>
      <c r="H27" s="27"/>
      <c r="I27" s="27"/>
      <c r="J27" s="27"/>
      <c r="K27" s="28"/>
      <c r="L27" s="28"/>
      <c r="M27" s="28"/>
      <c r="N27" s="28"/>
      <c r="O27" s="29" t="s">
        <v>29</v>
      </c>
      <c r="P27" s="24">
        <v>1.6999999999999999E-3</v>
      </c>
      <c r="Q27" s="28"/>
      <c r="R27" s="4"/>
    </row>
    <row r="29" spans="3:54" ht="15.75" x14ac:dyDescent="0.25">
      <c r="E29" s="202" t="s">
        <v>60</v>
      </c>
      <c r="F29" s="202"/>
      <c r="G29" s="202"/>
      <c r="H29" s="202"/>
      <c r="I29" s="69" t="s">
        <v>66</v>
      </c>
      <c r="K29" s="70"/>
      <c r="L29" s="70"/>
      <c r="M29" s="70"/>
      <c r="N29" s="71"/>
      <c r="O29" s="70" t="s">
        <v>66</v>
      </c>
    </row>
    <row r="30" spans="3:54" ht="16.149999999999999" thickBot="1" x14ac:dyDescent="0.35">
      <c r="E30" s="116"/>
      <c r="F30" s="116"/>
      <c r="G30" s="116"/>
      <c r="H30" s="116"/>
      <c r="I30" s="116"/>
      <c r="J30" s="73"/>
      <c r="K30" s="72"/>
      <c r="L30" s="72"/>
      <c r="M30" s="72"/>
      <c r="N30" s="71"/>
      <c r="O30" s="71" t="s">
        <v>65</v>
      </c>
      <c r="P30" s="71"/>
    </row>
    <row r="31" spans="3:54" ht="15.75" customHeight="1" x14ac:dyDescent="0.25">
      <c r="C31" s="203" t="s">
        <v>5</v>
      </c>
      <c r="D31" s="190" t="s">
        <v>24</v>
      </c>
      <c r="E31" s="190" t="s">
        <v>58</v>
      </c>
      <c r="F31" s="190" t="s">
        <v>56</v>
      </c>
      <c r="G31" s="190" t="s">
        <v>20</v>
      </c>
      <c r="H31" s="190" t="s">
        <v>76</v>
      </c>
      <c r="I31" s="188" t="s">
        <v>77</v>
      </c>
      <c r="J31" s="188" t="s">
        <v>64</v>
      </c>
      <c r="K31" s="190" t="s">
        <v>21</v>
      </c>
      <c r="L31" s="190" t="s">
        <v>22</v>
      </c>
      <c r="M31" s="190" t="s">
        <v>26</v>
      </c>
      <c r="N31" s="190" t="s">
        <v>25</v>
      </c>
      <c r="O31" s="190" t="s">
        <v>23</v>
      </c>
      <c r="P31" s="192" t="s">
        <v>74</v>
      </c>
      <c r="Q31" s="192"/>
      <c r="R31" s="192"/>
      <c r="S31" s="192"/>
      <c r="T31" s="184" t="s">
        <v>69</v>
      </c>
      <c r="U31" s="184"/>
      <c r="V31" s="184" t="s">
        <v>70</v>
      </c>
      <c r="W31" s="184"/>
      <c r="X31" s="184" t="s">
        <v>71</v>
      </c>
      <c r="Y31" s="184"/>
      <c r="Z31" s="184" t="s">
        <v>67</v>
      </c>
      <c r="AA31" s="184"/>
      <c r="AB31" s="184" t="s">
        <v>68</v>
      </c>
      <c r="AC31" s="186"/>
      <c r="AD31" s="227" t="s">
        <v>80</v>
      </c>
      <c r="AE31" s="227" t="s">
        <v>81</v>
      </c>
      <c r="AF31" s="227" t="s">
        <v>82</v>
      </c>
      <c r="AG31" s="228" t="s">
        <v>83</v>
      </c>
      <c r="AH31" s="227" t="s">
        <v>84</v>
      </c>
      <c r="AI31" s="227" t="s">
        <v>85</v>
      </c>
      <c r="AJ31" s="227" t="s">
        <v>86</v>
      </c>
      <c r="AK31" s="227" t="s">
        <v>87</v>
      </c>
      <c r="AL31" s="228" t="s">
        <v>88</v>
      </c>
      <c r="AM31" s="227" t="s">
        <v>89</v>
      </c>
      <c r="AN31" s="227" t="s">
        <v>90</v>
      </c>
      <c r="AO31" s="227" t="s">
        <v>91</v>
      </c>
      <c r="AP31" s="227" t="s">
        <v>92</v>
      </c>
      <c r="AQ31" s="227" t="s">
        <v>93</v>
      </c>
      <c r="AR31" s="228" t="s">
        <v>94</v>
      </c>
      <c r="AS31" s="228" t="s">
        <v>95</v>
      </c>
      <c r="AT31" s="228" t="s">
        <v>96</v>
      </c>
      <c r="AU31" s="227" t="s">
        <v>97</v>
      </c>
      <c r="AV31" s="227" t="s">
        <v>98</v>
      </c>
      <c r="AW31" s="229" t="s">
        <v>99</v>
      </c>
      <c r="AX31" s="227" t="s">
        <v>100</v>
      </c>
      <c r="AY31" s="227" t="s">
        <v>101</v>
      </c>
      <c r="AZ31" s="228" t="s">
        <v>102</v>
      </c>
      <c r="BA31" s="227" t="s">
        <v>103</v>
      </c>
      <c r="BB31" s="230" t="s">
        <v>104</v>
      </c>
    </row>
    <row r="32" spans="3:54" ht="15.75" customHeight="1" x14ac:dyDescent="0.25">
      <c r="C32" s="204"/>
      <c r="D32" s="191"/>
      <c r="E32" s="191"/>
      <c r="F32" s="191"/>
      <c r="G32" s="191"/>
      <c r="H32" s="191"/>
      <c r="I32" s="205"/>
      <c r="J32" s="189"/>
      <c r="K32" s="191"/>
      <c r="L32" s="191"/>
      <c r="M32" s="191"/>
      <c r="N32" s="191"/>
      <c r="O32" s="191"/>
      <c r="P32" s="193"/>
      <c r="Q32" s="193"/>
      <c r="R32" s="193"/>
      <c r="S32" s="193"/>
      <c r="T32" s="185"/>
      <c r="U32" s="185"/>
      <c r="V32" s="185"/>
      <c r="W32" s="185"/>
      <c r="X32" s="185"/>
      <c r="Y32" s="185"/>
      <c r="Z32" s="185"/>
      <c r="AA32" s="185"/>
      <c r="AB32" s="185"/>
      <c r="AC32" s="187"/>
      <c r="AD32" s="227"/>
      <c r="AE32" s="227"/>
      <c r="AF32" s="227"/>
      <c r="AG32" s="228"/>
      <c r="AH32" s="227"/>
      <c r="AI32" s="227"/>
      <c r="AJ32" s="227"/>
      <c r="AK32" s="227"/>
      <c r="AL32" s="228"/>
      <c r="AM32" s="227"/>
      <c r="AN32" s="227"/>
      <c r="AO32" s="227"/>
      <c r="AP32" s="227"/>
      <c r="AQ32" s="227"/>
      <c r="AR32" s="228"/>
      <c r="AS32" s="228"/>
      <c r="AT32" s="228"/>
      <c r="AU32" s="227"/>
      <c r="AV32" s="227"/>
      <c r="AW32" s="229"/>
      <c r="AX32" s="227"/>
      <c r="AY32" s="227"/>
      <c r="AZ32" s="228"/>
      <c r="BA32" s="227"/>
      <c r="BB32" s="230"/>
    </row>
    <row r="33" spans="1:54" ht="15.75" customHeight="1" x14ac:dyDescent="0.25">
      <c r="C33" s="178" t="s">
        <v>59</v>
      </c>
      <c r="D33" s="180" t="s">
        <v>4</v>
      </c>
      <c r="E33" s="180" t="s">
        <v>2</v>
      </c>
      <c r="F33" s="176" t="s">
        <v>62</v>
      </c>
      <c r="G33" s="182"/>
      <c r="H33" s="176" t="s">
        <v>27</v>
      </c>
      <c r="I33" s="176" t="s">
        <v>27</v>
      </c>
      <c r="J33" s="176" t="s">
        <v>62</v>
      </c>
      <c r="K33" s="136"/>
      <c r="L33" s="136"/>
      <c r="M33" s="136"/>
      <c r="N33" s="136"/>
      <c r="O33" s="136"/>
      <c r="P33" s="137" t="s">
        <v>132</v>
      </c>
      <c r="Q33" s="137"/>
      <c r="R33" s="137" t="s">
        <v>133</v>
      </c>
      <c r="S33" s="137" t="s">
        <v>134</v>
      </c>
      <c r="T33" s="138" t="s">
        <v>135</v>
      </c>
      <c r="U33" s="138" t="s">
        <v>136</v>
      </c>
      <c r="V33" s="138" t="s">
        <v>137</v>
      </c>
      <c r="W33" s="138" t="s">
        <v>138</v>
      </c>
      <c r="X33" s="138" t="s">
        <v>139</v>
      </c>
      <c r="Y33" s="138" t="s">
        <v>140</v>
      </c>
      <c r="Z33" s="138" t="s">
        <v>141</v>
      </c>
      <c r="AA33" s="138" t="s">
        <v>142</v>
      </c>
      <c r="AB33" s="138" t="s">
        <v>143</v>
      </c>
      <c r="AC33" s="139" t="s">
        <v>144</v>
      </c>
      <c r="AD33" s="129" t="s">
        <v>105</v>
      </c>
      <c r="AE33" s="129" t="s">
        <v>106</v>
      </c>
      <c r="AF33" s="129" t="s">
        <v>107</v>
      </c>
      <c r="AG33" s="130" t="s">
        <v>108</v>
      </c>
      <c r="AH33" s="129" t="s">
        <v>109</v>
      </c>
      <c r="AI33" s="131" t="s">
        <v>110</v>
      </c>
      <c r="AJ33" s="129" t="s">
        <v>111</v>
      </c>
      <c r="AK33" s="131" t="s">
        <v>112</v>
      </c>
      <c r="AL33" s="129" t="s">
        <v>113</v>
      </c>
      <c r="AM33" s="129" t="s">
        <v>114</v>
      </c>
      <c r="AN33" s="129" t="s">
        <v>115</v>
      </c>
      <c r="AO33" s="129" t="s">
        <v>116</v>
      </c>
      <c r="AP33" s="129" t="s">
        <v>117</v>
      </c>
      <c r="AQ33" s="131" t="s">
        <v>118</v>
      </c>
      <c r="AR33" s="129" t="s">
        <v>119</v>
      </c>
      <c r="AS33" s="129" t="s">
        <v>120</v>
      </c>
      <c r="AT33" s="132" t="s">
        <v>121</v>
      </c>
      <c r="AU33" s="131" t="s">
        <v>122</v>
      </c>
      <c r="AV33" s="131" t="s">
        <v>123</v>
      </c>
      <c r="AW33" s="131" t="s">
        <v>124</v>
      </c>
      <c r="AX33" s="129" t="s">
        <v>125</v>
      </c>
      <c r="AY33" s="129" t="s">
        <v>126</v>
      </c>
      <c r="AZ33" s="130" t="s">
        <v>127</v>
      </c>
      <c r="BA33" s="129" t="s">
        <v>128</v>
      </c>
      <c r="BB33" s="133" t="s">
        <v>129</v>
      </c>
    </row>
    <row r="34" spans="1:54" ht="14.25" customHeight="1" thickBot="1" x14ac:dyDescent="0.3">
      <c r="C34" s="179"/>
      <c r="D34" s="181"/>
      <c r="E34" s="181"/>
      <c r="F34" s="177"/>
      <c r="G34" s="183"/>
      <c r="H34" s="177"/>
      <c r="I34" s="177"/>
      <c r="J34" s="177"/>
      <c r="K34" s="125"/>
      <c r="L34" s="125"/>
      <c r="M34" s="125"/>
      <c r="N34" s="126" t="s">
        <v>6</v>
      </c>
      <c r="O34" s="125"/>
      <c r="P34" s="126" t="s">
        <v>61</v>
      </c>
      <c r="Q34" s="126" t="s">
        <v>79</v>
      </c>
      <c r="R34" s="126" t="s">
        <v>63</v>
      </c>
      <c r="S34" s="126" t="s">
        <v>28</v>
      </c>
      <c r="T34" s="100" t="s">
        <v>63</v>
      </c>
      <c r="U34" s="100" t="s">
        <v>28</v>
      </c>
      <c r="V34" s="100" t="s">
        <v>63</v>
      </c>
      <c r="W34" s="100" t="s">
        <v>28</v>
      </c>
      <c r="X34" s="100" t="s">
        <v>63</v>
      </c>
      <c r="Y34" s="100" t="s">
        <v>28</v>
      </c>
      <c r="Z34" s="100" t="s">
        <v>63</v>
      </c>
      <c r="AA34" s="100" t="s">
        <v>28</v>
      </c>
      <c r="AB34" s="100" t="s">
        <v>63</v>
      </c>
      <c r="AC34" s="101" t="s">
        <v>28</v>
      </c>
      <c r="AD34" s="134" t="s">
        <v>130</v>
      </c>
      <c r="AE34" s="134" t="s">
        <v>130</v>
      </c>
      <c r="AF34" s="134" t="s">
        <v>130</v>
      </c>
      <c r="AG34" s="135" t="s">
        <v>131</v>
      </c>
      <c r="AH34" s="134" t="s">
        <v>131</v>
      </c>
      <c r="AI34" s="134" t="s">
        <v>131</v>
      </c>
      <c r="AJ34" s="134" t="s">
        <v>131</v>
      </c>
      <c r="AK34" s="134" t="s">
        <v>131</v>
      </c>
      <c r="AL34" s="134" t="s">
        <v>131</v>
      </c>
      <c r="AM34" s="134" t="s">
        <v>131</v>
      </c>
      <c r="AN34" s="134" t="s">
        <v>131</v>
      </c>
      <c r="AO34" s="134" t="s">
        <v>131</v>
      </c>
      <c r="AP34" s="134" t="s">
        <v>131</v>
      </c>
      <c r="AQ34" s="134" t="s">
        <v>131</v>
      </c>
      <c r="AR34" s="134" t="s">
        <v>131</v>
      </c>
      <c r="AS34" s="134" t="s">
        <v>131</v>
      </c>
      <c r="AT34" s="134" t="s">
        <v>131</v>
      </c>
      <c r="AU34" s="134" t="s">
        <v>131</v>
      </c>
      <c r="AV34" s="134" t="s">
        <v>131</v>
      </c>
      <c r="AW34" s="134" t="s">
        <v>131</v>
      </c>
      <c r="AX34" s="134" t="s">
        <v>131</v>
      </c>
      <c r="AY34" s="134" t="s">
        <v>131</v>
      </c>
      <c r="AZ34" s="134" t="s">
        <v>131</v>
      </c>
      <c r="BA34" s="134" t="s">
        <v>131</v>
      </c>
      <c r="BB34" s="134" t="s">
        <v>131</v>
      </c>
    </row>
    <row r="35" spans="1:54" ht="15.75" x14ac:dyDescent="0.25">
      <c r="A35" s="75">
        <f>IF(ISBLANK(VLOOKUP(D35,#REF!,3)),0,1)</f>
        <v>1</v>
      </c>
      <c r="B35" s="74">
        <f>IF(ISBLANK(D35),0,IF(ISBLANK(E35),0,IF(ISBLANK(F35),0,1)))</f>
        <v>0</v>
      </c>
      <c r="C35" s="140">
        <v>1</v>
      </c>
      <c r="D35" s="53"/>
      <c r="E35" s="53"/>
      <c r="F35" s="54"/>
      <c r="G35" s="164">
        <v>34.963900000000002</v>
      </c>
      <c r="H35" s="141">
        <v>2000</v>
      </c>
      <c r="I35" s="159">
        <v>2013</v>
      </c>
      <c r="J35" s="142" t="s">
        <v>4</v>
      </c>
      <c r="K35" s="143" t="str">
        <f>IF(ISBLANK(E35),"",(0.000824493-(0.0000040899*E35)+(0.000000076438*E35^2)-(0.00000000082467*E35^3)+(0.0000000000053875*E35^4)))</f>
        <v/>
      </c>
      <c r="L35" s="143" t="str">
        <f>IF(ISBLANK(E35),"",(-0.00000572466+(0.00000010227*E35)-(0.0000000016546*E35^2)))</f>
        <v/>
      </c>
      <c r="M35" s="143" t="str">
        <f>IF(ISBLANK(E35),"",IF(ISBLANK(G35),(O35+(K35*35)+(L35*35^1.5)+(0.00000048314*35^2)),(O35+(K35*G35)+(L35*G35^1.5)+(0.00000048314*G35^2))))</f>
        <v/>
      </c>
      <c r="N35" s="144" t="str">
        <f>IF(ISBLANK(D35),"",IF(ISBLANK(G35),J35*(1+0.00001*(35-20)),J35*(1+0.00001*(G35-20))))</f>
        <v/>
      </c>
      <c r="O35" s="143" t="str">
        <f>IF(ISBLANK(E35),"",(0.999842594+(0.00006793952*E35)-(0.00000909529*E35^2)+(0.0000001001685*E35^3)-(0.000000001120083*E35^4)+(0.000000000006536332*E35^5)))</f>
        <v/>
      </c>
      <c r="P35" s="234">
        <v>5.6520000000000001</v>
      </c>
      <c r="Q35" s="142" t="s">
        <v>4</v>
      </c>
      <c r="S35" s="161">
        <v>245.7</v>
      </c>
      <c r="T35" s="231">
        <v>8.9999999999999993E-3</v>
      </c>
      <c r="U35" s="231">
        <v>8.7947046809502966E-3</v>
      </c>
      <c r="X35" s="231">
        <v>20.501000000000001</v>
      </c>
      <c r="Y35" s="231">
        <v>20.033360073795784</v>
      </c>
      <c r="Z35" s="231">
        <v>1.4019999999999999</v>
      </c>
      <c r="AA35" s="231">
        <v>1.3700195514102573</v>
      </c>
      <c r="AB35" s="231">
        <v>20.9</v>
      </c>
      <c r="AC35" s="231">
        <v>20.423258647984575</v>
      </c>
      <c r="AD35" s="149"/>
      <c r="AE35" s="149"/>
      <c r="AF35" s="149"/>
      <c r="AG35" s="149"/>
      <c r="AH35" s="149"/>
      <c r="AI35" s="149"/>
      <c r="AJ35" s="149"/>
      <c r="AK35" s="149"/>
      <c r="AL35" s="149"/>
      <c r="AM35" s="149"/>
      <c r="AN35" s="149"/>
      <c r="AO35" s="149"/>
      <c r="AP35" s="149"/>
      <c r="AQ35" s="149"/>
      <c r="AR35" s="149"/>
      <c r="AS35" s="149"/>
      <c r="AT35" s="149"/>
      <c r="AU35" s="149"/>
      <c r="AV35" s="149"/>
      <c r="AW35" s="149"/>
      <c r="AX35" s="149"/>
      <c r="AY35" s="149"/>
      <c r="AZ35" s="149"/>
      <c r="BA35" s="149"/>
      <c r="BB35" s="150"/>
    </row>
    <row r="36" spans="1:54" ht="15.75" x14ac:dyDescent="0.25">
      <c r="A36" s="75">
        <f>IF(ISBLANK(VLOOKUP(D36,#REF!,3)),0,1)</f>
        <v>1</v>
      </c>
      <c r="B36" s="74">
        <f t="shared" ref="B36:B58" si="0">IF(ISBLANK(D36),0,IF(ISBLANK(E36),0,IF(ISBLANK(F36),0,1)))</f>
        <v>0</v>
      </c>
      <c r="C36" s="52">
        <v>2</v>
      </c>
      <c r="D36" s="53"/>
      <c r="E36" s="53"/>
      <c r="F36" s="54"/>
      <c r="G36" s="164">
        <v>34.972299999999997</v>
      </c>
      <c r="H36" s="53">
        <v>1900</v>
      </c>
      <c r="I36" s="159">
        <v>1887</v>
      </c>
      <c r="J36" s="127" t="s">
        <v>4</v>
      </c>
      <c r="K36" s="57" t="str">
        <f t="shared" ref="K36:K45" si="1">IF(ISBLANK(E36),"",(0.000824493-(0.0000040899*E36)+(0.000000076438*E36^2)-(0.00000000082467*E36^3)+(0.0000000000053875*E36^4)))</f>
        <v/>
      </c>
      <c r="L36" s="57" t="str">
        <f t="shared" ref="L36:L45" si="2">IF(ISBLANK(E36),"",(-0.00000572466+(0.00000010227*E36)-(0.0000000016546*E36^2)))</f>
        <v/>
      </c>
      <c r="M36" s="57" t="str">
        <f t="shared" ref="M36:M45" si="3">IF(ISBLANK(E36),"",IF(ISBLANK(G36),(O36+(K36*35)+(L36*35^1.5)+(0.00000048314*35^2)),(O36+(K36*G36)+(L36*G36^1.5)+(0.00000048314*G36^2))))</f>
        <v/>
      </c>
      <c r="N36" s="58" t="str">
        <f t="shared" ref="N36:N45" si="4">IF(ISBLANK(D36),"",IF(ISBLANK(G36),J36*(1+0.00001*(35-20)),J36*(1+0.00001*(G36-20))))</f>
        <v/>
      </c>
      <c r="O36" s="57" t="str">
        <f t="shared" ref="O36:O45" si="5">IF(ISBLANK(E36),"",(0.999842594+(0.00006793952*E36)-(0.00000909529*E36^2)+(0.0000001001685*E36^3)-(0.000000001120083*E36^4)+(0.000000000006536332*E36^5)))</f>
        <v/>
      </c>
      <c r="P36" s="234">
        <v>5.6879999999999997</v>
      </c>
      <c r="Q36" s="127" t="s">
        <v>4</v>
      </c>
      <c r="S36" s="162">
        <v>247.3</v>
      </c>
      <c r="T36" s="231">
        <v>1E-3</v>
      </c>
      <c r="U36" s="231">
        <v>9.7718940899447744E-4</v>
      </c>
      <c r="X36" s="231">
        <v>20.018999999999998</v>
      </c>
      <c r="Y36" s="231">
        <v>19.562354778660442</v>
      </c>
      <c r="Z36" s="231">
        <v>1.379</v>
      </c>
      <c r="AA36" s="231">
        <v>1.3475441950033844</v>
      </c>
      <c r="AB36" s="231">
        <v>18.07</v>
      </c>
      <c r="AC36" s="231">
        <v>17.657812620530208</v>
      </c>
      <c r="AD36" s="76"/>
      <c r="AE36" s="76"/>
      <c r="AF36" s="76"/>
      <c r="AG36" s="76"/>
      <c r="AH36" s="76"/>
      <c r="AI36" s="76"/>
      <c r="AJ36" s="76"/>
      <c r="AK36" s="76"/>
      <c r="AL36" s="76"/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76"/>
      <c r="BA36" s="76"/>
      <c r="BB36" s="77"/>
    </row>
    <row r="37" spans="1:54" ht="15.75" x14ac:dyDescent="0.25">
      <c r="A37" s="75">
        <f>IF(ISBLANK(VLOOKUP(D37,#REF!,3)),0,1)</f>
        <v>1</v>
      </c>
      <c r="B37" s="74">
        <f t="shared" si="0"/>
        <v>0</v>
      </c>
      <c r="C37" s="52">
        <v>3</v>
      </c>
      <c r="D37" s="53"/>
      <c r="E37" s="53"/>
      <c r="F37" s="54"/>
      <c r="G37" s="164">
        <v>34.975299999999997</v>
      </c>
      <c r="H37" s="53">
        <v>1800</v>
      </c>
      <c r="I37" s="159">
        <v>1790</v>
      </c>
      <c r="J37" s="127" t="s">
        <v>4</v>
      </c>
      <c r="K37" s="57" t="str">
        <f t="shared" si="1"/>
        <v/>
      </c>
      <c r="L37" s="57" t="str">
        <f t="shared" si="2"/>
        <v/>
      </c>
      <c r="M37" s="57" t="str">
        <f t="shared" si="3"/>
        <v/>
      </c>
      <c r="N37" s="58" t="str">
        <f t="shared" si="4"/>
        <v/>
      </c>
      <c r="O37" s="57" t="str">
        <f t="shared" si="5"/>
        <v/>
      </c>
      <c r="P37" s="234">
        <v>5.649</v>
      </c>
      <c r="Q37" s="127" t="s">
        <v>4</v>
      </c>
      <c r="S37" s="162">
        <v>245.6</v>
      </c>
      <c r="T37" s="231">
        <v>1.2E-2</v>
      </c>
      <c r="U37" s="231">
        <v>1.1726272907933729E-2</v>
      </c>
      <c r="X37" s="231">
        <v>20.067999999999998</v>
      </c>
      <c r="Y37" s="231">
        <v>19.61023705970117</v>
      </c>
      <c r="Z37" s="231">
        <v>1.39</v>
      </c>
      <c r="AA37" s="231">
        <v>1.3582932785023234</v>
      </c>
      <c r="AB37" s="231">
        <v>17.27</v>
      </c>
      <c r="AC37" s="231">
        <v>16.876061093334624</v>
      </c>
      <c r="AD37" s="76"/>
      <c r="AE37" s="76"/>
      <c r="AF37" s="76"/>
      <c r="AG37" s="76"/>
      <c r="AH37" s="76"/>
      <c r="AI37" s="76"/>
      <c r="AJ37" s="76"/>
      <c r="AK37" s="76"/>
      <c r="AL37" s="76"/>
      <c r="AM37" s="76"/>
      <c r="AN37" s="76"/>
      <c r="AO37" s="76"/>
      <c r="AP37" s="76"/>
      <c r="AQ37" s="76"/>
      <c r="AR37" s="76"/>
      <c r="AS37" s="76"/>
      <c r="AT37" s="76"/>
      <c r="AU37" s="76"/>
      <c r="AV37" s="76"/>
      <c r="AW37" s="76"/>
      <c r="AX37" s="76"/>
      <c r="AY37" s="76"/>
      <c r="AZ37" s="76"/>
      <c r="BA37" s="76"/>
      <c r="BB37" s="77"/>
    </row>
    <row r="38" spans="1:54" ht="15.75" x14ac:dyDescent="0.25">
      <c r="A38" s="75">
        <f>IF(ISBLANK(VLOOKUP(D38,#REF!,3)),0,1)</f>
        <v>1</v>
      </c>
      <c r="B38" s="74">
        <f t="shared" si="0"/>
        <v>0</v>
      </c>
      <c r="C38" s="52">
        <v>4</v>
      </c>
      <c r="D38" s="53"/>
      <c r="E38" s="53"/>
      <c r="F38" s="54"/>
      <c r="G38" s="164">
        <v>34.976700000000001</v>
      </c>
      <c r="H38" s="53">
        <v>1700</v>
      </c>
      <c r="I38" s="159">
        <v>1701</v>
      </c>
      <c r="J38" s="127" t="s">
        <v>4</v>
      </c>
      <c r="K38" s="57" t="str">
        <f t="shared" si="1"/>
        <v/>
      </c>
      <c r="L38" s="57" t="str">
        <f t="shared" si="2"/>
        <v/>
      </c>
      <c r="M38" s="57" t="str">
        <f t="shared" si="3"/>
        <v/>
      </c>
      <c r="N38" s="58" t="str">
        <f t="shared" si="4"/>
        <v/>
      </c>
      <c r="O38" s="57" t="str">
        <f t="shared" si="5"/>
        <v/>
      </c>
      <c r="P38" s="234">
        <v>5.5090000000000003</v>
      </c>
      <c r="Q38" s="127" t="s">
        <v>4</v>
      </c>
      <c r="S38" s="162">
        <v>239.5</v>
      </c>
      <c r="T38" s="231">
        <v>1.0999999999999999E-2</v>
      </c>
      <c r="U38" s="231">
        <v>1.0749083498939251E-2</v>
      </c>
      <c r="X38" s="231">
        <v>20.619</v>
      </c>
      <c r="Y38" s="231">
        <v>20.148668424057128</v>
      </c>
      <c r="Z38" s="231">
        <v>1.407</v>
      </c>
      <c r="AA38" s="231">
        <v>1.3749054984552298</v>
      </c>
      <c r="AB38" s="231">
        <v>16.78</v>
      </c>
      <c r="AC38" s="231">
        <v>16.397238282927333</v>
      </c>
      <c r="AD38" s="76"/>
      <c r="AE38" s="76"/>
      <c r="AF38" s="76"/>
      <c r="AG38" s="76"/>
      <c r="AH38" s="76"/>
      <c r="AI38" s="76"/>
      <c r="AJ38" s="76"/>
      <c r="AK38" s="76"/>
      <c r="AL38" s="76"/>
      <c r="AM38" s="76"/>
      <c r="AN38" s="76"/>
      <c r="AO38" s="76"/>
      <c r="AP38" s="76"/>
      <c r="AQ38" s="76"/>
      <c r="AR38" s="76"/>
      <c r="AS38" s="76"/>
      <c r="AT38" s="76"/>
      <c r="AU38" s="76"/>
      <c r="AV38" s="76"/>
      <c r="AW38" s="76"/>
      <c r="AX38" s="76"/>
      <c r="AY38" s="76"/>
      <c r="AZ38" s="76"/>
      <c r="BA38" s="76"/>
      <c r="BB38" s="77"/>
    </row>
    <row r="39" spans="1:54" ht="15.75" x14ac:dyDescent="0.25">
      <c r="A39" s="75">
        <f>IF(ISBLANK(VLOOKUP(D39,#REF!,3)),0,1)</f>
        <v>1</v>
      </c>
      <c r="B39" s="74">
        <f t="shared" si="0"/>
        <v>0</v>
      </c>
      <c r="C39" s="52">
        <v>5</v>
      </c>
      <c r="D39" s="53"/>
      <c r="E39" s="53"/>
      <c r="F39" s="54"/>
      <c r="G39" s="232">
        <v>34.972499999999997</v>
      </c>
      <c r="H39" s="53">
        <v>1600</v>
      </c>
      <c r="I39" s="159">
        <v>1600</v>
      </c>
      <c r="J39" s="127" t="s">
        <v>4</v>
      </c>
      <c r="K39" s="57" t="str">
        <f t="shared" si="1"/>
        <v/>
      </c>
      <c r="L39" s="57" t="str">
        <f t="shared" si="2"/>
        <v/>
      </c>
      <c r="M39" s="57" t="str">
        <f t="shared" si="3"/>
        <v/>
      </c>
      <c r="N39" s="58" t="str">
        <f t="shared" si="4"/>
        <v/>
      </c>
      <c r="O39" s="57" t="str">
        <f t="shared" si="5"/>
        <v/>
      </c>
      <c r="P39" s="234">
        <v>5.4039999999999999</v>
      </c>
      <c r="Q39" s="127" t="s">
        <v>4</v>
      </c>
      <c r="S39" s="162">
        <v>234.9</v>
      </c>
      <c r="T39" s="231">
        <v>6.0000000000000001E-3</v>
      </c>
      <c r="U39" s="231">
        <v>5.8631364539668647E-3</v>
      </c>
      <c r="X39" s="231">
        <v>21.114000000000001</v>
      </c>
      <c r="Y39" s="231">
        <v>20.632377181509398</v>
      </c>
      <c r="Z39" s="231">
        <v>1.4589999999999999</v>
      </c>
      <c r="AA39" s="231">
        <v>1.4257193477229424</v>
      </c>
      <c r="AB39" s="231">
        <v>17.21</v>
      </c>
      <c r="AC39" s="231">
        <v>16.817429728794956</v>
      </c>
      <c r="AD39" s="76"/>
      <c r="AE39" s="76"/>
      <c r="AF39" s="76"/>
      <c r="AG39" s="76"/>
      <c r="AH39" s="76"/>
      <c r="AI39" s="76"/>
      <c r="AJ39" s="76"/>
      <c r="AK39" s="76"/>
      <c r="AL39" s="76"/>
      <c r="AM39" s="76"/>
      <c r="AN39" s="76"/>
      <c r="AO39" s="76"/>
      <c r="AP39" s="76"/>
      <c r="AQ39" s="76"/>
      <c r="AR39" s="76"/>
      <c r="AS39" s="76"/>
      <c r="AT39" s="76"/>
      <c r="AU39" s="76"/>
      <c r="AV39" s="76"/>
      <c r="AW39" s="76"/>
      <c r="AX39" s="76"/>
      <c r="AY39" s="76"/>
      <c r="AZ39" s="76"/>
      <c r="BA39" s="76"/>
      <c r="BB39" s="77"/>
    </row>
    <row r="40" spans="1:54" ht="15.75" x14ac:dyDescent="0.25">
      <c r="A40" s="75">
        <f>IF(ISBLANK(VLOOKUP(D40,#REF!,3)),0,1)</f>
        <v>1</v>
      </c>
      <c r="B40" s="74">
        <f t="shared" si="0"/>
        <v>0</v>
      </c>
      <c r="C40" s="52">
        <v>6</v>
      </c>
      <c r="D40" s="53"/>
      <c r="E40" s="53"/>
      <c r="F40" s="54"/>
      <c r="G40" s="232">
        <v>34.973100000000002</v>
      </c>
      <c r="H40" s="53">
        <v>1600</v>
      </c>
      <c r="I40" s="159">
        <v>1600</v>
      </c>
      <c r="J40" s="127" t="s">
        <v>4</v>
      </c>
      <c r="K40" s="57" t="str">
        <f t="shared" si="1"/>
        <v/>
      </c>
      <c r="L40" s="57" t="str">
        <f t="shared" si="2"/>
        <v/>
      </c>
      <c r="M40" s="57" t="str">
        <f t="shared" si="3"/>
        <v/>
      </c>
      <c r="N40" s="58" t="str">
        <f t="shared" si="4"/>
        <v/>
      </c>
      <c r="O40" s="57" t="str">
        <f t="shared" si="5"/>
        <v/>
      </c>
      <c r="P40" s="234">
        <v>5.3940000000000001</v>
      </c>
      <c r="Q40" s="127" t="s">
        <v>4</v>
      </c>
      <c r="S40" s="162">
        <v>234.5</v>
      </c>
      <c r="T40" s="231">
        <v>7.0000000000000001E-3</v>
      </c>
      <c r="U40" s="231">
        <v>6.8403258629613417E-3</v>
      </c>
      <c r="X40" s="231">
        <v>21.142999999999997</v>
      </c>
      <c r="Y40" s="231">
        <v>20.660715674370234</v>
      </c>
      <c r="Z40" s="231">
        <v>1.4489999999999998</v>
      </c>
      <c r="AA40" s="231">
        <v>1.4159474536329977</v>
      </c>
      <c r="AB40" s="231">
        <v>17.100000000000001</v>
      </c>
      <c r="AC40" s="231">
        <v>16.709938893805564</v>
      </c>
      <c r="AD40" s="76"/>
      <c r="AE40" s="76"/>
      <c r="AF40" s="76"/>
      <c r="AG40" s="76"/>
      <c r="AH40" s="76"/>
      <c r="AI40" s="76"/>
      <c r="AJ40" s="76"/>
      <c r="AK40" s="76"/>
      <c r="AL40" s="76"/>
      <c r="AM40" s="76"/>
      <c r="AN40" s="76"/>
      <c r="AO40" s="76"/>
      <c r="AP40" s="76"/>
      <c r="AQ40" s="76"/>
      <c r="AR40" s="76"/>
      <c r="AS40" s="76"/>
      <c r="AT40" s="76"/>
      <c r="AU40" s="76"/>
      <c r="AV40" s="76"/>
      <c r="AW40" s="76"/>
      <c r="AX40" s="76"/>
      <c r="AY40" s="76"/>
      <c r="AZ40" s="76"/>
      <c r="BA40" s="76"/>
      <c r="BB40" s="77"/>
    </row>
    <row r="41" spans="1:54" ht="15.75" x14ac:dyDescent="0.25">
      <c r="A41" s="75">
        <f>IF(ISBLANK(VLOOKUP(D41,#REF!,3)),0,1)</f>
        <v>1</v>
      </c>
      <c r="B41" s="74">
        <f t="shared" si="0"/>
        <v>0</v>
      </c>
      <c r="C41" s="52">
        <v>7</v>
      </c>
      <c r="D41" s="53"/>
      <c r="E41" s="53"/>
      <c r="F41" s="54"/>
      <c r="G41" s="164">
        <v>34.965299999999999</v>
      </c>
      <c r="H41" s="53">
        <v>1500</v>
      </c>
      <c r="I41" s="159">
        <v>1499</v>
      </c>
      <c r="J41" s="127" t="s">
        <v>4</v>
      </c>
      <c r="K41" s="57" t="str">
        <f t="shared" si="1"/>
        <v/>
      </c>
      <c r="L41" s="57" t="str">
        <f t="shared" si="2"/>
        <v/>
      </c>
      <c r="M41" s="57" t="str">
        <f t="shared" si="3"/>
        <v/>
      </c>
      <c r="N41" s="58" t="str">
        <f t="shared" si="4"/>
        <v/>
      </c>
      <c r="O41" s="57" t="str">
        <f t="shared" si="5"/>
        <v/>
      </c>
      <c r="P41" s="234">
        <v>5.2640000000000002</v>
      </c>
      <c r="Q41" s="127" t="s">
        <v>4</v>
      </c>
      <c r="S41" s="162">
        <v>228.9</v>
      </c>
      <c r="T41" s="231">
        <v>8.9999999999999993E-3</v>
      </c>
      <c r="U41" s="231">
        <v>8.7947046809502966E-3</v>
      </c>
      <c r="X41" s="231">
        <v>21.861000000000001</v>
      </c>
      <c r="Y41" s="231">
        <v>21.362337670028271</v>
      </c>
      <c r="Z41" s="231">
        <v>1.472</v>
      </c>
      <c r="AA41" s="231">
        <v>1.4384228100398706</v>
      </c>
      <c r="AB41" s="231">
        <v>17.75</v>
      </c>
      <c r="AC41" s="231">
        <v>17.345112009651974</v>
      </c>
      <c r="AD41" s="76"/>
      <c r="AE41" s="76"/>
      <c r="AF41" s="76"/>
      <c r="AG41" s="76"/>
      <c r="AH41" s="76"/>
      <c r="AI41" s="76"/>
      <c r="AJ41" s="76"/>
      <c r="AK41" s="76"/>
      <c r="AL41" s="76"/>
      <c r="AM41" s="76"/>
      <c r="AN41" s="76"/>
      <c r="AO41" s="76"/>
      <c r="AP41" s="76"/>
      <c r="AQ41" s="76"/>
      <c r="AR41" s="76"/>
      <c r="AS41" s="76"/>
      <c r="AT41" s="76"/>
      <c r="AU41" s="76"/>
      <c r="AV41" s="76"/>
      <c r="AW41" s="76"/>
      <c r="AX41" s="76"/>
      <c r="AY41" s="76"/>
      <c r="AZ41" s="76"/>
      <c r="BA41" s="76"/>
      <c r="BB41" s="77"/>
    </row>
    <row r="42" spans="1:54" ht="15.75" x14ac:dyDescent="0.25">
      <c r="A42" s="75">
        <f>IF(ISBLANK(VLOOKUP(D42,#REF!,3)),0,1)</f>
        <v>1</v>
      </c>
      <c r="B42" s="74">
        <f t="shared" si="0"/>
        <v>0</v>
      </c>
      <c r="C42" s="52">
        <v>8</v>
      </c>
      <c r="D42" s="53"/>
      <c r="E42" s="53"/>
      <c r="F42" s="54"/>
      <c r="G42" s="164">
        <v>34.9512</v>
      </c>
      <c r="H42" s="53">
        <v>1400</v>
      </c>
      <c r="I42" s="159">
        <v>1400</v>
      </c>
      <c r="J42" s="127" t="s">
        <v>4</v>
      </c>
      <c r="K42" s="57" t="str">
        <f t="shared" si="1"/>
        <v/>
      </c>
      <c r="L42" s="57" t="str">
        <f t="shared" si="2"/>
        <v/>
      </c>
      <c r="M42" s="57" t="str">
        <f t="shared" si="3"/>
        <v/>
      </c>
      <c r="N42" s="58" t="str">
        <f t="shared" si="4"/>
        <v/>
      </c>
      <c r="O42" s="57" t="str">
        <f t="shared" si="5"/>
        <v/>
      </c>
      <c r="P42" s="234">
        <v>5.0720000000000001</v>
      </c>
      <c r="Q42" s="127" t="s">
        <v>4</v>
      </c>
      <c r="S42" s="60">
        <v>220.6</v>
      </c>
      <c r="T42" s="231">
        <v>8.0000000000000002E-3</v>
      </c>
      <c r="U42" s="231">
        <v>7.8175152719558196E-3</v>
      </c>
      <c r="X42" s="231">
        <v>22.742000000000001</v>
      </c>
      <c r="Y42" s="231">
        <v>22.223241539352404</v>
      </c>
      <c r="Z42" s="231">
        <v>1.5569999999999999</v>
      </c>
      <c r="AA42" s="231">
        <v>1.5214839098044013</v>
      </c>
      <c r="AB42" s="231">
        <v>18.47</v>
      </c>
      <c r="AC42" s="231">
        <v>18.048688384127995</v>
      </c>
      <c r="AD42" s="76"/>
      <c r="AE42" s="76"/>
      <c r="AF42" s="76"/>
      <c r="AG42" s="76"/>
      <c r="AH42" s="76"/>
      <c r="AI42" s="76"/>
      <c r="AJ42" s="76"/>
      <c r="AK42" s="76"/>
      <c r="AL42" s="76"/>
      <c r="AM42" s="76"/>
      <c r="AN42" s="76"/>
      <c r="AO42" s="76"/>
      <c r="AP42" s="76"/>
      <c r="AQ42" s="76"/>
      <c r="AR42" s="76"/>
      <c r="AS42" s="76"/>
      <c r="AT42" s="76"/>
      <c r="AU42" s="76"/>
      <c r="AV42" s="76"/>
      <c r="AW42" s="76"/>
      <c r="AX42" s="76"/>
      <c r="AY42" s="76"/>
      <c r="AZ42" s="76"/>
      <c r="BA42" s="76"/>
      <c r="BB42" s="77"/>
    </row>
    <row r="43" spans="1:54" ht="15.75" x14ac:dyDescent="0.25">
      <c r="A43" s="75">
        <f>IF(ISBLANK(VLOOKUP(D43,#REF!,3)),0,1)</f>
        <v>1</v>
      </c>
      <c r="B43" s="74">
        <f t="shared" si="0"/>
        <v>0</v>
      </c>
      <c r="C43" s="52">
        <v>9</v>
      </c>
      <c r="D43" s="53"/>
      <c r="E43" s="53"/>
      <c r="F43" s="54"/>
      <c r="G43" s="164">
        <v>34.761200000000002</v>
      </c>
      <c r="H43" s="53">
        <v>1200</v>
      </c>
      <c r="I43" s="159">
        <v>1199</v>
      </c>
      <c r="J43" s="127" t="s">
        <v>4</v>
      </c>
      <c r="K43" s="57" t="str">
        <f t="shared" si="1"/>
        <v/>
      </c>
      <c r="L43" s="57" t="str">
        <f t="shared" si="2"/>
        <v/>
      </c>
      <c r="M43" s="57" t="str">
        <f t="shared" si="3"/>
        <v/>
      </c>
      <c r="N43" s="58" t="str">
        <f t="shared" si="4"/>
        <v/>
      </c>
      <c r="O43" s="57" t="str">
        <f t="shared" si="5"/>
        <v/>
      </c>
      <c r="P43" s="234">
        <v>3.9729999999999999</v>
      </c>
      <c r="Q43" s="127" t="s">
        <v>4</v>
      </c>
      <c r="S43" s="60">
        <v>172.8</v>
      </c>
      <c r="T43" s="231">
        <v>5.0000000000000001E-3</v>
      </c>
      <c r="U43" s="231">
        <v>4.8859470449723868E-3</v>
      </c>
      <c r="X43" s="231">
        <v>29.945</v>
      </c>
      <c r="Y43" s="231">
        <v>29.261936852339627</v>
      </c>
      <c r="Z43" s="231">
        <v>2.0329999999999999</v>
      </c>
      <c r="AA43" s="231">
        <v>1.9866260684857724</v>
      </c>
      <c r="AB43" s="231">
        <v>26.27</v>
      </c>
      <c r="AC43" s="231">
        <v>25.67076577428492</v>
      </c>
      <c r="AD43" s="76"/>
      <c r="AE43" s="76"/>
      <c r="AF43" s="76"/>
      <c r="AG43" s="76"/>
      <c r="AH43" s="76"/>
      <c r="AI43" s="76"/>
      <c r="AJ43" s="76"/>
      <c r="AK43" s="76"/>
      <c r="AL43" s="76"/>
      <c r="AM43" s="76"/>
      <c r="AN43" s="76"/>
      <c r="AO43" s="76"/>
      <c r="AP43" s="76"/>
      <c r="AQ43" s="76"/>
      <c r="AR43" s="76"/>
      <c r="AS43" s="76"/>
      <c r="AT43" s="76"/>
      <c r="AU43" s="76"/>
      <c r="AV43" s="76"/>
      <c r="AW43" s="76"/>
      <c r="AX43" s="76"/>
      <c r="AY43" s="76"/>
      <c r="AZ43" s="76"/>
      <c r="BA43" s="76"/>
      <c r="BB43" s="77"/>
    </row>
    <row r="44" spans="1:54" ht="15.75" x14ac:dyDescent="0.25">
      <c r="A44" s="75">
        <f>IF(ISBLANK(VLOOKUP(D44,#REF!,3)),0,1)</f>
        <v>1</v>
      </c>
      <c r="B44" s="74">
        <f t="shared" si="0"/>
        <v>0</v>
      </c>
      <c r="C44" s="52">
        <v>10</v>
      </c>
      <c r="D44" s="53"/>
      <c r="E44" s="53"/>
      <c r="F44" s="54"/>
      <c r="G44" s="164">
        <v>34.630200000000002</v>
      </c>
      <c r="H44" s="53">
        <v>1000</v>
      </c>
      <c r="I44" s="159">
        <v>990</v>
      </c>
      <c r="J44" s="127" t="s">
        <v>4</v>
      </c>
      <c r="K44" s="57" t="str">
        <f t="shared" si="1"/>
        <v/>
      </c>
      <c r="L44" s="57" t="str">
        <f t="shared" si="2"/>
        <v/>
      </c>
      <c r="M44" s="57" t="str">
        <f t="shared" si="3"/>
        <v/>
      </c>
      <c r="N44" s="58" t="str">
        <f t="shared" si="4"/>
        <v/>
      </c>
      <c r="O44" s="57" t="str">
        <f t="shared" si="5"/>
        <v/>
      </c>
      <c r="P44" s="234">
        <v>3.613</v>
      </c>
      <c r="Q44" s="127" t="s">
        <v>4</v>
      </c>
      <c r="S44" s="60">
        <v>157.19999999999999</v>
      </c>
      <c r="T44" s="231">
        <v>1.2E-2</v>
      </c>
      <c r="U44" s="231">
        <v>1.1726272907933729E-2</v>
      </c>
      <c r="X44" s="231">
        <v>33.118000000000002</v>
      </c>
      <c r="Y44" s="231">
        <v>32.362558847079107</v>
      </c>
      <c r="Z44" s="231">
        <v>2.2450000000000001</v>
      </c>
      <c r="AA44" s="231">
        <v>2.1937902231926021</v>
      </c>
      <c r="AB44" s="231">
        <v>30.42</v>
      </c>
      <c r="AC44" s="231">
        <v>29.726101821612005</v>
      </c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  <c r="AP44" s="76"/>
      <c r="AQ44" s="76"/>
      <c r="AR44" s="76"/>
      <c r="AS44" s="76"/>
      <c r="AT44" s="76"/>
      <c r="AU44" s="76"/>
      <c r="AV44" s="76"/>
      <c r="AW44" s="76"/>
      <c r="AX44" s="76"/>
      <c r="AY44" s="76"/>
      <c r="AZ44" s="76"/>
      <c r="BA44" s="76"/>
      <c r="BB44" s="77"/>
    </row>
    <row r="45" spans="1:54" ht="15.75" x14ac:dyDescent="0.25">
      <c r="A45" s="75">
        <f>IF(ISBLANK(VLOOKUP(D45,#REF!,3)),0,1)</f>
        <v>1</v>
      </c>
      <c r="B45" s="74">
        <f t="shared" si="0"/>
        <v>1</v>
      </c>
      <c r="C45" s="52">
        <v>11</v>
      </c>
      <c r="D45" s="53" t="s">
        <v>4</v>
      </c>
      <c r="E45" s="54" t="s">
        <v>4</v>
      </c>
      <c r="F45" s="55" t="s">
        <v>4</v>
      </c>
      <c r="G45" s="164">
        <v>34.481900000000003</v>
      </c>
      <c r="H45" s="53">
        <v>800</v>
      </c>
      <c r="I45" s="159">
        <v>798</v>
      </c>
      <c r="J45" s="127" t="s">
        <v>4</v>
      </c>
      <c r="K45" s="57" t="e">
        <f t="shared" si="1"/>
        <v>#VALUE!</v>
      </c>
      <c r="L45" s="57" t="e">
        <f t="shared" si="2"/>
        <v>#VALUE!</v>
      </c>
      <c r="M45" s="57" t="e">
        <f t="shared" si="3"/>
        <v>#VALUE!</v>
      </c>
      <c r="N45" s="58" t="e">
        <f t="shared" si="4"/>
        <v>#VALUE!</v>
      </c>
      <c r="O45" s="57" t="e">
        <f t="shared" si="5"/>
        <v>#VALUE!</v>
      </c>
      <c r="P45" s="234">
        <v>3.6019999999999999</v>
      </c>
      <c r="Q45" s="127" t="s">
        <v>4</v>
      </c>
      <c r="S45" s="60">
        <v>156.69999999999999</v>
      </c>
      <c r="T45" s="231">
        <v>8.0000000000000002E-3</v>
      </c>
      <c r="U45" s="231">
        <v>7.8175152719558196E-3</v>
      </c>
      <c r="X45" s="231">
        <v>34.211999999999996</v>
      </c>
      <c r="Y45" s="231">
        <v>33.431604060519057</v>
      </c>
      <c r="Z45" s="231">
        <v>2.2969999999999997</v>
      </c>
      <c r="AA45" s="231">
        <v>2.2446040724603145</v>
      </c>
      <c r="AB45" s="231">
        <v>28.47</v>
      </c>
      <c r="AC45" s="231">
        <v>27.820582474072772</v>
      </c>
      <c r="AD45" s="76"/>
      <c r="AE45" s="76"/>
      <c r="AF45" s="76"/>
      <c r="AG45" s="76"/>
      <c r="AH45" s="76"/>
      <c r="AI45" s="76"/>
      <c r="AJ45" s="76"/>
      <c r="AK45" s="76"/>
      <c r="AL45" s="76"/>
      <c r="AM45" s="76"/>
      <c r="AN45" s="76"/>
      <c r="AO45" s="76"/>
      <c r="AP45" s="76"/>
      <c r="AQ45" s="76"/>
      <c r="AR45" s="76"/>
      <c r="AS45" s="76"/>
      <c r="AT45" s="76"/>
      <c r="AU45" s="76"/>
      <c r="AV45" s="76"/>
      <c r="AW45" s="76"/>
      <c r="AX45" s="76"/>
      <c r="AY45" s="76"/>
      <c r="AZ45" s="76"/>
      <c r="BA45" s="76"/>
      <c r="BB45" s="77"/>
    </row>
    <row r="46" spans="1:54" ht="15.75" x14ac:dyDescent="0.25">
      <c r="A46" s="75">
        <f>IF(ISBLANK(VLOOKUP(D46,#REF!,3)),0,1)</f>
        <v>1</v>
      </c>
      <c r="B46" s="74">
        <f t="shared" si="0"/>
        <v>0</v>
      </c>
      <c r="C46" s="52">
        <v>12</v>
      </c>
      <c r="D46" s="53"/>
      <c r="E46" s="54"/>
      <c r="F46" s="55"/>
      <c r="G46" s="164">
        <v>34.577300000000001</v>
      </c>
      <c r="H46" s="53">
        <v>500</v>
      </c>
      <c r="I46" s="159">
        <v>489</v>
      </c>
      <c r="J46" s="127" t="s">
        <v>4</v>
      </c>
      <c r="K46" s="127" t="s">
        <v>4</v>
      </c>
      <c r="L46" s="127" t="s">
        <v>4</v>
      </c>
      <c r="M46" s="127" t="s">
        <v>4</v>
      </c>
      <c r="N46" s="127" t="s">
        <v>4</v>
      </c>
      <c r="O46" s="127" t="s">
        <v>4</v>
      </c>
      <c r="P46" s="234">
        <v>3.202</v>
      </c>
      <c r="Q46" s="127" t="s">
        <v>4</v>
      </c>
      <c r="S46" s="60">
        <v>139.30000000000001</v>
      </c>
      <c r="T46" s="231">
        <v>1.2999999999999999E-2</v>
      </c>
      <c r="U46" s="231">
        <v>1.2703462316928206E-2</v>
      </c>
      <c r="X46" s="231">
        <v>32.507000000000005</v>
      </c>
      <c r="Y46" s="231">
        <v>31.765496118183481</v>
      </c>
      <c r="Z46" s="231">
        <v>2.1069999999999998</v>
      </c>
      <c r="AA46" s="231">
        <v>2.0589380847513636</v>
      </c>
      <c r="AB46" s="231">
        <v>19.89</v>
      </c>
      <c r="AC46" s="231">
        <v>19.436297344900154</v>
      </c>
      <c r="AD46" s="76"/>
      <c r="AE46" s="76"/>
      <c r="AF46" s="76"/>
      <c r="AG46" s="76"/>
      <c r="AH46" s="76"/>
      <c r="AI46" s="76"/>
      <c r="AJ46" s="76"/>
      <c r="AK46" s="76"/>
      <c r="AL46" s="76"/>
      <c r="AM46" s="76"/>
      <c r="AN46" s="76"/>
      <c r="AO46" s="76"/>
      <c r="AP46" s="76"/>
      <c r="AQ46" s="76"/>
      <c r="AR46" s="76"/>
      <c r="AS46" s="76"/>
      <c r="AT46" s="76"/>
      <c r="AU46" s="76"/>
      <c r="AV46" s="76"/>
      <c r="AW46" s="76"/>
      <c r="AX46" s="76"/>
      <c r="AY46" s="76"/>
      <c r="AZ46" s="76"/>
      <c r="BA46" s="76"/>
      <c r="BB46" s="77"/>
    </row>
    <row r="47" spans="1:54" ht="15.75" x14ac:dyDescent="0.25">
      <c r="A47" s="75">
        <f>IF(ISBLANK(VLOOKUP(D47,#REF!,3)),0,1)</f>
        <v>1</v>
      </c>
      <c r="B47" s="74">
        <f t="shared" si="0"/>
        <v>0</v>
      </c>
      <c r="C47" s="52">
        <v>13</v>
      </c>
      <c r="D47" s="53"/>
      <c r="E47" s="54"/>
      <c r="F47" s="55"/>
      <c r="G47" s="164">
        <v>35.039700000000003</v>
      </c>
      <c r="H47" s="53">
        <v>300</v>
      </c>
      <c r="I47" s="159">
        <v>290</v>
      </c>
      <c r="J47" s="127" t="s">
        <v>4</v>
      </c>
      <c r="K47" s="127" t="s">
        <v>4</v>
      </c>
      <c r="L47" s="127" t="s">
        <v>4</v>
      </c>
      <c r="M47" s="127" t="s">
        <v>4</v>
      </c>
      <c r="N47" s="127" t="s">
        <v>4</v>
      </c>
      <c r="O47" s="127" t="s">
        <v>4</v>
      </c>
      <c r="P47" s="234">
        <v>1.8440000000000001</v>
      </c>
      <c r="Q47" s="127" t="s">
        <v>4</v>
      </c>
      <c r="S47" s="60">
        <v>80.2</v>
      </c>
      <c r="T47" s="231">
        <v>1.4999999999999999E-2</v>
      </c>
      <c r="U47" s="231">
        <v>1.465784113491716E-2</v>
      </c>
      <c r="X47" s="231">
        <v>29.695</v>
      </c>
      <c r="Y47" s="231">
        <v>29.017639500091008</v>
      </c>
      <c r="Z47" s="231">
        <v>1.87</v>
      </c>
      <c r="AA47" s="231">
        <v>1.8273441948196729</v>
      </c>
      <c r="AB47" s="231">
        <v>11.27</v>
      </c>
      <c r="AC47" s="231">
        <v>11.01292463936776</v>
      </c>
      <c r="AD47" s="76"/>
      <c r="AE47" s="76"/>
      <c r="AF47" s="76"/>
      <c r="AG47" s="76"/>
      <c r="AH47" s="76"/>
      <c r="AI47" s="76"/>
      <c r="AJ47" s="76"/>
      <c r="AK47" s="76"/>
      <c r="AL47" s="76"/>
      <c r="AM47" s="76"/>
      <c r="AN47" s="76"/>
      <c r="AO47" s="76"/>
      <c r="AP47" s="76"/>
      <c r="AQ47" s="76"/>
      <c r="AR47" s="76"/>
      <c r="AS47" s="76"/>
      <c r="AT47" s="76"/>
      <c r="AU47" s="76"/>
      <c r="AV47" s="76"/>
      <c r="AW47" s="76"/>
      <c r="AX47" s="76"/>
      <c r="AY47" s="76"/>
      <c r="AZ47" s="76"/>
      <c r="BA47" s="76"/>
      <c r="BB47" s="77"/>
    </row>
    <row r="48" spans="1:54" ht="15.75" x14ac:dyDescent="0.25">
      <c r="A48" s="75">
        <f>IF(ISBLANK(VLOOKUP(D48,#REF!,3)),0,1)</f>
        <v>1</v>
      </c>
      <c r="B48" s="74">
        <f t="shared" si="0"/>
        <v>0</v>
      </c>
      <c r="C48" s="52">
        <v>14</v>
      </c>
      <c r="D48" s="53"/>
      <c r="E48" s="54"/>
      <c r="F48" s="55"/>
      <c r="G48" s="164">
        <v>35.419600000000003</v>
      </c>
      <c r="H48" s="53">
        <v>160</v>
      </c>
      <c r="I48" s="159">
        <v>160</v>
      </c>
      <c r="J48" s="127" t="s">
        <v>4</v>
      </c>
      <c r="K48" s="127" t="s">
        <v>4</v>
      </c>
      <c r="L48" s="127" t="s">
        <v>4</v>
      </c>
      <c r="M48" s="127" t="s">
        <v>4</v>
      </c>
      <c r="N48" s="127" t="s">
        <v>4</v>
      </c>
      <c r="O48" s="127" t="s">
        <v>4</v>
      </c>
      <c r="P48" s="234">
        <v>2.2519999999999998</v>
      </c>
      <c r="Q48" s="127" t="s">
        <v>4</v>
      </c>
      <c r="S48" s="60">
        <v>98.1</v>
      </c>
      <c r="T48" s="231">
        <v>2.4E-2</v>
      </c>
      <c r="U48" s="231">
        <v>2.3452545815867459E-2</v>
      </c>
      <c r="X48" s="231">
        <v>22.555999999999997</v>
      </c>
      <c r="Y48" s="231">
        <v>22.041484309279429</v>
      </c>
      <c r="Z48" s="231">
        <v>1.4829999999999999</v>
      </c>
      <c r="AA48" s="231">
        <v>1.4491718935388098</v>
      </c>
      <c r="AB48" s="231">
        <v>7.16</v>
      </c>
      <c r="AC48" s="231">
        <v>6.9966761684004579</v>
      </c>
      <c r="AD48" s="76"/>
      <c r="AE48" s="76"/>
      <c r="AF48" s="76"/>
      <c r="AG48" s="76"/>
      <c r="AH48" s="76"/>
      <c r="AI48" s="76"/>
      <c r="AJ48" s="76"/>
      <c r="AK48" s="76"/>
      <c r="AL48" s="76"/>
      <c r="AM48" s="76"/>
      <c r="AN48" s="76"/>
      <c r="AO48" s="76"/>
      <c r="AP48" s="76"/>
      <c r="AQ48" s="76"/>
      <c r="AR48" s="76"/>
      <c r="AS48" s="76"/>
      <c r="AT48" s="76"/>
      <c r="AU48" s="76"/>
      <c r="AV48" s="76"/>
      <c r="AW48" s="76"/>
      <c r="AX48" s="76"/>
      <c r="AY48" s="76"/>
      <c r="AZ48" s="76"/>
      <c r="BA48" s="76"/>
      <c r="BB48" s="77"/>
    </row>
    <row r="49" spans="1:54" ht="15.75" x14ac:dyDescent="0.25">
      <c r="A49" s="75">
        <f>IF(ISBLANK(VLOOKUP(D49,#REF!,3)),0,1)</f>
        <v>1</v>
      </c>
      <c r="B49" s="74">
        <f t="shared" si="0"/>
        <v>0</v>
      </c>
      <c r="C49" s="52">
        <v>15</v>
      </c>
      <c r="D49" s="53"/>
      <c r="E49" s="54"/>
      <c r="F49" s="55"/>
      <c r="G49" s="175" t="s">
        <v>4</v>
      </c>
      <c r="H49" s="53">
        <v>130</v>
      </c>
      <c r="I49" s="159">
        <v>130.80000000000001</v>
      </c>
      <c r="J49" s="127" t="s">
        <v>4</v>
      </c>
      <c r="K49" s="127" t="s">
        <v>4</v>
      </c>
      <c r="L49" s="127" t="s">
        <v>4</v>
      </c>
      <c r="M49" s="127" t="s">
        <v>4</v>
      </c>
      <c r="N49" s="127" t="s">
        <v>4</v>
      </c>
      <c r="O49" s="127" t="s">
        <v>4</v>
      </c>
      <c r="P49" s="234">
        <v>2.375</v>
      </c>
      <c r="Q49" s="127" t="s">
        <v>4</v>
      </c>
      <c r="S49" s="60">
        <v>103.4</v>
      </c>
      <c r="T49" s="231">
        <v>2.5999999999999999E-2</v>
      </c>
      <c r="U49" s="231">
        <v>2.5406924633856413E-2</v>
      </c>
      <c r="X49" s="231">
        <v>20.974</v>
      </c>
      <c r="Y49" s="231">
        <v>20.49557066425017</v>
      </c>
      <c r="Z49" s="231">
        <v>1.4079999999999999</v>
      </c>
      <c r="AA49" s="231">
        <v>1.3758826878642241</v>
      </c>
      <c r="AB49" s="231">
        <v>6.52</v>
      </c>
      <c r="AC49" s="231">
        <v>6.3712749466439922</v>
      </c>
      <c r="AD49" s="76"/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76"/>
      <c r="AR49" s="76"/>
      <c r="AS49" s="76"/>
      <c r="AT49" s="76"/>
      <c r="AU49" s="76"/>
      <c r="AV49" s="76"/>
      <c r="AW49" s="76"/>
      <c r="AX49" s="76"/>
      <c r="AY49" s="76"/>
      <c r="AZ49" s="76"/>
      <c r="BA49" s="76"/>
      <c r="BB49" s="77"/>
    </row>
    <row r="50" spans="1:54" ht="15.75" x14ac:dyDescent="0.25">
      <c r="A50" s="75">
        <f>IF(ISBLANK(VLOOKUP(D50,#REF!,3)),0,1)</f>
        <v>1</v>
      </c>
      <c r="B50" s="74">
        <f t="shared" si="0"/>
        <v>0</v>
      </c>
      <c r="C50" s="52">
        <v>16</v>
      </c>
      <c r="D50" s="53"/>
      <c r="E50" s="54"/>
      <c r="F50" s="55"/>
      <c r="G50" s="164">
        <v>35.516599999999997</v>
      </c>
      <c r="H50" s="53">
        <v>100</v>
      </c>
      <c r="I50" s="159">
        <v>100</v>
      </c>
      <c r="J50" s="127" t="s">
        <v>4</v>
      </c>
      <c r="K50" s="127" t="s">
        <v>4</v>
      </c>
      <c r="L50" s="127" t="s">
        <v>4</v>
      </c>
      <c r="M50" s="127" t="s">
        <v>4</v>
      </c>
      <c r="N50" s="127" t="s">
        <v>4</v>
      </c>
      <c r="O50" s="127" t="s">
        <v>4</v>
      </c>
      <c r="P50" s="234">
        <v>2.4159999999999999</v>
      </c>
      <c r="Q50" s="127" t="s">
        <v>4</v>
      </c>
      <c r="S50" s="60">
        <v>105.2</v>
      </c>
      <c r="T50" s="231">
        <v>4.1000000000000002E-2</v>
      </c>
      <c r="U50" s="231">
        <v>4.0064765768773575E-2</v>
      </c>
      <c r="X50" s="231">
        <v>20.419</v>
      </c>
      <c r="Y50" s="231">
        <v>19.953230542258236</v>
      </c>
      <c r="Z50" s="231">
        <v>1.339</v>
      </c>
      <c r="AA50" s="231">
        <v>1.3084566186436053</v>
      </c>
      <c r="AB50" s="231">
        <v>6.17</v>
      </c>
      <c r="AC50" s="231">
        <v>6.0292586534959254</v>
      </c>
      <c r="AD50" s="76"/>
      <c r="AE50" s="76"/>
      <c r="AF50" s="76"/>
      <c r="AG50" s="76"/>
      <c r="AH50" s="76"/>
      <c r="AI50" s="76"/>
      <c r="AJ50" s="76"/>
      <c r="AK50" s="76"/>
      <c r="AL50" s="76"/>
      <c r="AM50" s="76"/>
      <c r="AN50" s="76"/>
      <c r="AO50" s="76"/>
      <c r="AP50" s="76"/>
      <c r="AQ50" s="76"/>
      <c r="AR50" s="76"/>
      <c r="AS50" s="76"/>
      <c r="AT50" s="76"/>
      <c r="AU50" s="76"/>
      <c r="AV50" s="76"/>
      <c r="AW50" s="76"/>
      <c r="AX50" s="76"/>
      <c r="AY50" s="76"/>
      <c r="AZ50" s="76"/>
      <c r="BA50" s="76"/>
      <c r="BB50" s="77"/>
    </row>
    <row r="51" spans="1:54" ht="15.75" x14ac:dyDescent="0.25">
      <c r="A51" s="75">
        <f>IF(ISBLANK(VLOOKUP(D51,#REF!,3)),0,1)</f>
        <v>1</v>
      </c>
      <c r="B51" s="74">
        <f t="shared" si="0"/>
        <v>0</v>
      </c>
      <c r="C51" s="52">
        <v>17</v>
      </c>
      <c r="D51" s="53"/>
      <c r="E51" s="54"/>
      <c r="F51" s="55"/>
      <c r="G51" s="164">
        <v>35.5747</v>
      </c>
      <c r="H51" s="53">
        <v>80</v>
      </c>
      <c r="I51" s="159">
        <v>80</v>
      </c>
      <c r="J51" s="127" t="s">
        <v>4</v>
      </c>
      <c r="K51" s="127" t="s">
        <v>4</v>
      </c>
      <c r="L51" s="127" t="s">
        <v>4</v>
      </c>
      <c r="M51" s="127" t="s">
        <v>4</v>
      </c>
      <c r="N51" s="127" t="s">
        <v>4</v>
      </c>
      <c r="O51" s="127" t="s">
        <v>4</v>
      </c>
      <c r="P51" s="234">
        <v>2.7170000000000001</v>
      </c>
      <c r="Q51" s="127" t="s">
        <v>4</v>
      </c>
      <c r="S51" s="60">
        <v>118.3</v>
      </c>
      <c r="T51" s="231">
        <v>9.2999999999999999E-2</v>
      </c>
      <c r="U51" s="231">
        <v>9.0878615036486393E-2</v>
      </c>
      <c r="X51" s="231">
        <v>18.427</v>
      </c>
      <c r="Y51" s="231">
        <v>18.006669239541235</v>
      </c>
      <c r="Z51" s="231">
        <v>1.2450000000000001</v>
      </c>
      <c r="AA51" s="231">
        <v>1.2166008141981244</v>
      </c>
      <c r="AB51" s="231">
        <v>5.49</v>
      </c>
      <c r="AC51" s="231">
        <v>5.3647698553796808</v>
      </c>
      <c r="AD51" s="76"/>
      <c r="AE51" s="76"/>
      <c r="AF51" s="76"/>
      <c r="AG51" s="76"/>
      <c r="AH51" s="76"/>
      <c r="AI51" s="76"/>
      <c r="AJ51" s="76"/>
      <c r="AK51" s="76"/>
      <c r="AL51" s="76"/>
      <c r="AM51" s="76"/>
      <c r="AN51" s="76"/>
      <c r="AO51" s="76"/>
      <c r="AP51" s="76"/>
      <c r="AQ51" s="76"/>
      <c r="AR51" s="76"/>
      <c r="AS51" s="76"/>
      <c r="AT51" s="76"/>
      <c r="AU51" s="76"/>
      <c r="AV51" s="76"/>
      <c r="AW51" s="76"/>
      <c r="AX51" s="76"/>
      <c r="AY51" s="76"/>
      <c r="AZ51" s="76"/>
      <c r="BA51" s="76"/>
      <c r="BB51" s="77"/>
    </row>
    <row r="52" spans="1:54" ht="15.75" x14ac:dyDescent="0.25">
      <c r="A52" s="75">
        <f>IF(ISBLANK(VLOOKUP(D52,#REF!,3)),0,1)</f>
        <v>1</v>
      </c>
      <c r="B52" s="74">
        <f t="shared" si="0"/>
        <v>0</v>
      </c>
      <c r="C52" s="52">
        <v>18</v>
      </c>
      <c r="D52" s="53"/>
      <c r="E52" s="54"/>
      <c r="F52" s="55"/>
      <c r="G52" s="164">
        <v>35.667099999999998</v>
      </c>
      <c r="H52" s="53">
        <v>60</v>
      </c>
      <c r="I52" s="159">
        <v>59</v>
      </c>
      <c r="J52" s="127" t="s">
        <v>4</v>
      </c>
      <c r="K52" s="127" t="s">
        <v>4</v>
      </c>
      <c r="L52" s="127" t="s">
        <v>4</v>
      </c>
      <c r="M52" s="127" t="s">
        <v>4</v>
      </c>
      <c r="N52" s="127" t="s">
        <v>4</v>
      </c>
      <c r="O52" s="127" t="s">
        <v>4</v>
      </c>
      <c r="P52" s="234">
        <v>2.972</v>
      </c>
      <c r="Q52" s="127" t="s">
        <v>4</v>
      </c>
      <c r="S52" s="60">
        <v>129.4</v>
      </c>
      <c r="T52" s="231">
        <v>0.23699999999999999</v>
      </c>
      <c r="U52" s="231">
        <v>0.23159388993169114</v>
      </c>
      <c r="X52" s="231">
        <v>15.233000000000001</v>
      </c>
      <c r="Y52" s="231">
        <v>14.885526267212875</v>
      </c>
      <c r="Z52" s="231">
        <v>1.0669999999999999</v>
      </c>
      <c r="AA52" s="231">
        <v>1.0426610993971073</v>
      </c>
      <c r="AB52" s="231">
        <v>4.63</v>
      </c>
      <c r="AC52" s="231">
        <v>4.5243869636444298</v>
      </c>
      <c r="AD52" s="76"/>
      <c r="AE52" s="76"/>
      <c r="AF52" s="76"/>
      <c r="AG52" s="76"/>
      <c r="AH52" s="76"/>
      <c r="AI52" s="76"/>
      <c r="AJ52" s="76"/>
      <c r="AK52" s="76"/>
      <c r="AL52" s="76"/>
      <c r="AM52" s="76"/>
      <c r="AN52" s="76"/>
      <c r="AO52" s="76"/>
      <c r="AP52" s="76"/>
      <c r="AQ52" s="76"/>
      <c r="AR52" s="76"/>
      <c r="AS52" s="76"/>
      <c r="AT52" s="76"/>
      <c r="AU52" s="76"/>
      <c r="AV52" s="76"/>
      <c r="AW52" s="76"/>
      <c r="AX52" s="76"/>
      <c r="AY52" s="76"/>
      <c r="AZ52" s="76"/>
      <c r="BA52" s="76"/>
      <c r="BB52" s="77"/>
    </row>
    <row r="53" spans="1:54" ht="15.75" x14ac:dyDescent="0.25">
      <c r="A53" s="75">
        <f>IF(ISBLANK(VLOOKUP(D53,#REF!,3)),0,1)</f>
        <v>1</v>
      </c>
      <c r="B53" s="74">
        <f t="shared" si="0"/>
        <v>0</v>
      </c>
      <c r="C53" s="52">
        <v>19</v>
      </c>
      <c r="D53" s="53"/>
      <c r="E53" s="54"/>
      <c r="F53" s="55"/>
      <c r="G53" s="164">
        <v>36.086300000000001</v>
      </c>
      <c r="H53" s="53">
        <v>40</v>
      </c>
      <c r="I53" s="159">
        <v>39.700000000000003</v>
      </c>
      <c r="J53" s="127" t="s">
        <v>4</v>
      </c>
      <c r="K53" s="127" t="s">
        <v>4</v>
      </c>
      <c r="L53" s="127" t="s">
        <v>4</v>
      </c>
      <c r="M53" s="127" t="s">
        <v>4</v>
      </c>
      <c r="N53" s="127" t="s">
        <v>4</v>
      </c>
      <c r="O53" s="127" t="s">
        <v>4</v>
      </c>
      <c r="P53" s="234">
        <v>4.4189999999999996</v>
      </c>
      <c r="Q53" s="127" t="s">
        <v>4</v>
      </c>
      <c r="S53" s="60">
        <v>192.7</v>
      </c>
      <c r="T53" s="231">
        <v>4.9000000000000002E-2</v>
      </c>
      <c r="U53" s="231">
        <v>4.7882281040729398E-2</v>
      </c>
      <c r="X53" s="231">
        <v>1.0010000000000001</v>
      </c>
      <c r="Y53" s="231">
        <v>0.97816659840347198</v>
      </c>
      <c r="Z53" s="231">
        <v>0.24299999999999999</v>
      </c>
      <c r="AA53" s="231">
        <v>0.23745702638565799</v>
      </c>
      <c r="AB53" s="231">
        <v>1.33</v>
      </c>
      <c r="AC53" s="231">
        <v>1.2996619139626551</v>
      </c>
      <c r="AD53" s="76"/>
      <c r="AE53" s="76"/>
      <c r="AF53" s="76"/>
      <c r="AG53" s="76"/>
      <c r="AH53" s="76"/>
      <c r="AI53" s="76"/>
      <c r="AJ53" s="76"/>
      <c r="AK53" s="76"/>
      <c r="AL53" s="76"/>
      <c r="AM53" s="76"/>
      <c r="AN53" s="76"/>
      <c r="AO53" s="76"/>
      <c r="AP53" s="76"/>
      <c r="AQ53" s="76"/>
      <c r="AR53" s="76"/>
      <c r="AS53" s="76"/>
      <c r="AT53" s="76"/>
      <c r="AU53" s="76"/>
      <c r="AV53" s="76"/>
      <c r="AW53" s="76"/>
      <c r="AX53" s="76"/>
      <c r="AY53" s="76"/>
      <c r="AZ53" s="76"/>
      <c r="BA53" s="76"/>
      <c r="BB53" s="77"/>
    </row>
    <row r="54" spans="1:54" ht="15.75" x14ac:dyDescent="0.25">
      <c r="A54" s="75">
        <f>IF(ISBLANK(VLOOKUP(D54,#REF!,3)),0,1)</f>
        <v>1</v>
      </c>
      <c r="B54" s="74">
        <f t="shared" si="0"/>
        <v>0</v>
      </c>
      <c r="C54" s="52">
        <v>20</v>
      </c>
      <c r="D54" s="53"/>
      <c r="E54" s="54"/>
      <c r="F54" s="55"/>
      <c r="G54" s="164">
        <v>36.016199999999998</v>
      </c>
      <c r="H54" s="53">
        <v>20</v>
      </c>
      <c r="I54" s="159">
        <v>20</v>
      </c>
      <c r="J54" s="127" t="s">
        <v>4</v>
      </c>
      <c r="K54" s="127" t="s">
        <v>4</v>
      </c>
      <c r="L54" s="127" t="s">
        <v>4</v>
      </c>
      <c r="M54" s="127" t="s">
        <v>4</v>
      </c>
      <c r="N54" s="127" t="s">
        <v>4</v>
      </c>
      <c r="O54" s="127" t="s">
        <v>4</v>
      </c>
      <c r="P54" s="234">
        <v>4.6109999999999998</v>
      </c>
      <c r="Q54" s="127" t="s">
        <v>4</v>
      </c>
      <c r="S54" s="60">
        <v>201.1</v>
      </c>
      <c r="T54" s="231">
        <v>1.2E-2</v>
      </c>
      <c r="U54" s="231">
        <v>1.1726272907933729E-2</v>
      </c>
      <c r="X54" s="231">
        <v>2.8000000000000001E-2</v>
      </c>
      <c r="Y54" s="231">
        <v>2.7361303451845367E-2</v>
      </c>
      <c r="Z54" s="231">
        <v>0.13700000000000001</v>
      </c>
      <c r="AA54" s="231">
        <v>0.13387494903224342</v>
      </c>
      <c r="AB54" s="231">
        <v>0.95</v>
      </c>
      <c r="AC54" s="231">
        <v>0.92832993854475354</v>
      </c>
      <c r="AD54" s="76"/>
      <c r="AE54" s="76"/>
      <c r="AF54" s="76"/>
      <c r="AG54" s="76"/>
      <c r="AH54" s="76"/>
      <c r="AI54" s="76"/>
      <c r="AJ54" s="76"/>
      <c r="AK54" s="76"/>
      <c r="AL54" s="76"/>
      <c r="AM54" s="76"/>
      <c r="AN54" s="76"/>
      <c r="AO54" s="76"/>
      <c r="AP54" s="76"/>
      <c r="AQ54" s="76"/>
      <c r="AR54" s="76"/>
      <c r="AS54" s="76"/>
      <c r="AT54" s="76"/>
      <c r="AU54" s="76"/>
      <c r="AV54" s="76"/>
      <c r="AW54" s="76"/>
      <c r="AX54" s="76"/>
      <c r="AY54" s="76"/>
      <c r="AZ54" s="76"/>
      <c r="BA54" s="76"/>
      <c r="BB54" s="77"/>
    </row>
    <row r="55" spans="1:54" ht="15.75" x14ac:dyDescent="0.25">
      <c r="A55" s="75">
        <f>IF(ISBLANK(VLOOKUP(D55,#REF!,3)),0,1)</f>
        <v>1</v>
      </c>
      <c r="B55" s="74">
        <f t="shared" si="0"/>
        <v>0</v>
      </c>
      <c r="C55" s="52">
        <v>21</v>
      </c>
      <c r="D55" s="53"/>
      <c r="E55" s="54"/>
      <c r="F55" s="55"/>
      <c r="G55" s="164">
        <v>35.947899999999997</v>
      </c>
      <c r="H55" s="53">
        <v>10</v>
      </c>
      <c r="I55" s="159">
        <v>8.8000000000000007</v>
      </c>
      <c r="J55" s="127" t="s">
        <v>4</v>
      </c>
      <c r="K55" s="127" t="s">
        <v>4</v>
      </c>
      <c r="L55" s="127" t="s">
        <v>4</v>
      </c>
      <c r="M55" s="127" t="s">
        <v>4</v>
      </c>
      <c r="N55" s="127" t="s">
        <v>4</v>
      </c>
      <c r="O55" s="127" t="s">
        <v>4</v>
      </c>
      <c r="P55" s="234">
        <v>4.6219999999999999</v>
      </c>
      <c r="Q55" s="127" t="s">
        <v>4</v>
      </c>
      <c r="S55" s="60">
        <v>201.6</v>
      </c>
      <c r="T55" s="231">
        <v>0.01</v>
      </c>
      <c r="U55" s="231">
        <v>9.7718940899447736E-3</v>
      </c>
      <c r="X55" s="231">
        <v>0.02</v>
      </c>
      <c r="Y55" s="231">
        <v>1.9543788179889547E-2</v>
      </c>
      <c r="Z55" s="231">
        <v>0.16599999999999998</v>
      </c>
      <c r="AA55" s="231">
        <v>0.16221344189308323</v>
      </c>
      <c r="AB55" s="231">
        <v>0.98</v>
      </c>
      <c r="AC55" s="231">
        <v>0.95764562081458782</v>
      </c>
      <c r="AD55" s="76"/>
      <c r="AE55" s="76"/>
      <c r="AF55" s="76"/>
      <c r="AG55" s="76"/>
      <c r="AH55" s="76"/>
      <c r="AI55" s="76"/>
      <c r="AJ55" s="76"/>
      <c r="AK55" s="76"/>
      <c r="AL55" s="76"/>
      <c r="AM55" s="76"/>
      <c r="AN55" s="76"/>
      <c r="AO55" s="76"/>
      <c r="AP55" s="76"/>
      <c r="AQ55" s="76"/>
      <c r="AR55" s="76"/>
      <c r="AS55" s="76"/>
      <c r="AT55" s="76"/>
      <c r="AU55" s="76"/>
      <c r="AV55" s="76"/>
      <c r="AW55" s="76"/>
      <c r="AX55" s="76"/>
      <c r="AY55" s="76"/>
      <c r="AZ55" s="76"/>
      <c r="BA55" s="76"/>
      <c r="BB55" s="77"/>
    </row>
    <row r="56" spans="1:54" ht="15.75" x14ac:dyDescent="0.25">
      <c r="A56" s="75">
        <f>IF(ISBLANK(VLOOKUP(D56,#REF!,3)),0,1)</f>
        <v>1</v>
      </c>
      <c r="B56" s="74">
        <f t="shared" si="0"/>
        <v>0</v>
      </c>
      <c r="C56" s="52">
        <v>22</v>
      </c>
      <c r="D56" s="53"/>
      <c r="E56" s="54"/>
      <c r="F56" s="55"/>
      <c r="G56" s="164">
        <v>35.931899999999999</v>
      </c>
      <c r="H56" s="53">
        <v>0</v>
      </c>
      <c r="I56" s="159">
        <v>0.6</v>
      </c>
      <c r="J56" s="127" t="s">
        <v>4</v>
      </c>
      <c r="K56" s="127" t="s">
        <v>4</v>
      </c>
      <c r="L56" s="127" t="s">
        <v>4</v>
      </c>
      <c r="M56" s="127" t="s">
        <v>4</v>
      </c>
      <c r="N56" s="127" t="s">
        <v>4</v>
      </c>
      <c r="O56" s="127" t="s">
        <v>4</v>
      </c>
      <c r="P56" s="234">
        <v>4.62</v>
      </c>
      <c r="Q56" s="127" t="s">
        <v>4</v>
      </c>
      <c r="S56" s="60">
        <v>201.5</v>
      </c>
      <c r="T56" s="231">
        <v>1.6E-2</v>
      </c>
      <c r="U56" s="231">
        <v>1.5635030543911639E-2</v>
      </c>
      <c r="X56" s="231">
        <v>2.4E-2</v>
      </c>
      <c r="Y56" s="231">
        <v>2.3452545815867459E-2</v>
      </c>
      <c r="Z56" s="231">
        <v>0.25800000000000001</v>
      </c>
      <c r="AA56" s="231">
        <v>0.25211486752057516</v>
      </c>
      <c r="AB56" s="231">
        <v>1</v>
      </c>
      <c r="AC56" s="231">
        <v>0.97718940899447737</v>
      </c>
      <c r="AD56" s="76"/>
      <c r="AE56" s="76"/>
      <c r="AF56" s="76"/>
      <c r="AG56" s="76"/>
      <c r="AH56" s="76"/>
      <c r="AI56" s="76"/>
      <c r="AJ56" s="76"/>
      <c r="AK56" s="76"/>
      <c r="AL56" s="76"/>
      <c r="AM56" s="76"/>
      <c r="AN56" s="76"/>
      <c r="AO56" s="76"/>
      <c r="AP56" s="76"/>
      <c r="AQ56" s="76"/>
      <c r="AR56" s="76"/>
      <c r="AS56" s="76"/>
      <c r="AT56" s="76"/>
      <c r="AU56" s="76"/>
      <c r="AV56" s="76"/>
      <c r="AW56" s="76"/>
      <c r="AX56" s="76"/>
      <c r="AY56" s="76"/>
      <c r="AZ56" s="76"/>
      <c r="BA56" s="76"/>
      <c r="BB56" s="77"/>
    </row>
    <row r="57" spans="1:54" ht="15.75" x14ac:dyDescent="0.25">
      <c r="A57" s="75">
        <f>IF(ISBLANK(VLOOKUP(D57,#REF!,3)),0,1)</f>
        <v>1</v>
      </c>
      <c r="B57" s="74">
        <f t="shared" si="0"/>
        <v>0</v>
      </c>
      <c r="C57" s="52">
        <v>23</v>
      </c>
      <c r="D57" s="53"/>
      <c r="E57" s="54"/>
      <c r="F57" s="55"/>
      <c r="G57" s="112"/>
      <c r="H57" s="53"/>
      <c r="I57" s="53"/>
      <c r="J57" s="127" t="s">
        <v>4</v>
      </c>
      <c r="K57" s="127" t="s">
        <v>4</v>
      </c>
      <c r="L57" s="127" t="s">
        <v>4</v>
      </c>
      <c r="M57" s="127" t="s">
        <v>4</v>
      </c>
      <c r="N57" s="127" t="s">
        <v>4</v>
      </c>
      <c r="O57" s="127" t="s">
        <v>4</v>
      </c>
      <c r="P57" s="127" t="s">
        <v>4</v>
      </c>
      <c r="Q57" s="127" t="s">
        <v>4</v>
      </c>
      <c r="R57" s="127" t="s">
        <v>4</v>
      </c>
      <c r="S57" s="127" t="s">
        <v>4</v>
      </c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  <c r="AG57" s="76"/>
      <c r="AH57" s="76"/>
      <c r="AI57" s="76"/>
      <c r="AJ57" s="76"/>
      <c r="AK57" s="76"/>
      <c r="AL57" s="76"/>
      <c r="AM57" s="76"/>
      <c r="AN57" s="76"/>
      <c r="AO57" s="76"/>
      <c r="AP57" s="76"/>
      <c r="AQ57" s="76"/>
      <c r="AR57" s="76"/>
      <c r="AS57" s="76"/>
      <c r="AT57" s="76"/>
      <c r="AU57" s="76"/>
      <c r="AV57" s="76"/>
      <c r="AW57" s="76"/>
      <c r="AX57" s="76"/>
      <c r="AY57" s="76"/>
      <c r="AZ57" s="76"/>
      <c r="BA57" s="76"/>
      <c r="BB57" s="77"/>
    </row>
    <row r="58" spans="1:54" ht="16.5" thickBot="1" x14ac:dyDescent="0.3">
      <c r="A58" s="75">
        <f>IF(ISBLANK(VLOOKUP(D58,#REF!,3)),0,1)</f>
        <v>1</v>
      </c>
      <c r="B58" s="74">
        <f t="shared" si="0"/>
        <v>0</v>
      </c>
      <c r="C58" s="61">
        <v>24</v>
      </c>
      <c r="D58" s="62"/>
      <c r="E58" s="63"/>
      <c r="F58" s="64"/>
      <c r="G58" s="113"/>
      <c r="H58" s="62"/>
      <c r="I58" s="62"/>
      <c r="J58" s="152" t="s">
        <v>4</v>
      </c>
      <c r="K58" s="152" t="s">
        <v>4</v>
      </c>
      <c r="L58" s="152" t="s">
        <v>4</v>
      </c>
      <c r="M58" s="152" t="s">
        <v>4</v>
      </c>
      <c r="N58" s="152" t="s">
        <v>4</v>
      </c>
      <c r="O58" s="152" t="s">
        <v>4</v>
      </c>
      <c r="P58" s="152" t="s">
        <v>4</v>
      </c>
      <c r="Q58" s="152" t="s">
        <v>4</v>
      </c>
      <c r="R58" s="152" t="s">
        <v>4</v>
      </c>
      <c r="S58" s="152" t="s">
        <v>4</v>
      </c>
      <c r="T58" s="78"/>
      <c r="U58" s="78"/>
      <c r="V58" s="78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/>
      <c r="AH58" s="78"/>
      <c r="AI58" s="78"/>
      <c r="AJ58" s="78"/>
      <c r="AK58" s="78"/>
      <c r="AL58" s="78"/>
      <c r="AM58" s="78"/>
      <c r="AN58" s="78"/>
      <c r="AO58" s="78"/>
      <c r="AP58" s="78"/>
      <c r="AQ58" s="78"/>
      <c r="AR58" s="78"/>
      <c r="AS58" s="78"/>
      <c r="AT58" s="78"/>
      <c r="AU58" s="78"/>
      <c r="AV58" s="78"/>
      <c r="AW58" s="78"/>
      <c r="AX58" s="78"/>
      <c r="AY58" s="78"/>
      <c r="AZ58" s="78"/>
      <c r="BA58" s="78"/>
      <c r="BB58" s="79"/>
    </row>
  </sheetData>
  <dataConsolidate/>
  <mergeCells count="70">
    <mergeCell ref="AZ31:AZ32"/>
    <mergeCell ref="BA31:BA32"/>
    <mergeCell ref="BB31:BB32"/>
    <mergeCell ref="AU31:AU32"/>
    <mergeCell ref="AV31:AV32"/>
    <mergeCell ref="AW31:AW32"/>
    <mergeCell ref="AX31:AX32"/>
    <mergeCell ref="AY31:AY32"/>
    <mergeCell ref="AP31:AP32"/>
    <mergeCell ref="AQ31:AQ32"/>
    <mergeCell ref="AR31:AR32"/>
    <mergeCell ref="AS31:AS32"/>
    <mergeCell ref="AT31:AT32"/>
    <mergeCell ref="AK31:AK32"/>
    <mergeCell ref="AL31:AL32"/>
    <mergeCell ref="AM31:AM32"/>
    <mergeCell ref="AN31:AN32"/>
    <mergeCell ref="AO31:AO32"/>
    <mergeCell ref="AF31:AF32"/>
    <mergeCell ref="AG31:AG32"/>
    <mergeCell ref="AH31:AH32"/>
    <mergeCell ref="AI31:AI32"/>
    <mergeCell ref="AJ31:AJ32"/>
    <mergeCell ref="H33:H34"/>
    <mergeCell ref="I33:I34"/>
    <mergeCell ref="J33:J34"/>
    <mergeCell ref="AD31:AD32"/>
    <mergeCell ref="AE31:AE32"/>
    <mergeCell ref="Z31:AA32"/>
    <mergeCell ref="AB31:AC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C33:C34"/>
    <mergeCell ref="D33:D34"/>
    <mergeCell ref="E33:E34"/>
    <mergeCell ref="F33:F34"/>
    <mergeCell ref="G33:G34"/>
    <mergeCell ref="X31:Y32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G8:H8"/>
    <mergeCell ref="Q8:R8"/>
    <mergeCell ref="G9:H9"/>
    <mergeCell ref="Q9:R9"/>
    <mergeCell ref="G10:H10"/>
    <mergeCell ref="Q10:R10"/>
    <mergeCell ref="C2:E2"/>
    <mergeCell ref="F2:T2"/>
    <mergeCell ref="C4:U4"/>
    <mergeCell ref="C6:E6"/>
    <mergeCell ref="F6:G6"/>
    <mergeCell ref="H6:J6"/>
    <mergeCell ref="P6:Q6"/>
    <mergeCell ref="R6:S6"/>
    <mergeCell ref="T6:U6"/>
  </mergeCells>
  <dataValidations disablePrompts="1" count="4">
    <dataValidation type="list" allowBlank="1" showErrorMessage="1" sqref="I29">
      <formula1>$O$28:$O$30</formula1>
    </dataValidation>
    <dataValidation allowBlank="1" showErrorMessage="1" sqref="J30"/>
    <dataValidation type="list" showInputMessage="1" showErrorMessage="1" promptTitle="Choix Cardinal" sqref="P10">
      <formula1>$N$8:$N$10</formula1>
    </dataValidation>
    <dataValidation type="list" showInputMessage="1" showErrorMessage="1" promptTitle="Choix Cardinal" sqref="P9">
      <formula1>$M$8:$M$10</formula1>
    </dataValidation>
  </dataValidations>
  <pageMargins left="0.7" right="0.7" top="0.75" bottom="0.75" header="0.3" footer="0.3"/>
  <pageSetup paperSize="9" orientation="portrait" horizontalDpi="4294967293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8"/>
  <sheetViews>
    <sheetView topLeftCell="A28" zoomScaleNormal="100" workbookViewId="0">
      <selection activeCell="H46" sqref="H46"/>
    </sheetView>
  </sheetViews>
  <sheetFormatPr baseColWidth="10" defaultColWidth="11.42578125" defaultRowHeight="15" x14ac:dyDescent="0.25"/>
  <cols>
    <col min="1" max="2" width="0.85546875" style="80" customWidth="1"/>
    <col min="3" max="3" width="3.7109375" style="80" customWidth="1"/>
    <col min="4" max="8" width="10.28515625" style="80" customWidth="1"/>
    <col min="9" max="10" width="15.7109375" style="80" customWidth="1"/>
    <col min="11" max="15" width="10.7109375" style="80" hidden="1" customWidth="1"/>
    <col min="16" max="16" width="10.7109375" style="80" customWidth="1"/>
    <col min="17" max="29" width="10.28515625" style="80" customWidth="1"/>
    <col min="30" max="16384" width="11.42578125" style="80"/>
  </cols>
  <sheetData>
    <row r="1" spans="3:23" ht="3" customHeight="1" thickBot="1" x14ac:dyDescent="0.3"/>
    <row r="2" spans="3:23" ht="21" x14ac:dyDescent="0.35">
      <c r="C2" s="214" t="s">
        <v>19</v>
      </c>
      <c r="D2" s="215"/>
      <c r="E2" s="215"/>
      <c r="F2" s="216" t="s">
        <v>147</v>
      </c>
      <c r="G2" s="216"/>
      <c r="H2" s="216"/>
      <c r="I2" s="216"/>
      <c r="J2" s="216"/>
      <c r="K2" s="216"/>
      <c r="L2" s="216"/>
      <c r="M2" s="216"/>
      <c r="N2" s="216"/>
      <c r="O2" s="216"/>
      <c r="P2" s="216"/>
      <c r="Q2" s="216"/>
      <c r="R2" s="216"/>
      <c r="S2" s="216"/>
      <c r="T2" s="216"/>
      <c r="U2" s="1"/>
    </row>
    <row r="3" spans="3:23" ht="14.45" customHeight="1" x14ac:dyDescent="0.25">
      <c r="C3" s="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2"/>
    </row>
    <row r="4" spans="3:23" ht="21.75" thickBot="1" x14ac:dyDescent="0.4">
      <c r="C4" s="217" t="s">
        <v>75</v>
      </c>
      <c r="D4" s="218"/>
      <c r="E4" s="218"/>
      <c r="F4" s="218"/>
      <c r="G4" s="218"/>
      <c r="H4" s="218"/>
      <c r="I4" s="218"/>
      <c r="J4" s="218"/>
      <c r="K4" s="218"/>
      <c r="L4" s="218"/>
      <c r="M4" s="218"/>
      <c r="N4" s="218"/>
      <c r="O4" s="218"/>
      <c r="P4" s="218"/>
      <c r="Q4" s="218"/>
      <c r="R4" s="218"/>
      <c r="S4" s="218"/>
      <c r="T4" s="218"/>
      <c r="U4" s="219"/>
    </row>
    <row r="5" spans="3:23" ht="15.75" customHeight="1" thickBot="1" x14ac:dyDescent="0.4">
      <c r="C5" s="7"/>
      <c r="D5" s="7"/>
      <c r="E5" s="7"/>
      <c r="F5" s="7"/>
      <c r="G5" s="7"/>
      <c r="J5" s="7"/>
      <c r="K5" s="7"/>
      <c r="L5" s="7"/>
      <c r="M5" s="7"/>
      <c r="N5" s="7"/>
      <c r="O5" s="7"/>
      <c r="P5" s="7"/>
      <c r="Q5" s="7"/>
      <c r="R5" s="7"/>
    </row>
    <row r="6" spans="3:23" ht="16.5" customHeight="1" thickBot="1" x14ac:dyDescent="0.3">
      <c r="C6" s="220" t="s">
        <v>38</v>
      </c>
      <c r="D6" s="221"/>
      <c r="E6" s="221"/>
      <c r="F6" s="222">
        <v>13</v>
      </c>
      <c r="G6" s="222"/>
      <c r="H6" s="221" t="s">
        <v>37</v>
      </c>
      <c r="I6" s="221"/>
      <c r="J6" s="221"/>
      <c r="K6" s="51"/>
      <c r="L6" s="51"/>
      <c r="M6" s="51"/>
      <c r="N6" s="50"/>
      <c r="O6" s="51"/>
      <c r="P6" s="223">
        <v>1</v>
      </c>
      <c r="Q6" s="223"/>
      <c r="R6" s="224" t="s">
        <v>78</v>
      </c>
      <c r="S6" s="224"/>
      <c r="T6" s="225">
        <v>37411</v>
      </c>
      <c r="U6" s="226"/>
    </row>
    <row r="7" spans="3:23" ht="16.5" customHeight="1" thickBot="1" x14ac:dyDescent="0.4">
      <c r="C7" s="34"/>
      <c r="D7" s="34"/>
      <c r="E7" s="33"/>
      <c r="F7" s="35"/>
      <c r="G7" s="33"/>
      <c r="H7" s="33"/>
      <c r="I7" s="33"/>
      <c r="J7" s="33"/>
      <c r="K7" s="33"/>
      <c r="L7" s="33"/>
      <c r="M7" s="33"/>
      <c r="N7" s="33"/>
      <c r="O7" s="37"/>
      <c r="P7" s="33"/>
      <c r="Q7" s="36"/>
    </row>
    <row r="8" spans="3:23" ht="15" customHeight="1" x14ac:dyDescent="0.25">
      <c r="C8" s="46"/>
      <c r="D8" s="33"/>
      <c r="G8" s="206" t="s">
        <v>57</v>
      </c>
      <c r="H8" s="207"/>
      <c r="I8" s="172" t="s">
        <v>50</v>
      </c>
      <c r="J8" s="172" t="s">
        <v>46</v>
      </c>
      <c r="K8" s="44"/>
      <c r="L8" s="44"/>
      <c r="M8" s="44"/>
      <c r="N8" s="44"/>
      <c r="O8" s="47"/>
      <c r="P8" s="45" t="s">
        <v>52</v>
      </c>
      <c r="Q8" s="208" t="s">
        <v>47</v>
      </c>
      <c r="R8" s="209"/>
    </row>
    <row r="9" spans="3:23" ht="14.25" customHeight="1" x14ac:dyDescent="0.25">
      <c r="C9" s="46"/>
      <c r="D9" s="33"/>
      <c r="G9" s="210" t="s">
        <v>48</v>
      </c>
      <c r="H9" s="211"/>
      <c r="I9" s="38">
        <v>1</v>
      </c>
      <c r="J9" s="39">
        <v>59.86</v>
      </c>
      <c r="K9" s="42" t="s">
        <v>51</v>
      </c>
      <c r="L9" s="43" t="str">
        <f>IF(P9=M9,"+","-")</f>
        <v>-</v>
      </c>
      <c r="M9" s="42" t="s">
        <v>3</v>
      </c>
      <c r="N9" s="42" t="s">
        <v>54</v>
      </c>
      <c r="O9" s="16" t="str">
        <f>IF(ISBLANK(I9),"",IF(ISBLANK(J9),"",IF(P9=M10,L9&amp;N11,N11)))</f>
        <v>-1°59,86</v>
      </c>
      <c r="P9" s="39" t="s">
        <v>53</v>
      </c>
      <c r="Q9" s="212">
        <f>IF(ISBLANK(I9),"",IF(ISBLANK(J9),"",IF(J9&gt;60,"ERREUR !!",O11*(I9+(J9/60)))))</f>
        <v>-1.9976666666666667</v>
      </c>
      <c r="R9" s="213"/>
    </row>
    <row r="10" spans="3:23" ht="15" customHeight="1" x14ac:dyDescent="0.25">
      <c r="C10" s="46"/>
      <c r="D10" s="33"/>
      <c r="G10" s="210" t="s">
        <v>49</v>
      </c>
      <c r="H10" s="211"/>
      <c r="I10" s="38">
        <v>10</v>
      </c>
      <c r="J10" s="39">
        <v>1.41</v>
      </c>
      <c r="K10" s="42" t="s">
        <v>51</v>
      </c>
      <c r="L10" s="43" t="str">
        <f>IF(P10=N9,"+","-")</f>
        <v>-</v>
      </c>
      <c r="M10" s="42" t="s">
        <v>53</v>
      </c>
      <c r="N10" s="42" t="s">
        <v>55</v>
      </c>
      <c r="O10" s="11" t="str">
        <f>IF(ISBLANK(I10),"",IF(ISBLANK(J10),"",IF(P10=N10,L10&amp;N12,N12)))</f>
        <v>-10°1,41</v>
      </c>
      <c r="P10" s="39" t="s">
        <v>55</v>
      </c>
      <c r="Q10" s="212">
        <f>IF(ISBLANK(I10),"",IF(ISBLANK(J10),"",IF(J10&gt;60,"ERREUR !!",O12*(I10+(J10/60)))))</f>
        <v>-10.0235</v>
      </c>
      <c r="R10" s="213"/>
      <c r="S10" s="31"/>
      <c r="T10" s="31"/>
    </row>
    <row r="11" spans="3:23" x14ac:dyDescent="0.25">
      <c r="G11" s="194" t="s">
        <v>72</v>
      </c>
      <c r="H11" s="195"/>
      <c r="I11" s="83" t="s">
        <v>33</v>
      </c>
      <c r="J11" s="85">
        <v>37410</v>
      </c>
      <c r="K11" s="85"/>
      <c r="L11" s="85"/>
      <c r="M11" s="85"/>
      <c r="N11" s="86" t="str">
        <f>I9&amp;"°"&amp;J9</f>
        <v>1°59,86</v>
      </c>
      <c r="O11" s="87">
        <f>IF(P9=M10,-1,1)</f>
        <v>-1</v>
      </c>
      <c r="P11" s="198" t="str">
        <f>TEXT(J11,"aaaa-mm-jj")&amp;"T"&amp;TEXT(J12,"hh:mm:ss")&amp;"z"</f>
        <v>2006-06-04T15:30:00z</v>
      </c>
      <c r="Q11" s="198"/>
      <c r="R11" s="199"/>
      <c r="T11" s="30"/>
      <c r="U11" s="30"/>
      <c r="V11" s="32"/>
      <c r="W11" s="32"/>
    </row>
    <row r="12" spans="3:23" ht="15.75" thickBot="1" x14ac:dyDescent="0.3">
      <c r="G12" s="196"/>
      <c r="H12" s="197"/>
      <c r="I12" s="84" t="s">
        <v>73</v>
      </c>
      <c r="J12" s="114">
        <v>0.64583333333333337</v>
      </c>
      <c r="K12" s="88"/>
      <c r="L12" s="88"/>
      <c r="M12" s="88"/>
      <c r="N12" s="89" t="str">
        <f>I10&amp;"°"&amp;J10</f>
        <v>10°1,41</v>
      </c>
      <c r="O12" s="87">
        <f>IF(P10=N10,-1,1)</f>
        <v>-1</v>
      </c>
      <c r="P12" s="200"/>
      <c r="Q12" s="200"/>
      <c r="R12" s="201"/>
      <c r="T12" s="30"/>
      <c r="U12" s="30"/>
      <c r="V12" s="32"/>
      <c r="W12" s="32"/>
    </row>
    <row r="13" spans="3:23" ht="15.75" thickBot="1" x14ac:dyDescent="0.3">
      <c r="C13" s="5" t="s">
        <v>1</v>
      </c>
      <c r="D13" s="5"/>
      <c r="E13" s="6"/>
      <c r="K13" s="81"/>
      <c r="L13" s="81"/>
      <c r="M13" s="81"/>
      <c r="N13" s="81"/>
      <c r="O13" s="81"/>
      <c r="P13" s="81"/>
      <c r="Q13" s="82"/>
    </row>
    <row r="14" spans="3:23" ht="15" customHeight="1" x14ac:dyDescent="0.25">
      <c r="C14" s="97" t="s">
        <v>7</v>
      </c>
      <c r="D14" s="90"/>
      <c r="E14" s="90"/>
      <c r="F14" s="90"/>
      <c r="G14" s="90"/>
      <c r="H14" s="91"/>
      <c r="I14" s="91"/>
      <c r="J14" s="91"/>
      <c r="K14" s="90"/>
      <c r="L14" s="90"/>
      <c r="M14" s="90"/>
      <c r="N14" s="91"/>
      <c r="O14" s="12"/>
      <c r="P14" s="91"/>
      <c r="Q14" s="12" t="s">
        <v>17</v>
      </c>
      <c r="R14" s="17">
        <v>22.5</v>
      </c>
      <c r="S14" s="92" t="s">
        <v>2</v>
      </c>
    </row>
    <row r="15" spans="3:23" ht="14.25" customHeight="1" x14ac:dyDescent="0.25">
      <c r="C15" s="98" t="s">
        <v>32</v>
      </c>
      <c r="D15" s="93"/>
      <c r="E15" s="93"/>
      <c r="F15" s="93"/>
      <c r="G15" s="93"/>
      <c r="H15" s="23"/>
      <c r="I15" s="23"/>
      <c r="J15" s="23"/>
      <c r="K15" s="93"/>
      <c r="L15" s="93"/>
      <c r="M15" s="93"/>
      <c r="N15" s="23"/>
      <c r="O15" s="13"/>
      <c r="P15" s="23"/>
      <c r="Q15" s="13" t="s">
        <v>34</v>
      </c>
      <c r="R15" s="18">
        <v>22.5</v>
      </c>
      <c r="S15" s="94" t="s">
        <v>2</v>
      </c>
    </row>
    <row r="16" spans="3:23" x14ac:dyDescent="0.25">
      <c r="C16" s="98" t="s">
        <v>11</v>
      </c>
      <c r="D16" s="93"/>
      <c r="E16" s="93"/>
      <c r="F16" s="93"/>
      <c r="G16" s="93"/>
      <c r="H16" s="23"/>
      <c r="I16" s="23"/>
      <c r="J16" s="23"/>
      <c r="K16" s="93"/>
      <c r="L16" s="93"/>
      <c r="M16" s="93"/>
      <c r="N16" s="23"/>
      <c r="O16" s="14"/>
      <c r="P16" s="23"/>
      <c r="Q16" s="14" t="s">
        <v>35</v>
      </c>
      <c r="R16" s="20" t="s">
        <v>4</v>
      </c>
      <c r="S16" s="94" t="s">
        <v>6</v>
      </c>
    </row>
    <row r="17" spans="3:54" ht="15.75" thickBot="1" x14ac:dyDescent="0.3">
      <c r="C17" s="99" t="s">
        <v>12</v>
      </c>
      <c r="D17" s="95"/>
      <c r="E17" s="95"/>
      <c r="F17" s="95"/>
      <c r="G17" s="95"/>
      <c r="H17" s="24"/>
      <c r="I17" s="24"/>
      <c r="J17" s="24"/>
      <c r="K17" s="95"/>
      <c r="L17" s="95"/>
      <c r="M17" s="95"/>
      <c r="N17" s="24"/>
      <c r="O17" s="15"/>
      <c r="P17" s="24"/>
      <c r="Q17" s="15" t="s">
        <v>36</v>
      </c>
      <c r="R17" s="21" t="s">
        <v>4</v>
      </c>
      <c r="S17" s="96" t="s">
        <v>6</v>
      </c>
    </row>
    <row r="18" spans="3:54" ht="14.45" hidden="1" x14ac:dyDescent="0.3">
      <c r="C18" s="8" t="s">
        <v>8</v>
      </c>
      <c r="D18" s="9"/>
      <c r="E18" s="9"/>
      <c r="F18" s="9"/>
      <c r="G18" s="9"/>
      <c r="H18" s="9"/>
      <c r="I18" s="9"/>
      <c r="J18" s="9"/>
      <c r="K18" s="10"/>
      <c r="L18" s="10"/>
      <c r="M18" s="10"/>
      <c r="N18" s="10"/>
      <c r="O18" s="25" t="s">
        <v>0</v>
      </c>
      <c r="P18" s="19">
        <f>(0.999842594+(0.00006793952*$R$14)-(0.00000909529*$R$14^2)+(0.0000001001685*$R$14^3)-(0.000000001120083*$R$14^4)+(0.000000000006536332*$R$14^5))</f>
        <v>0.99765835121983093</v>
      </c>
      <c r="Q18" s="10"/>
      <c r="R18" s="2"/>
    </row>
    <row r="19" spans="3:54" ht="14.45" hidden="1" x14ac:dyDescent="0.3">
      <c r="C19" s="8" t="s">
        <v>9</v>
      </c>
      <c r="D19" s="9"/>
      <c r="E19" s="9"/>
      <c r="F19" s="9"/>
      <c r="G19" s="9"/>
      <c r="H19" s="9"/>
      <c r="I19" s="9"/>
      <c r="J19" s="9"/>
      <c r="K19" s="10"/>
      <c r="L19" s="10"/>
      <c r="M19" s="10"/>
      <c r="N19" s="10"/>
      <c r="O19" s="25" t="s">
        <v>43</v>
      </c>
      <c r="P19" s="19" t="e">
        <f>$P$24*($P$18/#REF!)</f>
        <v>#REF!</v>
      </c>
      <c r="Q19" s="10" t="s">
        <v>3</v>
      </c>
      <c r="R19" s="2"/>
    </row>
    <row r="20" spans="3:54" ht="14.45" hidden="1" x14ac:dyDescent="0.3">
      <c r="C20" s="8" t="s">
        <v>18</v>
      </c>
      <c r="D20" s="9"/>
      <c r="E20" s="9"/>
      <c r="F20" s="9"/>
      <c r="G20" s="9"/>
      <c r="H20" s="9"/>
      <c r="I20" s="9"/>
      <c r="J20" s="9"/>
      <c r="K20" s="10"/>
      <c r="L20" s="10"/>
      <c r="M20" s="10"/>
      <c r="N20" s="10"/>
      <c r="O20" s="25" t="s">
        <v>44</v>
      </c>
      <c r="P20" s="19" t="e">
        <f>5+#REF!</f>
        <v>#REF!</v>
      </c>
      <c r="Q20" s="10" t="s">
        <v>6</v>
      </c>
      <c r="R20" s="2"/>
    </row>
    <row r="21" spans="3:54" ht="14.45" hidden="1" x14ac:dyDescent="0.3">
      <c r="C21" s="8" t="s">
        <v>10</v>
      </c>
      <c r="D21" s="9"/>
      <c r="E21" s="9"/>
      <c r="F21" s="9"/>
      <c r="G21" s="9"/>
      <c r="H21" s="9"/>
      <c r="I21" s="9"/>
      <c r="J21" s="9"/>
      <c r="K21" s="10"/>
      <c r="L21" s="10"/>
      <c r="M21" s="10"/>
      <c r="N21" s="10"/>
      <c r="O21" s="25" t="s">
        <v>45</v>
      </c>
      <c r="P21" s="19" t="e">
        <f>P20*(1+0.00001*(R14-20))</f>
        <v>#REF!</v>
      </c>
      <c r="Q21" s="10" t="s">
        <v>6</v>
      </c>
      <c r="R21" s="2"/>
    </row>
    <row r="22" spans="3:54" ht="14.45" hidden="1" x14ac:dyDescent="0.3">
      <c r="C22" s="8" t="s">
        <v>13</v>
      </c>
      <c r="D22" s="9"/>
      <c r="E22" s="9"/>
      <c r="F22" s="9"/>
      <c r="G22" s="9"/>
      <c r="H22" s="9"/>
      <c r="I22" s="9"/>
      <c r="J22" s="9"/>
      <c r="K22" s="10"/>
      <c r="L22" s="10"/>
      <c r="M22" s="10"/>
      <c r="N22" s="10"/>
      <c r="O22" s="25" t="s">
        <v>39</v>
      </c>
      <c r="P22" s="22" t="e">
        <f>$R$16*(1+0.00001*(20-$R$14))</f>
        <v>#VALUE!</v>
      </c>
      <c r="Q22" s="10" t="s">
        <v>6</v>
      </c>
      <c r="R22" s="2"/>
    </row>
    <row r="23" spans="3:54" ht="14.45" hidden="1" x14ac:dyDescent="0.3">
      <c r="C23" s="8" t="s">
        <v>14</v>
      </c>
      <c r="D23" s="9"/>
      <c r="E23" s="9"/>
      <c r="F23" s="9"/>
      <c r="G23" s="9"/>
      <c r="H23" s="9"/>
      <c r="I23" s="9"/>
      <c r="J23" s="9"/>
      <c r="K23" s="10"/>
      <c r="L23" s="10"/>
      <c r="M23" s="10"/>
      <c r="N23" s="10"/>
      <c r="O23" s="25" t="s">
        <v>40</v>
      </c>
      <c r="P23" s="22" t="e">
        <f>$R$17*(1+0.00001*(20-$R$14))</f>
        <v>#VALUE!</v>
      </c>
      <c r="Q23" s="10" t="s">
        <v>6</v>
      </c>
      <c r="R23" s="2"/>
    </row>
    <row r="24" spans="3:54" ht="14.45" hidden="1" x14ac:dyDescent="0.3">
      <c r="C24" s="8" t="s">
        <v>15</v>
      </c>
      <c r="D24" s="9"/>
      <c r="E24" s="9"/>
      <c r="F24" s="9"/>
      <c r="G24" s="9"/>
      <c r="H24" s="9"/>
      <c r="I24" s="9"/>
      <c r="J24" s="9"/>
      <c r="K24" s="10"/>
      <c r="L24" s="10"/>
      <c r="M24" s="10"/>
      <c r="N24" s="10"/>
      <c r="O24" s="25" t="s">
        <v>41</v>
      </c>
      <c r="P24" s="23" t="e">
        <f>MAX(#REF!)</f>
        <v>#REF!</v>
      </c>
      <c r="Q24" s="10" t="s">
        <v>3</v>
      </c>
      <c r="R24" s="2"/>
    </row>
    <row r="25" spans="3:54" ht="14.45" hidden="1" x14ac:dyDescent="0.3">
      <c r="C25" s="8" t="s">
        <v>16</v>
      </c>
      <c r="D25" s="9"/>
      <c r="E25" s="9"/>
      <c r="F25" s="9"/>
      <c r="G25" s="9"/>
      <c r="H25" s="9"/>
      <c r="I25" s="9"/>
      <c r="J25" s="9"/>
      <c r="K25" s="10"/>
      <c r="L25" s="10"/>
      <c r="M25" s="10"/>
      <c r="N25" s="10"/>
      <c r="O25" s="25" t="s">
        <v>42</v>
      </c>
      <c r="P25" s="23" t="e">
        <f>IF(ISBLANK(R14),"",IF(ISBLANK(P21),"",IF(ISBLANK(R17),"",(($P$24*$P$18)/($P$22-$P$23)))))</f>
        <v>#REF!</v>
      </c>
      <c r="Q25" s="10" t="s">
        <v>3</v>
      </c>
      <c r="R25" s="2"/>
    </row>
    <row r="26" spans="3:54" ht="14.45" hidden="1" x14ac:dyDescent="0.3">
      <c r="C26" s="40" t="s">
        <v>31</v>
      </c>
      <c r="D26" s="41"/>
      <c r="E26" s="41"/>
      <c r="F26" s="41"/>
      <c r="G26" s="41"/>
      <c r="H26" s="41"/>
      <c r="I26" s="41"/>
      <c r="J26" s="41"/>
      <c r="K26" s="10"/>
      <c r="L26" s="10"/>
      <c r="M26" s="10"/>
      <c r="N26" s="10"/>
      <c r="O26" s="25" t="s">
        <v>30</v>
      </c>
      <c r="P26" s="23" t="e">
        <f>2+(#REF!+#REF!)</f>
        <v>#REF!</v>
      </c>
      <c r="Q26" s="10" t="s">
        <v>6</v>
      </c>
      <c r="R26" s="2"/>
    </row>
    <row r="27" spans="3:54" hidden="1" thickBot="1" x14ac:dyDescent="0.35">
      <c r="C27" s="26"/>
      <c r="D27" s="27"/>
      <c r="E27" s="27"/>
      <c r="F27" s="27"/>
      <c r="G27" s="27"/>
      <c r="H27" s="27"/>
      <c r="I27" s="27"/>
      <c r="J27" s="27"/>
      <c r="K27" s="28"/>
      <c r="L27" s="28"/>
      <c r="M27" s="28"/>
      <c r="N27" s="28"/>
      <c r="O27" s="29" t="s">
        <v>29</v>
      </c>
      <c r="P27" s="24">
        <v>1.6999999999999999E-3</v>
      </c>
      <c r="Q27" s="28"/>
      <c r="R27" s="4"/>
    </row>
    <row r="29" spans="3:54" ht="15.75" x14ac:dyDescent="0.25">
      <c r="E29" s="202" t="s">
        <v>60</v>
      </c>
      <c r="F29" s="202"/>
      <c r="G29" s="202"/>
      <c r="H29" s="202"/>
      <c r="I29" s="69" t="s">
        <v>66</v>
      </c>
      <c r="K29" s="70"/>
      <c r="L29" s="70"/>
      <c r="M29" s="70"/>
      <c r="N29" s="71"/>
      <c r="O29" s="70" t="s">
        <v>66</v>
      </c>
    </row>
    <row r="30" spans="3:54" ht="16.149999999999999" thickBot="1" x14ac:dyDescent="0.35">
      <c r="E30" s="116"/>
      <c r="F30" s="116"/>
      <c r="G30" s="116"/>
      <c r="H30" s="116"/>
      <c r="I30" s="116"/>
      <c r="J30" s="73"/>
      <c r="K30" s="72"/>
      <c r="L30" s="72"/>
      <c r="M30" s="72"/>
      <c r="N30" s="71"/>
      <c r="O30" s="71" t="s">
        <v>65</v>
      </c>
      <c r="P30" s="71"/>
    </row>
    <row r="31" spans="3:54" ht="15.75" customHeight="1" x14ac:dyDescent="0.25">
      <c r="C31" s="203" t="s">
        <v>5</v>
      </c>
      <c r="D31" s="190" t="s">
        <v>24</v>
      </c>
      <c r="E31" s="190" t="s">
        <v>58</v>
      </c>
      <c r="F31" s="190" t="s">
        <v>56</v>
      </c>
      <c r="G31" s="190" t="s">
        <v>20</v>
      </c>
      <c r="H31" s="190" t="s">
        <v>76</v>
      </c>
      <c r="I31" s="188" t="s">
        <v>77</v>
      </c>
      <c r="J31" s="188" t="s">
        <v>64</v>
      </c>
      <c r="K31" s="190" t="s">
        <v>21</v>
      </c>
      <c r="L31" s="190" t="s">
        <v>22</v>
      </c>
      <c r="M31" s="190" t="s">
        <v>26</v>
      </c>
      <c r="N31" s="190" t="s">
        <v>25</v>
      </c>
      <c r="O31" s="190" t="s">
        <v>23</v>
      </c>
      <c r="P31" s="192" t="s">
        <v>74</v>
      </c>
      <c r="Q31" s="192"/>
      <c r="R31" s="192"/>
      <c r="S31" s="192"/>
      <c r="T31" s="184" t="s">
        <v>69</v>
      </c>
      <c r="U31" s="184"/>
      <c r="V31" s="184" t="s">
        <v>70</v>
      </c>
      <c r="W31" s="184"/>
      <c r="X31" s="184" t="s">
        <v>71</v>
      </c>
      <c r="Y31" s="184"/>
      <c r="Z31" s="184" t="s">
        <v>67</v>
      </c>
      <c r="AA31" s="184"/>
      <c r="AB31" s="184" t="s">
        <v>68</v>
      </c>
      <c r="AC31" s="186"/>
      <c r="AD31" s="227" t="s">
        <v>80</v>
      </c>
      <c r="AE31" s="227" t="s">
        <v>81</v>
      </c>
      <c r="AF31" s="227" t="s">
        <v>82</v>
      </c>
      <c r="AG31" s="228" t="s">
        <v>83</v>
      </c>
      <c r="AH31" s="227" t="s">
        <v>84</v>
      </c>
      <c r="AI31" s="227" t="s">
        <v>85</v>
      </c>
      <c r="AJ31" s="227" t="s">
        <v>86</v>
      </c>
      <c r="AK31" s="227" t="s">
        <v>87</v>
      </c>
      <c r="AL31" s="228" t="s">
        <v>88</v>
      </c>
      <c r="AM31" s="227" t="s">
        <v>89</v>
      </c>
      <c r="AN31" s="227" t="s">
        <v>90</v>
      </c>
      <c r="AO31" s="227" t="s">
        <v>91</v>
      </c>
      <c r="AP31" s="227" t="s">
        <v>92</v>
      </c>
      <c r="AQ31" s="227" t="s">
        <v>93</v>
      </c>
      <c r="AR31" s="228" t="s">
        <v>94</v>
      </c>
      <c r="AS31" s="228" t="s">
        <v>95</v>
      </c>
      <c r="AT31" s="228" t="s">
        <v>96</v>
      </c>
      <c r="AU31" s="227" t="s">
        <v>97</v>
      </c>
      <c r="AV31" s="227" t="s">
        <v>98</v>
      </c>
      <c r="AW31" s="229" t="s">
        <v>99</v>
      </c>
      <c r="AX31" s="227" t="s">
        <v>100</v>
      </c>
      <c r="AY31" s="227" t="s">
        <v>101</v>
      </c>
      <c r="AZ31" s="228" t="s">
        <v>102</v>
      </c>
      <c r="BA31" s="227" t="s">
        <v>103</v>
      </c>
      <c r="BB31" s="230" t="s">
        <v>104</v>
      </c>
    </row>
    <row r="32" spans="3:54" ht="15.75" customHeight="1" x14ac:dyDescent="0.25">
      <c r="C32" s="204"/>
      <c r="D32" s="191"/>
      <c r="E32" s="191"/>
      <c r="F32" s="191"/>
      <c r="G32" s="191"/>
      <c r="H32" s="191"/>
      <c r="I32" s="205"/>
      <c r="J32" s="189"/>
      <c r="K32" s="191"/>
      <c r="L32" s="191"/>
      <c r="M32" s="191"/>
      <c r="N32" s="191"/>
      <c r="O32" s="191"/>
      <c r="P32" s="193"/>
      <c r="Q32" s="193"/>
      <c r="R32" s="193"/>
      <c r="S32" s="193"/>
      <c r="T32" s="185"/>
      <c r="U32" s="185"/>
      <c r="V32" s="185"/>
      <c r="W32" s="185"/>
      <c r="X32" s="185"/>
      <c r="Y32" s="185"/>
      <c r="Z32" s="185"/>
      <c r="AA32" s="185"/>
      <c r="AB32" s="185"/>
      <c r="AC32" s="187"/>
      <c r="AD32" s="227"/>
      <c r="AE32" s="227"/>
      <c r="AF32" s="227"/>
      <c r="AG32" s="228"/>
      <c r="AH32" s="227"/>
      <c r="AI32" s="227"/>
      <c r="AJ32" s="227"/>
      <c r="AK32" s="227"/>
      <c r="AL32" s="228"/>
      <c r="AM32" s="227"/>
      <c r="AN32" s="227"/>
      <c r="AO32" s="227"/>
      <c r="AP32" s="227"/>
      <c r="AQ32" s="227"/>
      <c r="AR32" s="228"/>
      <c r="AS32" s="228"/>
      <c r="AT32" s="228"/>
      <c r="AU32" s="227"/>
      <c r="AV32" s="227"/>
      <c r="AW32" s="229"/>
      <c r="AX32" s="227"/>
      <c r="AY32" s="227"/>
      <c r="AZ32" s="228"/>
      <c r="BA32" s="227"/>
      <c r="BB32" s="230"/>
    </row>
    <row r="33" spans="1:54" ht="15.75" customHeight="1" x14ac:dyDescent="0.25">
      <c r="C33" s="178" t="s">
        <v>59</v>
      </c>
      <c r="D33" s="180" t="s">
        <v>4</v>
      </c>
      <c r="E33" s="180" t="s">
        <v>2</v>
      </c>
      <c r="F33" s="176" t="s">
        <v>62</v>
      </c>
      <c r="G33" s="182"/>
      <c r="H33" s="176" t="s">
        <v>27</v>
      </c>
      <c r="I33" s="176" t="s">
        <v>27</v>
      </c>
      <c r="J33" s="176" t="s">
        <v>62</v>
      </c>
      <c r="K33" s="136"/>
      <c r="L33" s="136"/>
      <c r="M33" s="136"/>
      <c r="N33" s="136"/>
      <c r="O33" s="136"/>
      <c r="P33" s="137" t="s">
        <v>132</v>
      </c>
      <c r="Q33" s="137"/>
      <c r="R33" s="137" t="s">
        <v>133</v>
      </c>
      <c r="S33" s="137" t="s">
        <v>134</v>
      </c>
      <c r="T33" s="138" t="s">
        <v>135</v>
      </c>
      <c r="U33" s="138" t="s">
        <v>136</v>
      </c>
      <c r="V33" s="138" t="s">
        <v>137</v>
      </c>
      <c r="W33" s="138" t="s">
        <v>138</v>
      </c>
      <c r="X33" s="138" t="s">
        <v>139</v>
      </c>
      <c r="Y33" s="138" t="s">
        <v>140</v>
      </c>
      <c r="Z33" s="138" t="s">
        <v>141</v>
      </c>
      <c r="AA33" s="138" t="s">
        <v>142</v>
      </c>
      <c r="AB33" s="138" t="s">
        <v>143</v>
      </c>
      <c r="AC33" s="139" t="s">
        <v>144</v>
      </c>
      <c r="AD33" s="129" t="s">
        <v>105</v>
      </c>
      <c r="AE33" s="129" t="s">
        <v>106</v>
      </c>
      <c r="AF33" s="129" t="s">
        <v>107</v>
      </c>
      <c r="AG33" s="130" t="s">
        <v>108</v>
      </c>
      <c r="AH33" s="129" t="s">
        <v>109</v>
      </c>
      <c r="AI33" s="131" t="s">
        <v>110</v>
      </c>
      <c r="AJ33" s="129" t="s">
        <v>111</v>
      </c>
      <c r="AK33" s="131" t="s">
        <v>112</v>
      </c>
      <c r="AL33" s="129" t="s">
        <v>113</v>
      </c>
      <c r="AM33" s="129" t="s">
        <v>114</v>
      </c>
      <c r="AN33" s="129" t="s">
        <v>115</v>
      </c>
      <c r="AO33" s="129" t="s">
        <v>116</v>
      </c>
      <c r="AP33" s="129" t="s">
        <v>117</v>
      </c>
      <c r="AQ33" s="131" t="s">
        <v>118</v>
      </c>
      <c r="AR33" s="129" t="s">
        <v>119</v>
      </c>
      <c r="AS33" s="129" t="s">
        <v>120</v>
      </c>
      <c r="AT33" s="132" t="s">
        <v>121</v>
      </c>
      <c r="AU33" s="131" t="s">
        <v>122</v>
      </c>
      <c r="AV33" s="131" t="s">
        <v>123</v>
      </c>
      <c r="AW33" s="131" t="s">
        <v>124</v>
      </c>
      <c r="AX33" s="129" t="s">
        <v>125</v>
      </c>
      <c r="AY33" s="129" t="s">
        <v>126</v>
      </c>
      <c r="AZ33" s="130" t="s">
        <v>127</v>
      </c>
      <c r="BA33" s="129" t="s">
        <v>128</v>
      </c>
      <c r="BB33" s="133" t="s">
        <v>129</v>
      </c>
    </row>
    <row r="34" spans="1:54" ht="14.25" customHeight="1" thickBot="1" x14ac:dyDescent="0.3">
      <c r="C34" s="179"/>
      <c r="D34" s="181"/>
      <c r="E34" s="181"/>
      <c r="F34" s="177"/>
      <c r="G34" s="183"/>
      <c r="H34" s="177"/>
      <c r="I34" s="177"/>
      <c r="J34" s="177"/>
      <c r="K34" s="125"/>
      <c r="L34" s="125"/>
      <c r="M34" s="125"/>
      <c r="N34" s="126" t="s">
        <v>6</v>
      </c>
      <c r="O34" s="125"/>
      <c r="P34" s="126" t="s">
        <v>61</v>
      </c>
      <c r="Q34" s="126" t="s">
        <v>79</v>
      </c>
      <c r="R34" s="126" t="s">
        <v>63</v>
      </c>
      <c r="S34" s="126" t="s">
        <v>28</v>
      </c>
      <c r="T34" s="100" t="s">
        <v>63</v>
      </c>
      <c r="U34" s="100" t="s">
        <v>28</v>
      </c>
      <c r="V34" s="100" t="s">
        <v>63</v>
      </c>
      <c r="W34" s="100" t="s">
        <v>28</v>
      </c>
      <c r="X34" s="100" t="s">
        <v>63</v>
      </c>
      <c r="Y34" s="100" t="s">
        <v>28</v>
      </c>
      <c r="Z34" s="100" t="s">
        <v>63</v>
      </c>
      <c r="AA34" s="100" t="s">
        <v>28</v>
      </c>
      <c r="AB34" s="100" t="s">
        <v>63</v>
      </c>
      <c r="AC34" s="101" t="s">
        <v>28</v>
      </c>
      <c r="AD34" s="134" t="s">
        <v>130</v>
      </c>
      <c r="AE34" s="134" t="s">
        <v>130</v>
      </c>
      <c r="AF34" s="134" t="s">
        <v>130</v>
      </c>
      <c r="AG34" s="135" t="s">
        <v>131</v>
      </c>
      <c r="AH34" s="134" t="s">
        <v>131</v>
      </c>
      <c r="AI34" s="134" t="s">
        <v>131</v>
      </c>
      <c r="AJ34" s="134" t="s">
        <v>131</v>
      </c>
      <c r="AK34" s="134" t="s">
        <v>131</v>
      </c>
      <c r="AL34" s="134" t="s">
        <v>131</v>
      </c>
      <c r="AM34" s="134" t="s">
        <v>131</v>
      </c>
      <c r="AN34" s="134" t="s">
        <v>131</v>
      </c>
      <c r="AO34" s="134" t="s">
        <v>131</v>
      </c>
      <c r="AP34" s="134" t="s">
        <v>131</v>
      </c>
      <c r="AQ34" s="134" t="s">
        <v>131</v>
      </c>
      <c r="AR34" s="134" t="s">
        <v>131</v>
      </c>
      <c r="AS34" s="134" t="s">
        <v>131</v>
      </c>
      <c r="AT34" s="134" t="s">
        <v>131</v>
      </c>
      <c r="AU34" s="134" t="s">
        <v>131</v>
      </c>
      <c r="AV34" s="134" t="s">
        <v>131</v>
      </c>
      <c r="AW34" s="134" t="s">
        <v>131</v>
      </c>
      <c r="AX34" s="134" t="s">
        <v>131</v>
      </c>
      <c r="AY34" s="134" t="s">
        <v>131</v>
      </c>
      <c r="AZ34" s="134" t="s">
        <v>131</v>
      </c>
      <c r="BA34" s="134" t="s">
        <v>131</v>
      </c>
      <c r="BB34" s="134" t="s">
        <v>131</v>
      </c>
    </row>
    <row r="35" spans="1:54" ht="15.75" x14ac:dyDescent="0.25">
      <c r="A35" s="75">
        <f>IF(ISBLANK(VLOOKUP(D35,#REF!,3)),0,1)</f>
        <v>1</v>
      </c>
      <c r="B35" s="74">
        <f>IF(ISBLANK(D35),0,IF(ISBLANK(E35),0,IF(ISBLANK(F35),0,1)))</f>
        <v>0</v>
      </c>
      <c r="C35" s="140">
        <v>1</v>
      </c>
      <c r="D35" s="53"/>
      <c r="E35" s="53"/>
      <c r="F35" s="54"/>
      <c r="G35" s="164">
        <v>34.961300000000001</v>
      </c>
      <c r="H35" s="141">
        <v>2000</v>
      </c>
      <c r="I35" s="159">
        <v>2002</v>
      </c>
      <c r="J35" s="142" t="s">
        <v>4</v>
      </c>
      <c r="K35" s="143" t="str">
        <f>IF(ISBLANK(E35),"",(0.000824493-(0.0000040899*E35)+(0.000000076438*E35^2)-(0.00000000082467*E35^3)+(0.0000000000053875*E35^4)))</f>
        <v/>
      </c>
      <c r="L35" s="143" t="str">
        <f>IF(ISBLANK(E35),"",(-0.00000572466+(0.00000010227*E35)-(0.0000000016546*E35^2)))</f>
        <v/>
      </c>
      <c r="M35" s="143" t="str">
        <f>IF(ISBLANK(E35),"",IF(ISBLANK(G35),(O35+(K35*35)+(L35*35^1.5)+(0.00000048314*35^2)),(O35+(K35*G35)+(L35*G35^1.5)+(0.00000048314*G35^2))))</f>
        <v/>
      </c>
      <c r="N35" s="144" t="str">
        <f>IF(ISBLANK(D35),"",IF(ISBLANK(G35),J35*(1+0.00001*(35-20)),J35*(1+0.00001*(G35-20))))</f>
        <v/>
      </c>
      <c r="O35" s="143" t="str">
        <f>IF(ISBLANK(E35),"",(0.999842594+(0.00006793952*E35)-(0.00000909529*E35^2)+(0.0000001001685*E35^3)-(0.000000001120083*E35^4)+(0.000000000006536332*E35^5)))</f>
        <v/>
      </c>
      <c r="P35" s="234">
        <v>5.649</v>
      </c>
      <c r="Q35" s="142" t="s">
        <v>4</v>
      </c>
      <c r="R35" s="234"/>
      <c r="S35" s="161">
        <v>245.6</v>
      </c>
      <c r="T35" s="231">
        <v>0</v>
      </c>
      <c r="U35" s="231">
        <v>0</v>
      </c>
      <c r="X35" s="231">
        <v>20.51</v>
      </c>
      <c r="Y35" s="231">
        <v>20.042154778476732</v>
      </c>
      <c r="Z35" s="231">
        <v>1.4119999999999999</v>
      </c>
      <c r="AA35" s="231">
        <v>1.3797914455002021</v>
      </c>
      <c r="AB35" s="231">
        <v>21.44</v>
      </c>
      <c r="AC35" s="231">
        <v>20.950940928841597</v>
      </c>
      <c r="AD35" s="149"/>
      <c r="AE35" s="149"/>
      <c r="AF35" s="149"/>
      <c r="AG35" s="149"/>
      <c r="AH35" s="149"/>
      <c r="AI35" s="149"/>
      <c r="AJ35" s="149"/>
      <c r="AK35" s="149"/>
      <c r="AL35" s="149"/>
      <c r="AM35" s="149"/>
      <c r="AN35" s="149"/>
      <c r="AO35" s="149"/>
      <c r="AP35" s="149"/>
      <c r="AQ35" s="149"/>
      <c r="AR35" s="149"/>
      <c r="AS35" s="149"/>
      <c r="AT35" s="149"/>
      <c r="AU35" s="149"/>
      <c r="AV35" s="149"/>
      <c r="AW35" s="149"/>
      <c r="AX35" s="149"/>
      <c r="AY35" s="149"/>
      <c r="AZ35" s="149"/>
      <c r="BA35" s="149"/>
      <c r="BB35" s="150"/>
    </row>
    <row r="36" spans="1:54" ht="15.75" x14ac:dyDescent="0.25">
      <c r="A36" s="75">
        <f>IF(ISBLANK(VLOOKUP(D36,#REF!,3)),0,1)</f>
        <v>1</v>
      </c>
      <c r="B36" s="74">
        <f t="shared" ref="B36:B58" si="0">IF(ISBLANK(D36),0,IF(ISBLANK(E36),0,IF(ISBLANK(F36),0,1)))</f>
        <v>0</v>
      </c>
      <c r="C36" s="52">
        <v>2</v>
      </c>
      <c r="D36" s="53"/>
      <c r="E36" s="53"/>
      <c r="F36" s="54"/>
      <c r="G36" s="164">
        <v>34.970199999999998</v>
      </c>
      <c r="H36" s="53">
        <v>1900</v>
      </c>
      <c r="I36" s="159">
        <v>1901</v>
      </c>
      <c r="J36" s="127" t="s">
        <v>4</v>
      </c>
      <c r="K36" s="57" t="str">
        <f t="shared" ref="K36:K45" si="1">IF(ISBLANK(E36),"",(0.000824493-(0.0000040899*E36)+(0.000000076438*E36^2)-(0.00000000082467*E36^3)+(0.0000000000053875*E36^4)))</f>
        <v/>
      </c>
      <c r="L36" s="57" t="str">
        <f t="shared" ref="L36:L45" si="2">IF(ISBLANK(E36),"",(-0.00000572466+(0.00000010227*E36)-(0.0000000016546*E36^2)))</f>
        <v/>
      </c>
      <c r="M36" s="57" t="str">
        <f t="shared" ref="M36:M45" si="3">IF(ISBLANK(E36),"",IF(ISBLANK(G36),(O36+(K36*35)+(L36*35^1.5)+(0.00000048314*35^2)),(O36+(K36*G36)+(L36*G36^1.5)+(0.00000048314*G36^2))))</f>
        <v/>
      </c>
      <c r="N36" s="58" t="str">
        <f t="shared" ref="N36:N45" si="4">IF(ISBLANK(D36),"",IF(ISBLANK(G36),J36*(1+0.00001*(35-20)),J36*(1+0.00001*(G36-20))))</f>
        <v/>
      </c>
      <c r="O36" s="57" t="str">
        <f t="shared" ref="O36:O45" si="5">IF(ISBLANK(E36),"",(0.999842594+(0.00006793952*E36)-(0.00000909529*E36^2)+(0.0000001001685*E36^3)-(0.000000001120083*E36^4)+(0.000000000006536332*E36^5)))</f>
        <v/>
      </c>
      <c r="P36" s="234">
        <v>5.6740000000000004</v>
      </c>
      <c r="Q36" s="127" t="s">
        <v>4</v>
      </c>
      <c r="R36" s="234"/>
      <c r="S36" s="162">
        <v>246.7</v>
      </c>
      <c r="T36" s="231">
        <v>4.0000000000000001E-3</v>
      </c>
      <c r="U36" s="231">
        <v>3.9087576359779098E-3</v>
      </c>
      <c r="X36" s="231">
        <v>20.075999999999997</v>
      </c>
      <c r="Y36" s="231">
        <v>19.618054574973126</v>
      </c>
      <c r="Z36" s="231">
        <v>1.363</v>
      </c>
      <c r="AA36" s="231">
        <v>1.3319091644594727</v>
      </c>
      <c r="AB36" s="231">
        <v>18.489999999999998</v>
      </c>
      <c r="AC36" s="231">
        <v>18.068232172307887</v>
      </c>
      <c r="AD36" s="76"/>
      <c r="AE36" s="76"/>
      <c r="AF36" s="76"/>
      <c r="AG36" s="76"/>
      <c r="AH36" s="76"/>
      <c r="AI36" s="76"/>
      <c r="AJ36" s="76"/>
      <c r="AK36" s="76"/>
      <c r="AL36" s="76"/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76"/>
      <c r="BA36" s="76"/>
      <c r="BB36" s="77"/>
    </row>
    <row r="37" spans="1:54" ht="15.75" x14ac:dyDescent="0.25">
      <c r="A37" s="75">
        <f>IF(ISBLANK(VLOOKUP(D37,#REF!,3)),0,1)</f>
        <v>1</v>
      </c>
      <c r="B37" s="74">
        <f t="shared" si="0"/>
        <v>0</v>
      </c>
      <c r="C37" s="52">
        <v>3</v>
      </c>
      <c r="D37" s="53"/>
      <c r="E37" s="53"/>
      <c r="F37" s="54"/>
      <c r="G37" s="164">
        <v>34.972700000000003</v>
      </c>
      <c r="H37" s="53">
        <v>1800</v>
      </c>
      <c r="I37" s="159">
        <v>1800</v>
      </c>
      <c r="J37" s="127" t="s">
        <v>4</v>
      </c>
      <c r="K37" s="57" t="str">
        <f t="shared" si="1"/>
        <v/>
      </c>
      <c r="L37" s="57" t="str">
        <f t="shared" si="2"/>
        <v/>
      </c>
      <c r="M37" s="57" t="str">
        <f t="shared" si="3"/>
        <v/>
      </c>
      <c r="N37" s="58" t="str">
        <f t="shared" si="4"/>
        <v/>
      </c>
      <c r="O37" s="57" t="str">
        <f t="shared" si="5"/>
        <v/>
      </c>
      <c r="P37" s="234">
        <v>5.617</v>
      </c>
      <c r="Q37" s="127" t="s">
        <v>4</v>
      </c>
      <c r="R37" s="234"/>
      <c r="S37" s="162">
        <v>244.2</v>
      </c>
      <c r="T37" s="231">
        <v>2E-3</v>
      </c>
      <c r="U37" s="231">
        <v>1.9543788179889549E-3</v>
      </c>
      <c r="X37" s="231">
        <v>20.038</v>
      </c>
      <c r="Y37" s="231">
        <v>19.580921377431338</v>
      </c>
      <c r="Z37" s="231">
        <v>1.3779999999999999</v>
      </c>
      <c r="AA37" s="231">
        <v>1.3465670055943897</v>
      </c>
      <c r="AB37" s="231">
        <v>18.03</v>
      </c>
      <c r="AC37" s="231">
        <v>17.618725044170429</v>
      </c>
      <c r="AD37" s="76"/>
      <c r="AE37" s="76"/>
      <c r="AF37" s="76"/>
      <c r="AG37" s="76"/>
      <c r="AH37" s="76"/>
      <c r="AI37" s="76"/>
      <c r="AJ37" s="76"/>
      <c r="AK37" s="76"/>
      <c r="AL37" s="76"/>
      <c r="AM37" s="76"/>
      <c r="AN37" s="76"/>
      <c r="AO37" s="76"/>
      <c r="AP37" s="76"/>
      <c r="AQ37" s="76"/>
      <c r="AR37" s="76"/>
      <c r="AS37" s="76"/>
      <c r="AT37" s="76"/>
      <c r="AU37" s="76"/>
      <c r="AV37" s="76"/>
      <c r="AW37" s="76"/>
      <c r="AX37" s="76"/>
      <c r="AY37" s="76"/>
      <c r="AZ37" s="76"/>
      <c r="BA37" s="76"/>
      <c r="BB37" s="77"/>
    </row>
    <row r="38" spans="1:54" ht="15.75" x14ac:dyDescent="0.25">
      <c r="A38" s="75">
        <f>IF(ISBLANK(VLOOKUP(D38,#REF!,3)),0,1)</f>
        <v>1</v>
      </c>
      <c r="B38" s="74">
        <f t="shared" si="0"/>
        <v>0</v>
      </c>
      <c r="C38" s="52">
        <v>4</v>
      </c>
      <c r="D38" s="53"/>
      <c r="E38" s="53"/>
      <c r="F38" s="54"/>
      <c r="G38" s="164">
        <v>34.975999999999999</v>
      </c>
      <c r="H38" s="53">
        <v>1700</v>
      </c>
      <c r="I38" s="159">
        <v>1700</v>
      </c>
      <c r="J38" s="127" t="s">
        <v>4</v>
      </c>
      <c r="K38" s="57" t="str">
        <f t="shared" si="1"/>
        <v/>
      </c>
      <c r="L38" s="57" t="str">
        <f t="shared" si="2"/>
        <v/>
      </c>
      <c r="M38" s="57" t="str">
        <f t="shared" si="3"/>
        <v/>
      </c>
      <c r="N38" s="58" t="str">
        <f t="shared" si="4"/>
        <v/>
      </c>
      <c r="O38" s="57" t="str">
        <f t="shared" si="5"/>
        <v/>
      </c>
      <c r="P38" s="234">
        <v>5.5979999999999999</v>
      </c>
      <c r="Q38" s="127" t="s">
        <v>4</v>
      </c>
      <c r="R38" s="234"/>
      <c r="S38" s="162">
        <v>243.4</v>
      </c>
      <c r="T38" s="231">
        <v>4.0000000000000001E-3</v>
      </c>
      <c r="U38" s="231">
        <v>3.9087576359779098E-3</v>
      </c>
      <c r="X38" s="231">
        <v>20.405999999999999</v>
      </c>
      <c r="Y38" s="231">
        <v>19.940527079941305</v>
      </c>
      <c r="Z38" s="231">
        <v>1.397</v>
      </c>
      <c r="AA38" s="231">
        <v>1.3651336043652849</v>
      </c>
      <c r="AB38" s="231">
        <v>17.3</v>
      </c>
      <c r="AC38" s="231">
        <v>16.905376775604459</v>
      </c>
      <c r="AD38" s="76"/>
      <c r="AE38" s="76"/>
      <c r="AF38" s="76"/>
      <c r="AG38" s="76"/>
      <c r="AH38" s="76"/>
      <c r="AI38" s="76"/>
      <c r="AJ38" s="76"/>
      <c r="AK38" s="76"/>
      <c r="AL38" s="76"/>
      <c r="AM38" s="76"/>
      <c r="AN38" s="76"/>
      <c r="AO38" s="76"/>
      <c r="AP38" s="76"/>
      <c r="AQ38" s="76"/>
      <c r="AR38" s="76"/>
      <c r="AS38" s="76"/>
      <c r="AT38" s="76"/>
      <c r="AU38" s="76"/>
      <c r="AV38" s="76"/>
      <c r="AW38" s="76"/>
      <c r="AX38" s="76"/>
      <c r="AY38" s="76"/>
      <c r="AZ38" s="76"/>
      <c r="BA38" s="76"/>
      <c r="BB38" s="77"/>
    </row>
    <row r="39" spans="1:54" ht="15.75" x14ac:dyDescent="0.25">
      <c r="A39" s="75">
        <f>IF(ISBLANK(VLOOKUP(D39,#REF!,3)),0,1)</f>
        <v>1</v>
      </c>
      <c r="B39" s="74">
        <f t="shared" si="0"/>
        <v>0</v>
      </c>
      <c r="C39" s="52">
        <v>5</v>
      </c>
      <c r="D39" s="53"/>
      <c r="E39" s="53"/>
      <c r="F39" s="54"/>
      <c r="G39" s="164">
        <v>34.971600000000002</v>
      </c>
      <c r="H39" s="53">
        <v>1600</v>
      </c>
      <c r="I39" s="159">
        <v>1600</v>
      </c>
      <c r="J39" s="127" t="s">
        <v>4</v>
      </c>
      <c r="K39" s="57" t="str">
        <f t="shared" si="1"/>
        <v/>
      </c>
      <c r="L39" s="57" t="str">
        <f t="shared" si="2"/>
        <v/>
      </c>
      <c r="M39" s="57" t="str">
        <f t="shared" si="3"/>
        <v/>
      </c>
      <c r="N39" s="58" t="str">
        <f t="shared" si="4"/>
        <v/>
      </c>
      <c r="O39" s="57" t="str">
        <f t="shared" si="5"/>
        <v/>
      </c>
      <c r="P39" s="234">
        <v>5.3760000000000003</v>
      </c>
      <c r="Q39" s="127" t="s">
        <v>4</v>
      </c>
      <c r="R39" s="234"/>
      <c r="S39" s="162">
        <v>233.8</v>
      </c>
      <c r="T39" s="231">
        <v>6.0000000000000001E-3</v>
      </c>
      <c r="U39" s="231">
        <v>5.8631364539668647E-3</v>
      </c>
      <c r="X39" s="231">
        <v>21.193999999999999</v>
      </c>
      <c r="Y39" s="231">
        <v>20.710552334228954</v>
      </c>
      <c r="Z39" s="231">
        <v>1.4589999999999999</v>
      </c>
      <c r="AA39" s="231">
        <v>1.4257193477229424</v>
      </c>
      <c r="AB39" s="231">
        <v>17.43</v>
      </c>
      <c r="AC39" s="231">
        <v>17.032411398773739</v>
      </c>
      <c r="AD39" s="76"/>
      <c r="AE39" s="76"/>
      <c r="AF39" s="76"/>
      <c r="AG39" s="76"/>
      <c r="AH39" s="76"/>
      <c r="AI39" s="76"/>
      <c r="AJ39" s="76"/>
      <c r="AK39" s="76"/>
      <c r="AL39" s="76"/>
      <c r="AM39" s="76"/>
      <c r="AN39" s="76"/>
      <c r="AO39" s="76"/>
      <c r="AP39" s="76"/>
      <c r="AQ39" s="76"/>
      <c r="AR39" s="76"/>
      <c r="AS39" s="76"/>
      <c r="AT39" s="76"/>
      <c r="AU39" s="76"/>
      <c r="AV39" s="76"/>
      <c r="AW39" s="76"/>
      <c r="AX39" s="76"/>
      <c r="AY39" s="76"/>
      <c r="AZ39" s="76"/>
      <c r="BA39" s="76"/>
      <c r="BB39" s="77"/>
    </row>
    <row r="40" spans="1:54" ht="15.75" x14ac:dyDescent="0.25">
      <c r="A40" s="75">
        <f>IF(ISBLANK(VLOOKUP(D40,#REF!,3)),0,1)</f>
        <v>1</v>
      </c>
      <c r="B40" s="74">
        <f t="shared" si="0"/>
        <v>0</v>
      </c>
      <c r="C40" s="52">
        <v>6</v>
      </c>
      <c r="D40" s="53"/>
      <c r="E40" s="53"/>
      <c r="F40" s="54"/>
      <c r="G40" s="232">
        <v>34.969499999999996</v>
      </c>
      <c r="H40" s="53">
        <v>1500</v>
      </c>
      <c r="I40" s="159">
        <v>1499</v>
      </c>
      <c r="J40" s="127" t="s">
        <v>4</v>
      </c>
      <c r="K40" s="57" t="str">
        <f t="shared" si="1"/>
        <v/>
      </c>
      <c r="L40" s="57" t="str">
        <f t="shared" si="2"/>
        <v/>
      </c>
      <c r="M40" s="57" t="str">
        <f t="shared" si="3"/>
        <v/>
      </c>
      <c r="N40" s="58" t="str">
        <f t="shared" si="4"/>
        <v/>
      </c>
      <c r="O40" s="57" t="str">
        <f t="shared" si="5"/>
        <v/>
      </c>
      <c r="P40" s="234">
        <v>5.3150000000000004</v>
      </c>
      <c r="Q40" s="127" t="s">
        <v>4</v>
      </c>
      <c r="R40" s="234"/>
      <c r="S40" s="162">
        <v>231.1</v>
      </c>
      <c r="T40" s="231">
        <v>7.0000000000000001E-3</v>
      </c>
      <c r="U40" s="231">
        <v>6.8403258629613417E-3</v>
      </c>
      <c r="X40" s="231">
        <v>21.492999999999999</v>
      </c>
      <c r="Y40" s="231">
        <v>21.002731967518301</v>
      </c>
      <c r="Z40" s="231">
        <v>1.464</v>
      </c>
      <c r="AA40" s="231">
        <v>1.4306052947679149</v>
      </c>
      <c r="AB40" s="231">
        <v>17.38</v>
      </c>
      <c r="AC40" s="231">
        <v>16.983551928324015</v>
      </c>
      <c r="AD40" s="76"/>
      <c r="AE40" s="76"/>
      <c r="AF40" s="76"/>
      <c r="AG40" s="76"/>
      <c r="AH40" s="76"/>
      <c r="AI40" s="76"/>
      <c r="AJ40" s="76"/>
      <c r="AK40" s="76"/>
      <c r="AL40" s="76"/>
      <c r="AM40" s="76"/>
      <c r="AN40" s="76"/>
      <c r="AO40" s="76"/>
      <c r="AP40" s="76"/>
      <c r="AQ40" s="76"/>
      <c r="AR40" s="76"/>
      <c r="AS40" s="76"/>
      <c r="AT40" s="76"/>
      <c r="AU40" s="76"/>
      <c r="AV40" s="76"/>
      <c r="AW40" s="76"/>
      <c r="AX40" s="76"/>
      <c r="AY40" s="76"/>
      <c r="AZ40" s="76"/>
      <c r="BA40" s="76"/>
      <c r="BB40" s="77"/>
    </row>
    <row r="41" spans="1:54" ht="15.75" x14ac:dyDescent="0.25">
      <c r="A41" s="75">
        <f>IF(ISBLANK(VLOOKUP(D41,#REF!,3)),0,1)</f>
        <v>1</v>
      </c>
      <c r="B41" s="74">
        <f t="shared" si="0"/>
        <v>0</v>
      </c>
      <c r="C41" s="52">
        <v>7</v>
      </c>
      <c r="D41" s="53"/>
      <c r="E41" s="53"/>
      <c r="F41" s="54"/>
      <c r="G41" s="232">
        <v>34.969099999999997</v>
      </c>
      <c r="H41" s="53">
        <v>1500</v>
      </c>
      <c r="I41" s="159">
        <v>1499</v>
      </c>
      <c r="J41" s="127" t="s">
        <v>4</v>
      </c>
      <c r="K41" s="57" t="str">
        <f t="shared" si="1"/>
        <v/>
      </c>
      <c r="L41" s="57" t="str">
        <f t="shared" si="2"/>
        <v/>
      </c>
      <c r="M41" s="57" t="str">
        <f t="shared" si="3"/>
        <v/>
      </c>
      <c r="N41" s="58" t="str">
        <f t="shared" si="4"/>
        <v/>
      </c>
      <c r="O41" s="57" t="str">
        <f t="shared" si="5"/>
        <v/>
      </c>
      <c r="P41" s="234">
        <v>5.3280000000000003</v>
      </c>
      <c r="Q41" s="127" t="s">
        <v>4</v>
      </c>
      <c r="R41" s="234"/>
      <c r="S41" s="162">
        <v>231.7</v>
      </c>
      <c r="T41" s="231">
        <v>7.0000000000000001E-3</v>
      </c>
      <c r="U41" s="231">
        <v>6.8403258629613417E-3</v>
      </c>
      <c r="X41" s="231">
        <v>21.452999999999999</v>
      </c>
      <c r="Y41" s="231">
        <v>20.963644391158525</v>
      </c>
      <c r="Z41" s="231">
        <v>1.4609999999999999</v>
      </c>
      <c r="AA41" s="231">
        <v>1.4276737265409314</v>
      </c>
      <c r="AB41" s="231">
        <v>17.309999999999999</v>
      </c>
      <c r="AC41" s="231">
        <v>16.915148669694403</v>
      </c>
      <c r="AD41" s="76"/>
      <c r="AE41" s="76"/>
      <c r="AF41" s="76"/>
      <c r="AG41" s="76"/>
      <c r="AH41" s="76"/>
      <c r="AI41" s="76"/>
      <c r="AJ41" s="76"/>
      <c r="AK41" s="76"/>
      <c r="AL41" s="76"/>
      <c r="AM41" s="76"/>
      <c r="AN41" s="76"/>
      <c r="AO41" s="76"/>
      <c r="AP41" s="76"/>
      <c r="AQ41" s="76"/>
      <c r="AR41" s="76"/>
      <c r="AS41" s="76"/>
      <c r="AT41" s="76"/>
      <c r="AU41" s="76"/>
      <c r="AV41" s="76"/>
      <c r="AW41" s="76"/>
      <c r="AX41" s="76"/>
      <c r="AY41" s="76"/>
      <c r="AZ41" s="76"/>
      <c r="BA41" s="76"/>
      <c r="BB41" s="77"/>
    </row>
    <row r="42" spans="1:54" ht="15.75" x14ac:dyDescent="0.25">
      <c r="A42" s="75">
        <f>IF(ISBLANK(VLOOKUP(D42,#REF!,3)),0,1)</f>
        <v>1</v>
      </c>
      <c r="B42" s="74">
        <f t="shared" si="0"/>
        <v>0</v>
      </c>
      <c r="C42" s="52">
        <v>8</v>
      </c>
      <c r="D42" s="53"/>
      <c r="E42" s="53"/>
      <c r="F42" s="54"/>
      <c r="G42" s="164">
        <v>34.957900000000002</v>
      </c>
      <c r="H42" s="53">
        <v>1400</v>
      </c>
      <c r="I42" s="159">
        <v>1400</v>
      </c>
      <c r="J42" s="127" t="s">
        <v>4</v>
      </c>
      <c r="K42" s="57" t="str">
        <f t="shared" si="1"/>
        <v/>
      </c>
      <c r="L42" s="57" t="str">
        <f t="shared" si="2"/>
        <v/>
      </c>
      <c r="M42" s="57" t="str">
        <f t="shared" si="3"/>
        <v/>
      </c>
      <c r="N42" s="58" t="str">
        <f t="shared" si="4"/>
        <v/>
      </c>
      <c r="O42" s="57" t="str">
        <f t="shared" si="5"/>
        <v/>
      </c>
      <c r="P42" s="234">
        <v>5.1340000000000003</v>
      </c>
      <c r="Q42" s="127" t="s">
        <v>4</v>
      </c>
      <c r="R42" s="234"/>
      <c r="S42" s="60">
        <v>223.3</v>
      </c>
      <c r="T42" s="231">
        <v>8.0000000000000002E-3</v>
      </c>
      <c r="U42" s="231">
        <v>7.8175152719558196E-3</v>
      </c>
      <c r="X42" s="231">
        <v>22.182000000000002</v>
      </c>
      <c r="Y42" s="231">
        <v>21.676015470315498</v>
      </c>
      <c r="Z42" s="231">
        <v>1.538</v>
      </c>
      <c r="AA42" s="231">
        <v>1.5029173110335063</v>
      </c>
      <c r="AB42" s="231">
        <v>17.559999999999999</v>
      </c>
      <c r="AC42" s="231">
        <v>17.159446021943022</v>
      </c>
      <c r="AD42" s="76"/>
      <c r="AE42" s="76"/>
      <c r="AF42" s="76"/>
      <c r="AG42" s="76"/>
      <c r="AH42" s="76"/>
      <c r="AI42" s="76"/>
      <c r="AJ42" s="76"/>
      <c r="AK42" s="76"/>
      <c r="AL42" s="76"/>
      <c r="AM42" s="76"/>
      <c r="AN42" s="76"/>
      <c r="AO42" s="76"/>
      <c r="AP42" s="76"/>
      <c r="AQ42" s="76"/>
      <c r="AR42" s="76"/>
      <c r="AS42" s="76"/>
      <c r="AT42" s="76"/>
      <c r="AU42" s="76"/>
      <c r="AV42" s="76"/>
      <c r="AW42" s="76"/>
      <c r="AX42" s="76"/>
      <c r="AY42" s="76"/>
      <c r="AZ42" s="76"/>
      <c r="BA42" s="76"/>
      <c r="BB42" s="77"/>
    </row>
    <row r="43" spans="1:54" ht="15.75" x14ac:dyDescent="0.25">
      <c r="A43" s="75">
        <f>IF(ISBLANK(VLOOKUP(D43,#REF!,3)),0,1)</f>
        <v>1</v>
      </c>
      <c r="B43" s="74">
        <f t="shared" si="0"/>
        <v>0</v>
      </c>
      <c r="C43" s="52">
        <v>9</v>
      </c>
      <c r="D43" s="53"/>
      <c r="E43" s="53"/>
      <c r="F43" s="54"/>
      <c r="G43" s="164">
        <v>34.754300000000001</v>
      </c>
      <c r="H43" s="53">
        <v>1200</v>
      </c>
      <c r="I43" s="159">
        <v>1200</v>
      </c>
      <c r="J43" s="127" t="s">
        <v>4</v>
      </c>
      <c r="K43" s="57" t="str">
        <f t="shared" si="1"/>
        <v/>
      </c>
      <c r="L43" s="57" t="str">
        <f t="shared" si="2"/>
        <v/>
      </c>
      <c r="M43" s="57" t="str">
        <f t="shared" si="3"/>
        <v/>
      </c>
      <c r="N43" s="58" t="str">
        <f t="shared" si="4"/>
        <v/>
      </c>
      <c r="O43" s="57" t="str">
        <f t="shared" si="5"/>
        <v/>
      </c>
      <c r="P43" s="234">
        <v>3.9729999999999999</v>
      </c>
      <c r="Q43" s="127" t="s">
        <v>4</v>
      </c>
      <c r="R43" s="234"/>
      <c r="S43" s="60">
        <v>172.8</v>
      </c>
      <c r="T43" s="231">
        <v>8.0000000000000002E-3</v>
      </c>
      <c r="U43" s="231">
        <v>7.8175152719558196E-3</v>
      </c>
      <c r="X43" s="231">
        <v>30.122</v>
      </c>
      <c r="Y43" s="231">
        <v>29.434899377731647</v>
      </c>
      <c r="Z43" s="231">
        <v>2.0539999999999998</v>
      </c>
      <c r="AA43" s="231">
        <v>2.0071470460746563</v>
      </c>
      <c r="AB43" s="231">
        <v>27.17</v>
      </c>
      <c r="AC43" s="231">
        <v>26.550236242379953</v>
      </c>
      <c r="AD43" s="76"/>
      <c r="AE43" s="76"/>
      <c r="AF43" s="76"/>
      <c r="AG43" s="76"/>
      <c r="AH43" s="76"/>
      <c r="AI43" s="76"/>
      <c r="AJ43" s="76"/>
      <c r="AK43" s="76"/>
      <c r="AL43" s="76"/>
      <c r="AM43" s="76"/>
      <c r="AN43" s="76"/>
      <c r="AO43" s="76"/>
      <c r="AP43" s="76"/>
      <c r="AQ43" s="76"/>
      <c r="AR43" s="76"/>
      <c r="AS43" s="76"/>
      <c r="AT43" s="76"/>
      <c r="AU43" s="76"/>
      <c r="AV43" s="76"/>
      <c r="AW43" s="76"/>
      <c r="AX43" s="76"/>
      <c r="AY43" s="76"/>
      <c r="AZ43" s="76"/>
      <c r="BA43" s="76"/>
      <c r="BB43" s="77"/>
    </row>
    <row r="44" spans="1:54" ht="15.75" x14ac:dyDescent="0.25">
      <c r="A44" s="75">
        <f>IF(ISBLANK(VLOOKUP(D44,#REF!,3)),0,1)</f>
        <v>1</v>
      </c>
      <c r="B44" s="74">
        <f t="shared" si="0"/>
        <v>0</v>
      </c>
      <c r="C44" s="52">
        <v>10</v>
      </c>
      <c r="D44" s="53"/>
      <c r="E44" s="53"/>
      <c r="F44" s="54"/>
      <c r="G44" s="164">
        <v>34.644500000000001</v>
      </c>
      <c r="H44" s="53">
        <v>1000</v>
      </c>
      <c r="I44" s="159">
        <v>998</v>
      </c>
      <c r="J44" s="127" t="s">
        <v>4</v>
      </c>
      <c r="K44" s="57" t="str">
        <f t="shared" si="1"/>
        <v/>
      </c>
      <c r="L44" s="57" t="str">
        <f t="shared" si="2"/>
        <v/>
      </c>
      <c r="M44" s="57" t="str">
        <f t="shared" si="3"/>
        <v/>
      </c>
      <c r="N44" s="58" t="str">
        <f t="shared" si="4"/>
        <v/>
      </c>
      <c r="O44" s="57" t="str">
        <f t="shared" si="5"/>
        <v/>
      </c>
      <c r="P44" s="234">
        <v>3.6419999999999999</v>
      </c>
      <c r="Q44" s="127" t="s">
        <v>4</v>
      </c>
      <c r="R44" s="234"/>
      <c r="S44" s="60">
        <v>158.5</v>
      </c>
      <c r="T44" s="231">
        <v>5.0000000000000001E-3</v>
      </c>
      <c r="U44" s="231">
        <v>4.8859470449723868E-3</v>
      </c>
      <c r="X44" s="231">
        <v>32.835000000000001</v>
      </c>
      <c r="Y44" s="231">
        <v>32.086014244333668</v>
      </c>
      <c r="Z44" s="231">
        <v>2.234</v>
      </c>
      <c r="AA44" s="231">
        <v>2.1830411396936626</v>
      </c>
      <c r="AB44" s="231">
        <v>30.3</v>
      </c>
      <c r="AC44" s="231">
        <v>29.608839092532666</v>
      </c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  <c r="AP44" s="76"/>
      <c r="AQ44" s="76"/>
      <c r="AR44" s="76"/>
      <c r="AS44" s="76"/>
      <c r="AT44" s="76"/>
      <c r="AU44" s="76"/>
      <c r="AV44" s="76"/>
      <c r="AW44" s="76"/>
      <c r="AX44" s="76"/>
      <c r="AY44" s="76"/>
      <c r="AZ44" s="76"/>
      <c r="BA44" s="76"/>
      <c r="BB44" s="77"/>
    </row>
    <row r="45" spans="1:54" ht="15.75" x14ac:dyDescent="0.25">
      <c r="A45" s="75">
        <f>IF(ISBLANK(VLOOKUP(D45,#REF!,3)),0,1)</f>
        <v>1</v>
      </c>
      <c r="B45" s="74">
        <f t="shared" si="0"/>
        <v>1</v>
      </c>
      <c r="C45" s="52">
        <v>11</v>
      </c>
      <c r="D45" s="53" t="s">
        <v>4</v>
      </c>
      <c r="E45" s="54" t="s">
        <v>4</v>
      </c>
      <c r="F45" s="55" t="s">
        <v>4</v>
      </c>
      <c r="G45" s="164">
        <v>34.481699999999996</v>
      </c>
      <c r="H45" s="53">
        <v>800</v>
      </c>
      <c r="I45" s="159">
        <v>800</v>
      </c>
      <c r="J45" s="127" t="s">
        <v>4</v>
      </c>
      <c r="K45" s="57" t="e">
        <f t="shared" si="1"/>
        <v>#VALUE!</v>
      </c>
      <c r="L45" s="57" t="e">
        <f t="shared" si="2"/>
        <v>#VALUE!</v>
      </c>
      <c r="M45" s="57" t="e">
        <f t="shared" si="3"/>
        <v>#VALUE!</v>
      </c>
      <c r="N45" s="58" t="e">
        <f t="shared" si="4"/>
        <v>#VALUE!</v>
      </c>
      <c r="O45" s="57" t="e">
        <f t="shared" si="5"/>
        <v>#VALUE!</v>
      </c>
      <c r="P45" s="234">
        <v>3.585</v>
      </c>
      <c r="Q45" s="127" t="s">
        <v>4</v>
      </c>
      <c r="R45" s="234"/>
      <c r="S45" s="60">
        <v>156</v>
      </c>
      <c r="T45" s="231">
        <v>8.9999999999999993E-3</v>
      </c>
      <c r="U45" s="231">
        <v>8.7947046809502966E-3</v>
      </c>
      <c r="X45" s="231">
        <v>34.570999999999998</v>
      </c>
      <c r="Y45" s="231">
        <v>33.782415058348079</v>
      </c>
      <c r="Z45" s="231">
        <v>2.3119999999999998</v>
      </c>
      <c r="AA45" s="231">
        <v>2.2592619135952314</v>
      </c>
      <c r="AB45" s="231">
        <v>30.04</v>
      </c>
      <c r="AC45" s="231">
        <v>29.354769846194099</v>
      </c>
      <c r="AD45" s="76"/>
      <c r="AE45" s="76"/>
      <c r="AF45" s="76"/>
      <c r="AG45" s="76"/>
      <c r="AH45" s="76"/>
      <c r="AI45" s="76"/>
      <c r="AJ45" s="76"/>
      <c r="AK45" s="76"/>
      <c r="AL45" s="76"/>
      <c r="AM45" s="76"/>
      <c r="AN45" s="76"/>
      <c r="AO45" s="76"/>
      <c r="AP45" s="76"/>
      <c r="AQ45" s="76"/>
      <c r="AR45" s="76"/>
      <c r="AS45" s="76"/>
      <c r="AT45" s="76"/>
      <c r="AU45" s="76"/>
      <c r="AV45" s="76"/>
      <c r="AW45" s="76"/>
      <c r="AX45" s="76"/>
      <c r="AY45" s="76"/>
      <c r="AZ45" s="76"/>
      <c r="BA45" s="76"/>
      <c r="BB45" s="77"/>
    </row>
    <row r="46" spans="1:54" ht="15.75" x14ac:dyDescent="0.25">
      <c r="A46" s="75">
        <f>IF(ISBLANK(VLOOKUP(D46,#REF!,3)),0,1)</f>
        <v>1</v>
      </c>
      <c r="B46" s="74">
        <f t="shared" si="0"/>
        <v>0</v>
      </c>
      <c r="C46" s="52">
        <v>12</v>
      </c>
      <c r="D46" s="53"/>
      <c r="E46" s="54"/>
      <c r="F46" s="55"/>
      <c r="G46" s="164">
        <v>34.562600000000003</v>
      </c>
      <c r="H46" s="53">
        <v>500</v>
      </c>
      <c r="I46" s="159">
        <v>500</v>
      </c>
      <c r="J46" s="127" t="s">
        <v>4</v>
      </c>
      <c r="K46" s="127" t="s">
        <v>4</v>
      </c>
      <c r="L46" s="127" t="s">
        <v>4</v>
      </c>
      <c r="M46" s="127" t="s">
        <v>4</v>
      </c>
      <c r="N46" s="127" t="s">
        <v>4</v>
      </c>
      <c r="O46" s="127" t="s">
        <v>4</v>
      </c>
      <c r="P46" s="234">
        <v>3.0779999999999998</v>
      </c>
      <c r="Q46" s="127" t="s">
        <v>4</v>
      </c>
      <c r="R46" s="234"/>
      <c r="S46" s="60">
        <v>134</v>
      </c>
      <c r="T46" s="231">
        <v>6.0000000000000001E-3</v>
      </c>
      <c r="U46" s="231">
        <v>5.8631364539668647E-3</v>
      </c>
      <c r="X46" s="231">
        <v>33.543999999999997</v>
      </c>
      <c r="Y46" s="231">
        <v>32.778841535310747</v>
      </c>
      <c r="Z46" s="231">
        <v>2.2029999999999998</v>
      </c>
      <c r="AA46" s="231">
        <v>2.1527482680148338</v>
      </c>
      <c r="AB46" s="231">
        <v>21.52</v>
      </c>
      <c r="AC46" s="231">
        <v>21.029116081561153</v>
      </c>
      <c r="AD46" s="76"/>
      <c r="AE46" s="76"/>
      <c r="AF46" s="76"/>
      <c r="AG46" s="76"/>
      <c r="AH46" s="76"/>
      <c r="AI46" s="76"/>
      <c r="AJ46" s="76"/>
      <c r="AK46" s="76"/>
      <c r="AL46" s="76"/>
      <c r="AM46" s="76"/>
      <c r="AN46" s="76"/>
      <c r="AO46" s="76"/>
      <c r="AP46" s="76"/>
      <c r="AQ46" s="76"/>
      <c r="AR46" s="76"/>
      <c r="AS46" s="76"/>
      <c r="AT46" s="76"/>
      <c r="AU46" s="76"/>
      <c r="AV46" s="76"/>
      <c r="AW46" s="76"/>
      <c r="AX46" s="76"/>
      <c r="AY46" s="76"/>
      <c r="AZ46" s="76"/>
      <c r="BA46" s="76"/>
      <c r="BB46" s="77"/>
    </row>
    <row r="47" spans="1:54" ht="15.75" x14ac:dyDescent="0.25">
      <c r="A47" s="75">
        <f>IF(ISBLANK(VLOOKUP(D47,#REF!,3)),0,1)</f>
        <v>1</v>
      </c>
      <c r="B47" s="74">
        <f t="shared" si="0"/>
        <v>0</v>
      </c>
      <c r="C47" s="52">
        <v>13</v>
      </c>
      <c r="D47" s="53"/>
      <c r="E47" s="54"/>
      <c r="F47" s="55"/>
      <c r="G47" s="164">
        <v>34.978299999999997</v>
      </c>
      <c r="H47" s="53">
        <v>300</v>
      </c>
      <c r="I47" s="159">
        <v>301</v>
      </c>
      <c r="J47" s="127" t="s">
        <v>4</v>
      </c>
      <c r="K47" s="127" t="s">
        <v>4</v>
      </c>
      <c r="L47" s="127" t="s">
        <v>4</v>
      </c>
      <c r="M47" s="127" t="s">
        <v>4</v>
      </c>
      <c r="N47" s="127" t="s">
        <v>4</v>
      </c>
      <c r="O47" s="127" t="s">
        <v>4</v>
      </c>
      <c r="P47" s="234">
        <v>1.6539999999999999</v>
      </c>
      <c r="Q47" s="127" t="s">
        <v>4</v>
      </c>
      <c r="R47" s="234"/>
      <c r="S47" s="60">
        <v>72</v>
      </c>
      <c r="T47" s="231">
        <v>0.01</v>
      </c>
      <c r="U47" s="231">
        <v>9.7718940899447736E-3</v>
      </c>
      <c r="X47" s="231">
        <v>31.75</v>
      </c>
      <c r="Y47" s="231">
        <v>31.025763735574657</v>
      </c>
      <c r="Z47" s="231">
        <v>1.952</v>
      </c>
      <c r="AA47" s="231">
        <v>1.9074737263572199</v>
      </c>
      <c r="AB47" s="231">
        <v>12.46</v>
      </c>
      <c r="AC47" s="231">
        <v>12.17578003607119</v>
      </c>
      <c r="AD47" s="76"/>
      <c r="AE47" s="76"/>
      <c r="AF47" s="76"/>
      <c r="AG47" s="76"/>
      <c r="AH47" s="76"/>
      <c r="AI47" s="76"/>
      <c r="AJ47" s="76"/>
      <c r="AK47" s="76"/>
      <c r="AL47" s="76"/>
      <c r="AM47" s="76"/>
      <c r="AN47" s="76"/>
      <c r="AO47" s="76"/>
      <c r="AP47" s="76"/>
      <c r="AQ47" s="76"/>
      <c r="AR47" s="76"/>
      <c r="AS47" s="76"/>
      <c r="AT47" s="76"/>
      <c r="AU47" s="76"/>
      <c r="AV47" s="76"/>
      <c r="AW47" s="76"/>
      <c r="AX47" s="76"/>
      <c r="AY47" s="76"/>
      <c r="AZ47" s="76"/>
      <c r="BA47" s="76"/>
      <c r="BB47" s="77"/>
    </row>
    <row r="48" spans="1:54" ht="15.75" x14ac:dyDescent="0.25">
      <c r="A48" s="75">
        <f>IF(ISBLANK(VLOOKUP(D48,#REF!,3)),0,1)</f>
        <v>1</v>
      </c>
      <c r="B48" s="74">
        <f t="shared" si="0"/>
        <v>0</v>
      </c>
      <c r="C48" s="52">
        <v>14</v>
      </c>
      <c r="D48" s="53"/>
      <c r="E48" s="54"/>
      <c r="F48" s="55"/>
      <c r="G48" s="164">
        <v>35.388800000000003</v>
      </c>
      <c r="H48" s="53">
        <v>160</v>
      </c>
      <c r="I48" s="159">
        <v>159</v>
      </c>
      <c r="J48" s="127" t="s">
        <v>4</v>
      </c>
      <c r="K48" s="127" t="s">
        <v>4</v>
      </c>
      <c r="L48" s="127" t="s">
        <v>4</v>
      </c>
      <c r="M48" s="127" t="s">
        <v>4</v>
      </c>
      <c r="N48" s="127" t="s">
        <v>4</v>
      </c>
      <c r="O48" s="127" t="s">
        <v>4</v>
      </c>
      <c r="P48" s="234">
        <v>2.0680000000000001</v>
      </c>
      <c r="Q48" s="127" t="s">
        <v>4</v>
      </c>
      <c r="R48" s="234"/>
      <c r="S48" s="60">
        <v>90.1</v>
      </c>
      <c r="T48" s="231">
        <v>1.4999999999999999E-2</v>
      </c>
      <c r="U48" s="231">
        <v>1.465784113491716E-2</v>
      </c>
      <c r="X48" s="231">
        <v>23.704999999999998</v>
      </c>
      <c r="Y48" s="231">
        <v>23.164274940214085</v>
      </c>
      <c r="Z48" s="231">
        <v>1.5349999999999999</v>
      </c>
      <c r="AA48" s="231">
        <v>1.4999857428065226</v>
      </c>
      <c r="AB48" s="231">
        <v>7.66</v>
      </c>
      <c r="AC48" s="231">
        <v>7.4852708728976971</v>
      </c>
      <c r="AD48" s="76"/>
      <c r="AE48" s="76"/>
      <c r="AF48" s="76"/>
      <c r="AG48" s="76"/>
      <c r="AH48" s="76"/>
      <c r="AI48" s="76"/>
      <c r="AJ48" s="76"/>
      <c r="AK48" s="76"/>
      <c r="AL48" s="76"/>
      <c r="AM48" s="76"/>
      <c r="AN48" s="76"/>
      <c r="AO48" s="76"/>
      <c r="AP48" s="76"/>
      <c r="AQ48" s="76"/>
      <c r="AR48" s="76"/>
      <c r="AS48" s="76"/>
      <c r="AT48" s="76"/>
      <c r="AU48" s="76"/>
      <c r="AV48" s="76"/>
      <c r="AW48" s="76"/>
      <c r="AX48" s="76"/>
      <c r="AY48" s="76"/>
      <c r="AZ48" s="76"/>
      <c r="BA48" s="76"/>
      <c r="BB48" s="77"/>
    </row>
    <row r="49" spans="1:54" ht="15.75" x14ac:dyDescent="0.25">
      <c r="A49" s="75">
        <f>IF(ISBLANK(VLOOKUP(D49,#REF!,3)),0,1)</f>
        <v>1</v>
      </c>
      <c r="B49" s="74">
        <f t="shared" si="0"/>
        <v>0</v>
      </c>
      <c r="C49" s="52">
        <v>15</v>
      </c>
      <c r="D49" s="53"/>
      <c r="E49" s="54"/>
      <c r="F49" s="55"/>
      <c r="G49" s="164">
        <v>35.457999999999998</v>
      </c>
      <c r="H49" s="53">
        <v>130</v>
      </c>
      <c r="I49" s="159">
        <v>130</v>
      </c>
      <c r="J49" s="127" t="s">
        <v>4</v>
      </c>
      <c r="K49" s="127" t="s">
        <v>4</v>
      </c>
      <c r="L49" s="127" t="s">
        <v>4</v>
      </c>
      <c r="M49" s="127" t="s">
        <v>4</v>
      </c>
      <c r="N49" s="127" t="s">
        <v>4</v>
      </c>
      <c r="O49" s="127" t="s">
        <v>4</v>
      </c>
      <c r="P49" s="234">
        <v>2.2799999999999998</v>
      </c>
      <c r="Q49" s="127" t="s">
        <v>4</v>
      </c>
      <c r="R49" s="234"/>
      <c r="S49" s="60">
        <v>99.3</v>
      </c>
      <c r="T49" s="231">
        <v>2.1999999999999999E-2</v>
      </c>
      <c r="U49" s="231">
        <v>2.1498166997878501E-2</v>
      </c>
      <c r="X49" s="231">
        <v>21.648000000000003</v>
      </c>
      <c r="Y49" s="231">
        <v>21.154196325912451</v>
      </c>
      <c r="Z49" s="231">
        <v>1.3979999999999999</v>
      </c>
      <c r="AA49" s="231">
        <v>1.3661107937742794</v>
      </c>
      <c r="AB49" s="231">
        <v>6.81</v>
      </c>
      <c r="AC49" s="231">
        <v>6.6546598752523911</v>
      </c>
      <c r="AD49" s="76"/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76"/>
      <c r="AR49" s="76"/>
      <c r="AS49" s="76"/>
      <c r="AT49" s="76"/>
      <c r="AU49" s="76"/>
      <c r="AV49" s="76"/>
      <c r="AW49" s="76"/>
      <c r="AX49" s="76"/>
      <c r="AY49" s="76"/>
      <c r="AZ49" s="76"/>
      <c r="BA49" s="76"/>
      <c r="BB49" s="77"/>
    </row>
    <row r="50" spans="1:54" ht="15.75" x14ac:dyDescent="0.25">
      <c r="A50" s="75">
        <f>IF(ISBLANK(VLOOKUP(D50,#REF!,3)),0,1)</f>
        <v>1</v>
      </c>
      <c r="B50" s="74">
        <f t="shared" si="0"/>
        <v>0</v>
      </c>
      <c r="C50" s="52">
        <v>16</v>
      </c>
      <c r="D50" s="53"/>
      <c r="E50" s="54"/>
      <c r="F50" s="55"/>
      <c r="G50" s="164">
        <v>35.516199999999998</v>
      </c>
      <c r="H50" s="53">
        <v>100</v>
      </c>
      <c r="I50" s="159">
        <v>99</v>
      </c>
      <c r="J50" s="127" t="s">
        <v>4</v>
      </c>
      <c r="K50" s="127" t="s">
        <v>4</v>
      </c>
      <c r="L50" s="127" t="s">
        <v>4</v>
      </c>
      <c r="M50" s="127" t="s">
        <v>4</v>
      </c>
      <c r="N50" s="127" t="s">
        <v>4</v>
      </c>
      <c r="O50" s="127" t="s">
        <v>4</v>
      </c>
      <c r="P50" s="234">
        <v>2.5720000000000001</v>
      </c>
      <c r="Q50" s="127" t="s">
        <v>4</v>
      </c>
      <c r="R50" s="234"/>
      <c r="S50" s="60">
        <v>112.1</v>
      </c>
      <c r="T50" s="231">
        <v>3.7999999999999999E-2</v>
      </c>
      <c r="U50" s="231">
        <v>3.713319754179014E-2</v>
      </c>
      <c r="X50" s="231">
        <v>19.771999999999998</v>
      </c>
      <c r="Y50" s="231">
        <v>19.320988994638807</v>
      </c>
      <c r="Z50" s="231">
        <v>1.3029999999999999</v>
      </c>
      <c r="AA50" s="231">
        <v>1.2732777999198039</v>
      </c>
      <c r="AB50" s="231">
        <v>6.11</v>
      </c>
      <c r="AC50" s="231">
        <v>5.9706272889562575</v>
      </c>
      <c r="AD50" s="76"/>
      <c r="AE50" s="76"/>
      <c r="AF50" s="76"/>
      <c r="AG50" s="76"/>
      <c r="AH50" s="76"/>
      <c r="AI50" s="76"/>
      <c r="AJ50" s="76"/>
      <c r="AK50" s="76"/>
      <c r="AL50" s="76"/>
      <c r="AM50" s="76"/>
      <c r="AN50" s="76"/>
      <c r="AO50" s="76"/>
      <c r="AP50" s="76"/>
      <c r="AQ50" s="76"/>
      <c r="AR50" s="76"/>
      <c r="AS50" s="76"/>
      <c r="AT50" s="76"/>
      <c r="AU50" s="76"/>
      <c r="AV50" s="76"/>
      <c r="AW50" s="76"/>
      <c r="AX50" s="76"/>
      <c r="AY50" s="76"/>
      <c r="AZ50" s="76"/>
      <c r="BA50" s="76"/>
      <c r="BB50" s="77"/>
    </row>
    <row r="51" spans="1:54" ht="15.75" x14ac:dyDescent="0.25">
      <c r="A51" s="75">
        <f>IF(ISBLANK(VLOOKUP(D51,#REF!,3)),0,1)</f>
        <v>1</v>
      </c>
      <c r="B51" s="74">
        <f t="shared" si="0"/>
        <v>0</v>
      </c>
      <c r="C51" s="52">
        <v>17</v>
      </c>
      <c r="D51" s="53"/>
      <c r="E51" s="54"/>
      <c r="F51" s="55"/>
      <c r="G51" s="164">
        <v>35.533700000000003</v>
      </c>
      <c r="H51" s="53">
        <v>80</v>
      </c>
      <c r="I51" s="159">
        <v>80</v>
      </c>
      <c r="J51" s="127" t="s">
        <v>4</v>
      </c>
      <c r="K51" s="127" t="s">
        <v>4</v>
      </c>
      <c r="L51" s="127" t="s">
        <v>4</v>
      </c>
      <c r="M51" s="127" t="s">
        <v>4</v>
      </c>
      <c r="N51" s="127" t="s">
        <v>4</v>
      </c>
      <c r="O51" s="127" t="s">
        <v>4</v>
      </c>
      <c r="P51" s="234">
        <v>2.6030000000000002</v>
      </c>
      <c r="Q51" s="127" t="s">
        <v>4</v>
      </c>
      <c r="R51" s="234"/>
      <c r="S51" s="60">
        <v>113.4</v>
      </c>
      <c r="T51" s="231">
        <v>5.0999999999999997E-2</v>
      </c>
      <c r="U51" s="231">
        <v>4.9836659858718345E-2</v>
      </c>
      <c r="X51" s="231">
        <v>19.649000000000001</v>
      </c>
      <c r="Y51" s="231">
        <v>19.200794697332487</v>
      </c>
      <c r="Z51" s="231">
        <v>1.2789999999999999</v>
      </c>
      <c r="AA51" s="231">
        <v>1.2498252541039365</v>
      </c>
      <c r="AB51" s="231">
        <v>5.97</v>
      </c>
      <c r="AC51" s="231">
        <v>5.8338207716970301</v>
      </c>
      <c r="AD51" s="76"/>
      <c r="AE51" s="76"/>
      <c r="AF51" s="76"/>
      <c r="AG51" s="76"/>
      <c r="AH51" s="76"/>
      <c r="AI51" s="76"/>
      <c r="AJ51" s="76"/>
      <c r="AK51" s="76"/>
      <c r="AL51" s="76"/>
      <c r="AM51" s="76"/>
      <c r="AN51" s="76"/>
      <c r="AO51" s="76"/>
      <c r="AP51" s="76"/>
      <c r="AQ51" s="76"/>
      <c r="AR51" s="76"/>
      <c r="AS51" s="76"/>
      <c r="AT51" s="76"/>
      <c r="AU51" s="76"/>
      <c r="AV51" s="76"/>
      <c r="AW51" s="76"/>
      <c r="AX51" s="76"/>
      <c r="AY51" s="76"/>
      <c r="AZ51" s="76"/>
      <c r="BA51" s="76"/>
      <c r="BB51" s="77"/>
    </row>
    <row r="52" spans="1:54" ht="15.75" x14ac:dyDescent="0.25">
      <c r="A52" s="75">
        <f>IF(ISBLANK(VLOOKUP(D52,#REF!,3)),0,1)</f>
        <v>1</v>
      </c>
      <c r="B52" s="74">
        <f t="shared" si="0"/>
        <v>0</v>
      </c>
      <c r="C52" s="52">
        <v>18</v>
      </c>
      <c r="D52" s="53"/>
      <c r="E52" s="54"/>
      <c r="F52" s="55"/>
      <c r="G52" s="164">
        <v>35.573399999999999</v>
      </c>
      <c r="H52" s="53">
        <v>60</v>
      </c>
      <c r="I52" s="159">
        <v>60</v>
      </c>
      <c r="J52" s="127" t="s">
        <v>4</v>
      </c>
      <c r="K52" s="127" t="s">
        <v>4</v>
      </c>
      <c r="L52" s="127" t="s">
        <v>4</v>
      </c>
      <c r="M52" s="127" t="s">
        <v>4</v>
      </c>
      <c r="N52" s="127" t="s">
        <v>4</v>
      </c>
      <c r="O52" s="127" t="s">
        <v>4</v>
      </c>
      <c r="P52" s="234">
        <v>2.4300000000000002</v>
      </c>
      <c r="Q52" s="127" t="s">
        <v>4</v>
      </c>
      <c r="R52" s="234"/>
      <c r="S52" s="60">
        <v>105.9</v>
      </c>
      <c r="T52" s="231">
        <v>0.155</v>
      </c>
      <c r="U52" s="231">
        <v>0.15146435839414399</v>
      </c>
      <c r="X52" s="231">
        <v>19.585000000000001</v>
      </c>
      <c r="Y52" s="231">
        <v>19.138254575156839</v>
      </c>
      <c r="Z52" s="231">
        <v>1.268</v>
      </c>
      <c r="AA52" s="231">
        <v>1.2390761706049973</v>
      </c>
      <c r="AB52" s="231">
        <v>5.59</v>
      </c>
      <c r="AC52" s="231">
        <v>5.4624887962791284</v>
      </c>
      <c r="AD52" s="76"/>
      <c r="AE52" s="76"/>
      <c r="AF52" s="76"/>
      <c r="AG52" s="76"/>
      <c r="AH52" s="76"/>
      <c r="AI52" s="76"/>
      <c r="AJ52" s="76"/>
      <c r="AK52" s="76"/>
      <c r="AL52" s="76"/>
      <c r="AM52" s="76"/>
      <c r="AN52" s="76"/>
      <c r="AO52" s="76"/>
      <c r="AP52" s="76"/>
      <c r="AQ52" s="76"/>
      <c r="AR52" s="76"/>
      <c r="AS52" s="76"/>
      <c r="AT52" s="76"/>
      <c r="AU52" s="76"/>
      <c r="AV52" s="76"/>
      <c r="AW52" s="76"/>
      <c r="AX52" s="76"/>
      <c r="AY52" s="76"/>
      <c r="AZ52" s="76"/>
      <c r="BA52" s="76"/>
      <c r="BB52" s="77"/>
    </row>
    <row r="53" spans="1:54" ht="15.75" x14ac:dyDescent="0.25">
      <c r="A53" s="75">
        <f>IF(ISBLANK(VLOOKUP(D53,#REF!,3)),0,1)</f>
        <v>1</v>
      </c>
      <c r="B53" s="74">
        <f t="shared" si="0"/>
        <v>0</v>
      </c>
      <c r="C53" s="52">
        <v>19</v>
      </c>
      <c r="D53" s="53"/>
      <c r="E53" s="54"/>
      <c r="F53" s="55"/>
      <c r="G53" s="164">
        <v>36.012</v>
      </c>
      <c r="H53" s="53">
        <v>40</v>
      </c>
      <c r="I53" s="159">
        <v>39</v>
      </c>
      <c r="J53" s="127" t="s">
        <v>4</v>
      </c>
      <c r="K53" s="127" t="s">
        <v>4</v>
      </c>
      <c r="L53" s="127" t="s">
        <v>4</v>
      </c>
      <c r="M53" s="127" t="s">
        <v>4</v>
      </c>
      <c r="N53" s="127" t="s">
        <v>4</v>
      </c>
      <c r="O53" s="127" t="s">
        <v>4</v>
      </c>
      <c r="P53" s="234">
        <v>4.4790000000000001</v>
      </c>
      <c r="Q53" s="127" t="s">
        <v>4</v>
      </c>
      <c r="R53" s="234"/>
      <c r="S53" s="60">
        <v>195.4</v>
      </c>
      <c r="T53" s="231">
        <v>4.3999999999999997E-2</v>
      </c>
      <c r="U53" s="231">
        <v>4.2996333995757002E-2</v>
      </c>
      <c r="X53" s="231">
        <v>1.1659999999999999</v>
      </c>
      <c r="Y53" s="231">
        <v>1.1394028508875607</v>
      </c>
      <c r="Z53" s="231">
        <v>0.23599999999999999</v>
      </c>
      <c r="AA53" s="231">
        <v>0.23061670052269664</v>
      </c>
      <c r="AB53" s="231">
        <v>1.35</v>
      </c>
      <c r="AC53" s="231">
        <v>1.3192057021425445</v>
      </c>
      <c r="AD53" s="76"/>
      <c r="AE53" s="76"/>
      <c r="AF53" s="76"/>
      <c r="AG53" s="76"/>
      <c r="AH53" s="76"/>
      <c r="AI53" s="76"/>
      <c r="AJ53" s="76"/>
      <c r="AK53" s="76"/>
      <c r="AL53" s="76"/>
      <c r="AM53" s="76"/>
      <c r="AN53" s="76"/>
      <c r="AO53" s="76"/>
      <c r="AP53" s="76"/>
      <c r="AQ53" s="76"/>
      <c r="AR53" s="76"/>
      <c r="AS53" s="76"/>
      <c r="AT53" s="76"/>
      <c r="AU53" s="76"/>
      <c r="AV53" s="76"/>
      <c r="AW53" s="76"/>
      <c r="AX53" s="76"/>
      <c r="AY53" s="76"/>
      <c r="AZ53" s="76"/>
      <c r="BA53" s="76"/>
      <c r="BB53" s="77"/>
    </row>
    <row r="54" spans="1:54" ht="15.75" x14ac:dyDescent="0.25">
      <c r="A54" s="75">
        <f>IF(ISBLANK(VLOOKUP(D54,#REF!,3)),0,1)</f>
        <v>1</v>
      </c>
      <c r="B54" s="74">
        <f t="shared" si="0"/>
        <v>0</v>
      </c>
      <c r="C54" s="52">
        <v>20</v>
      </c>
      <c r="D54" s="53"/>
      <c r="E54" s="54"/>
      <c r="F54" s="55"/>
      <c r="G54" s="164">
        <v>35.854799999999997</v>
      </c>
      <c r="H54" s="53">
        <v>20</v>
      </c>
      <c r="I54" s="159">
        <v>20</v>
      </c>
      <c r="J54" s="127" t="s">
        <v>4</v>
      </c>
      <c r="K54" s="127" t="s">
        <v>4</v>
      </c>
      <c r="L54" s="127" t="s">
        <v>4</v>
      </c>
      <c r="M54" s="127" t="s">
        <v>4</v>
      </c>
      <c r="N54" s="127" t="s">
        <v>4</v>
      </c>
      <c r="O54" s="127" t="s">
        <v>4</v>
      </c>
      <c r="P54" s="234">
        <v>4.657</v>
      </c>
      <c r="Q54" s="127" t="s">
        <v>4</v>
      </c>
      <c r="R54" s="234"/>
      <c r="S54" s="60">
        <v>203.2</v>
      </c>
      <c r="T54" s="231">
        <v>1.2999999999999999E-2</v>
      </c>
      <c r="U54" s="231">
        <v>1.2703462316928206E-2</v>
      </c>
      <c r="X54" s="231">
        <v>2.7000000000000003E-2</v>
      </c>
      <c r="Y54" s="231">
        <v>2.6384114042850893E-2</v>
      </c>
      <c r="Z54" s="231">
        <v>0.106</v>
      </c>
      <c r="AA54" s="231">
        <v>0.1035820773534146</v>
      </c>
      <c r="AB54" s="231">
        <v>0.96</v>
      </c>
      <c r="AC54" s="231">
        <v>0.93810183263469826</v>
      </c>
      <c r="AD54" s="76"/>
      <c r="AE54" s="76"/>
      <c r="AF54" s="76"/>
      <c r="AG54" s="76"/>
      <c r="AH54" s="76"/>
      <c r="AI54" s="76"/>
      <c r="AJ54" s="76"/>
      <c r="AK54" s="76"/>
      <c r="AL54" s="76"/>
      <c r="AM54" s="76"/>
      <c r="AN54" s="76"/>
      <c r="AO54" s="76"/>
      <c r="AP54" s="76"/>
      <c r="AQ54" s="76"/>
      <c r="AR54" s="76"/>
      <c r="AS54" s="76"/>
      <c r="AT54" s="76"/>
      <c r="AU54" s="76"/>
      <c r="AV54" s="76"/>
      <c r="AW54" s="76"/>
      <c r="AX54" s="76"/>
      <c r="AY54" s="76"/>
      <c r="AZ54" s="76"/>
      <c r="BA54" s="76"/>
      <c r="BB54" s="77"/>
    </row>
    <row r="55" spans="1:54" ht="15.75" x14ac:dyDescent="0.25">
      <c r="A55" s="75">
        <f>IF(ISBLANK(VLOOKUP(D55,#REF!,3)),0,1)</f>
        <v>1</v>
      </c>
      <c r="B55" s="74">
        <f t="shared" si="0"/>
        <v>0</v>
      </c>
      <c r="C55" s="52">
        <v>21</v>
      </c>
      <c r="D55" s="53"/>
      <c r="E55" s="54"/>
      <c r="F55" s="55"/>
      <c r="G55" s="164">
        <v>35.8003</v>
      </c>
      <c r="H55" s="53">
        <v>10</v>
      </c>
      <c r="I55" s="159">
        <v>10</v>
      </c>
      <c r="J55" s="127" t="s">
        <v>4</v>
      </c>
      <c r="K55" s="127" t="s">
        <v>4</v>
      </c>
      <c r="L55" s="127" t="s">
        <v>4</v>
      </c>
      <c r="M55" s="127" t="s">
        <v>4</v>
      </c>
      <c r="N55" s="127" t="s">
        <v>4</v>
      </c>
      <c r="O55" s="127" t="s">
        <v>4</v>
      </c>
      <c r="P55" s="234">
        <v>4.5679999999999996</v>
      </c>
      <c r="Q55" s="127" t="s">
        <v>4</v>
      </c>
      <c r="R55" s="234"/>
      <c r="S55" s="60">
        <v>199.3</v>
      </c>
      <c r="T55" s="231">
        <v>0.01</v>
      </c>
      <c r="U55" s="231">
        <v>9.7718940899447736E-3</v>
      </c>
      <c r="X55" s="231">
        <v>7.0000000000000007E-2</v>
      </c>
      <c r="Y55" s="231">
        <v>6.8403258629613425E-2</v>
      </c>
      <c r="Z55" s="231">
        <v>0.10299999999999999</v>
      </c>
      <c r="AA55" s="231">
        <v>0.10065050912643117</v>
      </c>
      <c r="AB55" s="231">
        <v>0.97</v>
      </c>
      <c r="AC55" s="231">
        <v>0.9478737267246431</v>
      </c>
      <c r="AD55" s="76"/>
      <c r="AE55" s="76"/>
      <c r="AF55" s="76"/>
      <c r="AG55" s="76"/>
      <c r="AH55" s="76"/>
      <c r="AI55" s="76"/>
      <c r="AJ55" s="76"/>
      <c r="AK55" s="76"/>
      <c r="AL55" s="76"/>
      <c r="AM55" s="76"/>
      <c r="AN55" s="76"/>
      <c r="AO55" s="76"/>
      <c r="AP55" s="76"/>
      <c r="AQ55" s="76"/>
      <c r="AR55" s="76"/>
      <c r="AS55" s="76"/>
      <c r="AT55" s="76"/>
      <c r="AU55" s="76"/>
      <c r="AV55" s="76"/>
      <c r="AW55" s="76"/>
      <c r="AX55" s="76"/>
      <c r="AY55" s="76"/>
      <c r="AZ55" s="76"/>
      <c r="BA55" s="76"/>
      <c r="BB55" s="77"/>
    </row>
    <row r="56" spans="1:54" ht="15.75" x14ac:dyDescent="0.25">
      <c r="A56" s="75">
        <f>IF(ISBLANK(VLOOKUP(D56,#REF!,3)),0,1)</f>
        <v>1</v>
      </c>
      <c r="B56" s="74">
        <f t="shared" si="0"/>
        <v>0</v>
      </c>
      <c r="C56" s="52">
        <v>22</v>
      </c>
      <c r="D56" s="53"/>
      <c r="E56" s="54"/>
      <c r="F56" s="55"/>
      <c r="G56" s="164">
        <v>35.794499999999999</v>
      </c>
      <c r="H56" s="53">
        <v>0</v>
      </c>
      <c r="I56" s="159">
        <v>0</v>
      </c>
      <c r="J56" s="127" t="s">
        <v>4</v>
      </c>
      <c r="K56" s="127" t="s">
        <v>4</v>
      </c>
      <c r="L56" s="127" t="s">
        <v>4</v>
      </c>
      <c r="M56" s="127" t="s">
        <v>4</v>
      </c>
      <c r="N56" s="127" t="s">
        <v>4</v>
      </c>
      <c r="O56" s="127" t="s">
        <v>4</v>
      </c>
      <c r="P56" s="234">
        <v>4.6719999999999997</v>
      </c>
      <c r="Q56" s="127" t="s">
        <v>4</v>
      </c>
      <c r="R56" s="234"/>
      <c r="S56" s="60">
        <v>203.9</v>
      </c>
      <c r="T56" s="231">
        <v>7.0000000000000001E-3</v>
      </c>
      <c r="U56" s="231">
        <v>6.8403258629613417E-3</v>
      </c>
      <c r="X56" s="231">
        <v>0</v>
      </c>
      <c r="Y56" s="231">
        <v>0</v>
      </c>
      <c r="Z56" s="231">
        <v>9.799999999999999E-2</v>
      </c>
      <c r="AA56" s="231">
        <v>9.5764562081458782E-2</v>
      </c>
      <c r="AB56" s="231">
        <v>0.95</v>
      </c>
      <c r="AC56" s="231">
        <v>0.92832993854475354</v>
      </c>
      <c r="AD56" s="76"/>
      <c r="AE56" s="76"/>
      <c r="AF56" s="76"/>
      <c r="AG56" s="76"/>
      <c r="AH56" s="76"/>
      <c r="AI56" s="76"/>
      <c r="AJ56" s="76"/>
      <c r="AK56" s="76"/>
      <c r="AL56" s="76"/>
      <c r="AM56" s="76"/>
      <c r="AN56" s="76"/>
      <c r="AO56" s="76"/>
      <c r="AP56" s="76"/>
      <c r="AQ56" s="76"/>
      <c r="AR56" s="76"/>
      <c r="AS56" s="76"/>
      <c r="AT56" s="76"/>
      <c r="AU56" s="76"/>
      <c r="AV56" s="76"/>
      <c r="AW56" s="76"/>
      <c r="AX56" s="76"/>
      <c r="AY56" s="76"/>
      <c r="AZ56" s="76"/>
      <c r="BA56" s="76"/>
      <c r="BB56" s="77"/>
    </row>
    <row r="57" spans="1:54" ht="15.75" x14ac:dyDescent="0.25">
      <c r="A57" s="75">
        <f>IF(ISBLANK(VLOOKUP(D57,#REF!,3)),0,1)</f>
        <v>1</v>
      </c>
      <c r="B57" s="74">
        <f t="shared" si="0"/>
        <v>0</v>
      </c>
      <c r="C57" s="52">
        <v>23</v>
      </c>
      <c r="D57" s="53"/>
      <c r="E57" s="54"/>
      <c r="F57" s="55"/>
      <c r="G57" s="112"/>
      <c r="H57" s="53"/>
      <c r="I57" s="53"/>
      <c r="J57" s="127" t="s">
        <v>4</v>
      </c>
      <c r="K57" s="127" t="s">
        <v>4</v>
      </c>
      <c r="L57" s="127" t="s">
        <v>4</v>
      </c>
      <c r="M57" s="127" t="s">
        <v>4</v>
      </c>
      <c r="N57" s="127" t="s">
        <v>4</v>
      </c>
      <c r="O57" s="127" t="s">
        <v>4</v>
      </c>
      <c r="P57" s="127" t="s">
        <v>4</v>
      </c>
      <c r="Q57" s="127" t="s">
        <v>4</v>
      </c>
      <c r="R57" s="127" t="s">
        <v>4</v>
      </c>
      <c r="S57" s="127" t="s">
        <v>4</v>
      </c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  <c r="AG57" s="76"/>
      <c r="AH57" s="76"/>
      <c r="AI57" s="76"/>
      <c r="AJ57" s="76"/>
      <c r="AK57" s="76"/>
      <c r="AL57" s="76"/>
      <c r="AM57" s="76"/>
      <c r="AN57" s="76"/>
      <c r="AO57" s="76"/>
      <c r="AP57" s="76"/>
      <c r="AQ57" s="76"/>
      <c r="AR57" s="76"/>
      <c r="AS57" s="76"/>
      <c r="AT57" s="76"/>
      <c r="AU57" s="76"/>
      <c r="AV57" s="76"/>
      <c r="AW57" s="76"/>
      <c r="AX57" s="76"/>
      <c r="AY57" s="76"/>
      <c r="AZ57" s="76"/>
      <c r="BA57" s="76"/>
      <c r="BB57" s="77"/>
    </row>
    <row r="58" spans="1:54" ht="16.5" thickBot="1" x14ac:dyDescent="0.3">
      <c r="A58" s="75">
        <f>IF(ISBLANK(VLOOKUP(D58,#REF!,3)),0,1)</f>
        <v>1</v>
      </c>
      <c r="B58" s="74">
        <f t="shared" si="0"/>
        <v>0</v>
      </c>
      <c r="C58" s="61">
        <v>24</v>
      </c>
      <c r="D58" s="62"/>
      <c r="E58" s="63"/>
      <c r="F58" s="64"/>
      <c r="G58" s="113"/>
      <c r="H58" s="62"/>
      <c r="I58" s="62"/>
      <c r="J58" s="152" t="s">
        <v>4</v>
      </c>
      <c r="K58" s="152" t="s">
        <v>4</v>
      </c>
      <c r="L58" s="152" t="s">
        <v>4</v>
      </c>
      <c r="M58" s="152" t="s">
        <v>4</v>
      </c>
      <c r="N58" s="152" t="s">
        <v>4</v>
      </c>
      <c r="O58" s="152" t="s">
        <v>4</v>
      </c>
      <c r="P58" s="152" t="s">
        <v>4</v>
      </c>
      <c r="Q58" s="152" t="s">
        <v>4</v>
      </c>
      <c r="R58" s="152" t="s">
        <v>4</v>
      </c>
      <c r="S58" s="152" t="s">
        <v>4</v>
      </c>
      <c r="T58" s="78"/>
      <c r="U58" s="78"/>
      <c r="V58" s="78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/>
      <c r="AH58" s="78"/>
      <c r="AI58" s="78"/>
      <c r="AJ58" s="78"/>
      <c r="AK58" s="78"/>
      <c r="AL58" s="78"/>
      <c r="AM58" s="78"/>
      <c r="AN58" s="78"/>
      <c r="AO58" s="78"/>
      <c r="AP58" s="78"/>
      <c r="AQ58" s="78"/>
      <c r="AR58" s="78"/>
      <c r="AS58" s="78"/>
      <c r="AT58" s="78"/>
      <c r="AU58" s="78"/>
      <c r="AV58" s="78"/>
      <c r="AW58" s="78"/>
      <c r="AX58" s="78"/>
      <c r="AY58" s="78"/>
      <c r="AZ58" s="78"/>
      <c r="BA58" s="78"/>
      <c r="BB58" s="79"/>
    </row>
  </sheetData>
  <dataConsolidate/>
  <mergeCells count="70">
    <mergeCell ref="AZ31:AZ32"/>
    <mergeCell ref="BA31:BA32"/>
    <mergeCell ref="BB31:BB32"/>
    <mergeCell ref="AU31:AU32"/>
    <mergeCell ref="AV31:AV32"/>
    <mergeCell ref="AW31:AW32"/>
    <mergeCell ref="AX31:AX32"/>
    <mergeCell ref="AY31:AY32"/>
    <mergeCell ref="AP31:AP32"/>
    <mergeCell ref="AQ31:AQ32"/>
    <mergeCell ref="AR31:AR32"/>
    <mergeCell ref="AS31:AS32"/>
    <mergeCell ref="AT31:AT32"/>
    <mergeCell ref="AK31:AK32"/>
    <mergeCell ref="AL31:AL32"/>
    <mergeCell ref="AM31:AM32"/>
    <mergeCell ref="AN31:AN32"/>
    <mergeCell ref="AO31:AO32"/>
    <mergeCell ref="AF31:AF32"/>
    <mergeCell ref="AG31:AG32"/>
    <mergeCell ref="AH31:AH32"/>
    <mergeCell ref="AI31:AI32"/>
    <mergeCell ref="AJ31:AJ32"/>
    <mergeCell ref="H33:H34"/>
    <mergeCell ref="I33:I34"/>
    <mergeCell ref="J33:J34"/>
    <mergeCell ref="AD31:AD32"/>
    <mergeCell ref="AE31:AE32"/>
    <mergeCell ref="Z31:AA32"/>
    <mergeCell ref="AB31:AC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C33:C34"/>
    <mergeCell ref="D33:D34"/>
    <mergeCell ref="E33:E34"/>
    <mergeCell ref="F33:F34"/>
    <mergeCell ref="G33:G34"/>
    <mergeCell ref="X31:Y32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G8:H8"/>
    <mergeCell ref="Q8:R8"/>
    <mergeCell ref="G9:H9"/>
    <mergeCell ref="Q9:R9"/>
    <mergeCell ref="G10:H10"/>
    <mergeCell ref="Q10:R10"/>
    <mergeCell ref="C2:E2"/>
    <mergeCell ref="F2:T2"/>
    <mergeCell ref="C4:U4"/>
    <mergeCell ref="C6:E6"/>
    <mergeCell ref="F6:G6"/>
    <mergeCell ref="H6:J6"/>
    <mergeCell ref="P6:Q6"/>
    <mergeCell ref="R6:S6"/>
    <mergeCell ref="T6:U6"/>
  </mergeCells>
  <dataValidations count="4">
    <dataValidation type="list" showInputMessage="1" showErrorMessage="1" promptTitle="Choix Cardinal" sqref="P9">
      <formula1>$M$8:$M$10</formula1>
    </dataValidation>
    <dataValidation type="list" showInputMessage="1" showErrorMessage="1" promptTitle="Choix Cardinal" sqref="P10">
      <formula1>$N$8:$N$10</formula1>
    </dataValidation>
    <dataValidation allowBlank="1" showErrorMessage="1" sqref="J30"/>
    <dataValidation type="list" allowBlank="1" showErrorMessage="1" sqref="I29">
      <formula1>$O$28:$O$30</formula1>
    </dataValidation>
  </dataValidations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8"/>
  <sheetViews>
    <sheetView topLeftCell="A10" zoomScaleNormal="100" workbookViewId="0">
      <selection activeCell="H46" sqref="H46"/>
    </sheetView>
  </sheetViews>
  <sheetFormatPr baseColWidth="10" defaultColWidth="11.42578125" defaultRowHeight="15" x14ac:dyDescent="0.25"/>
  <cols>
    <col min="1" max="2" width="0.85546875" style="80" customWidth="1"/>
    <col min="3" max="3" width="3.7109375" style="80" customWidth="1"/>
    <col min="4" max="8" width="10.28515625" style="80" customWidth="1"/>
    <col min="9" max="10" width="15.7109375" style="80" customWidth="1"/>
    <col min="11" max="15" width="10.7109375" style="80" hidden="1" customWidth="1"/>
    <col min="16" max="16" width="10.7109375" style="80" customWidth="1"/>
    <col min="17" max="29" width="10.28515625" style="80" customWidth="1"/>
    <col min="30" max="16384" width="11.42578125" style="80"/>
  </cols>
  <sheetData>
    <row r="1" spans="3:23" ht="3" customHeight="1" thickBot="1" x14ac:dyDescent="0.3"/>
    <row r="2" spans="3:23" ht="21" x14ac:dyDescent="0.35">
      <c r="C2" s="214" t="s">
        <v>19</v>
      </c>
      <c r="D2" s="215"/>
      <c r="E2" s="215"/>
      <c r="F2" s="216" t="s">
        <v>147</v>
      </c>
      <c r="G2" s="216"/>
      <c r="H2" s="216"/>
      <c r="I2" s="216"/>
      <c r="J2" s="216"/>
      <c r="K2" s="216"/>
      <c r="L2" s="216"/>
      <c r="M2" s="216"/>
      <c r="N2" s="216"/>
      <c r="O2" s="216"/>
      <c r="P2" s="216"/>
      <c r="Q2" s="216"/>
      <c r="R2" s="216"/>
      <c r="S2" s="216"/>
      <c r="T2" s="216"/>
      <c r="U2" s="1"/>
    </row>
    <row r="3" spans="3:23" ht="14.45" customHeight="1" x14ac:dyDescent="0.25">
      <c r="C3" s="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2"/>
    </row>
    <row r="4" spans="3:23" ht="21.75" thickBot="1" x14ac:dyDescent="0.4">
      <c r="C4" s="217" t="s">
        <v>75</v>
      </c>
      <c r="D4" s="218"/>
      <c r="E4" s="218"/>
      <c r="F4" s="218"/>
      <c r="G4" s="218"/>
      <c r="H4" s="218"/>
      <c r="I4" s="218"/>
      <c r="J4" s="218"/>
      <c r="K4" s="218"/>
      <c r="L4" s="218"/>
      <c r="M4" s="218"/>
      <c r="N4" s="218"/>
      <c r="O4" s="218"/>
      <c r="P4" s="218"/>
      <c r="Q4" s="218"/>
      <c r="R4" s="218"/>
      <c r="S4" s="218"/>
      <c r="T4" s="218"/>
      <c r="U4" s="219"/>
    </row>
    <row r="5" spans="3:23" ht="15.75" customHeight="1" thickBot="1" x14ac:dyDescent="0.4">
      <c r="C5" s="7"/>
      <c r="D5" s="7"/>
      <c r="E5" s="7"/>
      <c r="F5" s="7"/>
      <c r="G5" s="7"/>
      <c r="J5" s="7"/>
      <c r="K5" s="7"/>
      <c r="L5" s="7"/>
      <c r="M5" s="7"/>
      <c r="N5" s="7"/>
      <c r="O5" s="7"/>
      <c r="P5" s="7"/>
      <c r="Q5" s="7"/>
      <c r="R5" s="7"/>
    </row>
    <row r="6" spans="3:23" ht="16.5" customHeight="1" thickBot="1" x14ac:dyDescent="0.3">
      <c r="C6" s="220" t="s">
        <v>38</v>
      </c>
      <c r="D6" s="221"/>
      <c r="E6" s="221"/>
      <c r="F6" s="222">
        <v>14</v>
      </c>
      <c r="G6" s="222"/>
      <c r="H6" s="221" t="s">
        <v>37</v>
      </c>
      <c r="I6" s="221"/>
      <c r="J6" s="221"/>
      <c r="K6" s="51"/>
      <c r="L6" s="51"/>
      <c r="M6" s="51"/>
      <c r="N6" s="50"/>
      <c r="O6" s="51"/>
      <c r="P6" s="223">
        <v>1</v>
      </c>
      <c r="Q6" s="223"/>
      <c r="R6" s="224" t="s">
        <v>78</v>
      </c>
      <c r="S6" s="224"/>
      <c r="T6" s="225">
        <v>37411</v>
      </c>
      <c r="U6" s="226"/>
    </row>
    <row r="7" spans="3:23" ht="16.5" customHeight="1" thickBot="1" x14ac:dyDescent="0.4">
      <c r="C7" s="34"/>
      <c r="D7" s="34"/>
      <c r="E7" s="33"/>
      <c r="F7" s="35"/>
      <c r="G7" s="33"/>
      <c r="H7" s="33"/>
      <c r="I7" s="33"/>
      <c r="J7" s="33"/>
      <c r="K7" s="33"/>
      <c r="L7" s="33"/>
      <c r="M7" s="33"/>
      <c r="N7" s="33"/>
      <c r="O7" s="37"/>
      <c r="P7" s="33"/>
      <c r="Q7" s="36"/>
    </row>
    <row r="8" spans="3:23" ht="15" customHeight="1" x14ac:dyDescent="0.25">
      <c r="C8" s="46"/>
      <c r="D8" s="33"/>
      <c r="G8" s="206" t="s">
        <v>57</v>
      </c>
      <c r="H8" s="207"/>
      <c r="I8" s="172" t="s">
        <v>50</v>
      </c>
      <c r="J8" s="172" t="s">
        <v>46</v>
      </c>
      <c r="K8" s="44"/>
      <c r="L8" s="44"/>
      <c r="M8" s="44"/>
      <c r="N8" s="44"/>
      <c r="O8" s="47"/>
      <c r="P8" s="45" t="s">
        <v>52</v>
      </c>
      <c r="Q8" s="208" t="s">
        <v>47</v>
      </c>
      <c r="R8" s="209"/>
    </row>
    <row r="9" spans="3:23" ht="14.25" customHeight="1" x14ac:dyDescent="0.25">
      <c r="C9" s="46"/>
      <c r="D9" s="33"/>
      <c r="G9" s="210" t="s">
        <v>48</v>
      </c>
      <c r="H9" s="211"/>
      <c r="I9" s="38">
        <v>2</v>
      </c>
      <c r="J9" s="39">
        <v>29.66</v>
      </c>
      <c r="K9" s="42" t="s">
        <v>51</v>
      </c>
      <c r="L9" s="43" t="str">
        <f>IF(P9=M9,"+","-")</f>
        <v>-</v>
      </c>
      <c r="M9" s="42" t="s">
        <v>3</v>
      </c>
      <c r="N9" s="42" t="s">
        <v>54</v>
      </c>
      <c r="O9" s="16" t="str">
        <f>IF(ISBLANK(I9),"",IF(ISBLANK(J9),"",IF(P9=M10,L9&amp;N11,N11)))</f>
        <v>-2°29,66</v>
      </c>
      <c r="P9" s="39" t="s">
        <v>53</v>
      </c>
      <c r="Q9" s="212">
        <f>IF(ISBLANK(I9),"",IF(ISBLANK(J9),"",IF(J9&gt;60,"ERREUR !!",O11*(I9+(J9/60)))))</f>
        <v>-2.4943333333333335</v>
      </c>
      <c r="R9" s="213"/>
    </row>
    <row r="10" spans="3:23" ht="15" customHeight="1" x14ac:dyDescent="0.25">
      <c r="C10" s="46"/>
      <c r="D10" s="33"/>
      <c r="G10" s="210" t="s">
        <v>49</v>
      </c>
      <c r="H10" s="211"/>
      <c r="I10" s="38">
        <v>9</v>
      </c>
      <c r="J10" s="39">
        <v>59.86</v>
      </c>
      <c r="K10" s="42" t="s">
        <v>51</v>
      </c>
      <c r="L10" s="43" t="str">
        <f>IF(P10=N9,"+","-")</f>
        <v>-</v>
      </c>
      <c r="M10" s="42" t="s">
        <v>53</v>
      </c>
      <c r="N10" s="42" t="s">
        <v>55</v>
      </c>
      <c r="O10" s="11" t="str">
        <f>IF(ISBLANK(I10),"",IF(ISBLANK(J10),"",IF(P10=N10,L10&amp;N12,N12)))</f>
        <v>-9°59,86</v>
      </c>
      <c r="P10" s="39" t="s">
        <v>55</v>
      </c>
      <c r="Q10" s="212">
        <f>IF(ISBLANK(I10),"",IF(ISBLANK(J10),"",IF(J10&gt;60,"ERREUR !!",O12*(I10+(J10/60)))))</f>
        <v>-9.9976666666666674</v>
      </c>
      <c r="R10" s="213"/>
      <c r="S10" s="31"/>
      <c r="T10" s="31"/>
    </row>
    <row r="11" spans="3:23" x14ac:dyDescent="0.25">
      <c r="G11" s="194" t="s">
        <v>72</v>
      </c>
      <c r="H11" s="195"/>
      <c r="I11" s="83" t="s">
        <v>33</v>
      </c>
      <c r="J11" s="85">
        <v>37410</v>
      </c>
      <c r="K11" s="85"/>
      <c r="L11" s="85"/>
      <c r="M11" s="85"/>
      <c r="N11" s="86" t="str">
        <f>I9&amp;"°"&amp;J9</f>
        <v>2°29,66</v>
      </c>
      <c r="O11" s="87">
        <f>IF(P9=M10,-1,1)</f>
        <v>-1</v>
      </c>
      <c r="P11" s="198" t="str">
        <f>TEXT(J11,"aaaa-mm-jj")&amp;"T"&amp;TEXT(J12,"hh:mm:ss")&amp;"z"</f>
        <v>2006-06-04T20:30:00z</v>
      </c>
      <c r="Q11" s="198"/>
      <c r="R11" s="199"/>
      <c r="T11" s="30"/>
      <c r="U11" s="30"/>
      <c r="V11" s="32"/>
      <c r="W11" s="32"/>
    </row>
    <row r="12" spans="3:23" ht="15.75" thickBot="1" x14ac:dyDescent="0.3">
      <c r="G12" s="196"/>
      <c r="H12" s="197"/>
      <c r="I12" s="84" t="s">
        <v>73</v>
      </c>
      <c r="J12" s="114">
        <v>0.85416666666666663</v>
      </c>
      <c r="K12" s="88"/>
      <c r="L12" s="88"/>
      <c r="M12" s="88"/>
      <c r="N12" s="89" t="str">
        <f>I10&amp;"°"&amp;J10</f>
        <v>9°59,86</v>
      </c>
      <c r="O12" s="87">
        <f>IF(P10=N10,-1,1)</f>
        <v>-1</v>
      </c>
      <c r="P12" s="200"/>
      <c r="Q12" s="200"/>
      <c r="R12" s="201"/>
      <c r="T12" s="30"/>
      <c r="U12" s="30"/>
      <c r="V12" s="32"/>
      <c r="W12" s="32"/>
    </row>
    <row r="13" spans="3:23" ht="15.75" thickBot="1" x14ac:dyDescent="0.3">
      <c r="C13" s="5" t="s">
        <v>1</v>
      </c>
      <c r="D13" s="5"/>
      <c r="E13" s="6"/>
      <c r="K13" s="81"/>
      <c r="L13" s="81"/>
      <c r="M13" s="81"/>
      <c r="N13" s="81"/>
      <c r="O13" s="81"/>
      <c r="P13" s="81"/>
      <c r="Q13" s="82"/>
    </row>
    <row r="14" spans="3:23" ht="15" customHeight="1" x14ac:dyDescent="0.25">
      <c r="C14" s="97" t="s">
        <v>7</v>
      </c>
      <c r="D14" s="90"/>
      <c r="E14" s="90"/>
      <c r="F14" s="90"/>
      <c r="G14" s="90"/>
      <c r="H14" s="91"/>
      <c r="I14" s="91"/>
      <c r="J14" s="91"/>
      <c r="K14" s="90"/>
      <c r="L14" s="90"/>
      <c r="M14" s="90"/>
      <c r="N14" s="91"/>
      <c r="O14" s="12"/>
      <c r="P14" s="91"/>
      <c r="Q14" s="12" t="s">
        <v>17</v>
      </c>
      <c r="R14" s="17" t="s">
        <v>4</v>
      </c>
      <c r="S14" s="92" t="s">
        <v>2</v>
      </c>
    </row>
    <row r="15" spans="3:23" ht="14.25" customHeight="1" x14ac:dyDescent="0.25">
      <c r="C15" s="98" t="s">
        <v>32</v>
      </c>
      <c r="D15" s="93"/>
      <c r="E15" s="93"/>
      <c r="F15" s="93"/>
      <c r="G15" s="93"/>
      <c r="H15" s="23"/>
      <c r="I15" s="23"/>
      <c r="J15" s="23"/>
      <c r="K15" s="93"/>
      <c r="L15" s="93"/>
      <c r="M15" s="93"/>
      <c r="N15" s="23"/>
      <c r="O15" s="13"/>
      <c r="P15" s="23"/>
      <c r="Q15" s="13" t="s">
        <v>34</v>
      </c>
      <c r="R15" s="18" t="s">
        <v>4</v>
      </c>
      <c r="S15" s="94" t="s">
        <v>2</v>
      </c>
    </row>
    <row r="16" spans="3:23" x14ac:dyDescent="0.25">
      <c r="C16" s="98" t="s">
        <v>11</v>
      </c>
      <c r="D16" s="93"/>
      <c r="E16" s="93"/>
      <c r="F16" s="93"/>
      <c r="G16" s="93"/>
      <c r="H16" s="23"/>
      <c r="I16" s="23"/>
      <c r="J16" s="23"/>
      <c r="K16" s="93"/>
      <c r="L16" s="93"/>
      <c r="M16" s="93"/>
      <c r="N16" s="23"/>
      <c r="O16" s="14"/>
      <c r="P16" s="23"/>
      <c r="Q16" s="14" t="s">
        <v>35</v>
      </c>
      <c r="R16" s="20" t="s">
        <v>4</v>
      </c>
      <c r="S16" s="94" t="s">
        <v>6</v>
      </c>
    </row>
    <row r="17" spans="3:54" ht="15.75" thickBot="1" x14ac:dyDescent="0.3">
      <c r="C17" s="99" t="s">
        <v>12</v>
      </c>
      <c r="D17" s="95"/>
      <c r="E17" s="95"/>
      <c r="F17" s="95"/>
      <c r="G17" s="95"/>
      <c r="H17" s="24"/>
      <c r="I17" s="24"/>
      <c r="J17" s="24"/>
      <c r="K17" s="95"/>
      <c r="L17" s="95"/>
      <c r="M17" s="95"/>
      <c r="N17" s="24"/>
      <c r="O17" s="15"/>
      <c r="P17" s="24"/>
      <c r="Q17" s="15" t="s">
        <v>36</v>
      </c>
      <c r="R17" s="21" t="s">
        <v>4</v>
      </c>
      <c r="S17" s="96" t="s">
        <v>6</v>
      </c>
    </row>
    <row r="18" spans="3:54" ht="14.45" hidden="1" x14ac:dyDescent="0.3">
      <c r="C18" s="8" t="s">
        <v>8</v>
      </c>
      <c r="D18" s="9"/>
      <c r="E18" s="9"/>
      <c r="F18" s="9"/>
      <c r="G18" s="9"/>
      <c r="H18" s="9"/>
      <c r="I18" s="9"/>
      <c r="J18" s="9"/>
      <c r="K18" s="10"/>
      <c r="L18" s="10"/>
      <c r="M18" s="10"/>
      <c r="N18" s="10"/>
      <c r="O18" s="25" t="s">
        <v>0</v>
      </c>
      <c r="P18" s="19" t="e">
        <f>(0.999842594+(0.00006793952*$R$14)-(0.00000909529*$R$14^2)+(0.0000001001685*$R$14^3)-(0.000000001120083*$R$14^4)+(0.000000000006536332*$R$14^5))</f>
        <v>#VALUE!</v>
      </c>
      <c r="Q18" s="10"/>
      <c r="R18" s="2"/>
    </row>
    <row r="19" spans="3:54" ht="14.45" hidden="1" x14ac:dyDescent="0.3">
      <c r="C19" s="8" t="s">
        <v>9</v>
      </c>
      <c r="D19" s="9"/>
      <c r="E19" s="9"/>
      <c r="F19" s="9"/>
      <c r="G19" s="9"/>
      <c r="H19" s="9"/>
      <c r="I19" s="9"/>
      <c r="J19" s="9"/>
      <c r="K19" s="10"/>
      <c r="L19" s="10"/>
      <c r="M19" s="10"/>
      <c r="N19" s="10"/>
      <c r="O19" s="25" t="s">
        <v>43</v>
      </c>
      <c r="P19" s="19" t="e">
        <f>$P$24*($P$18/#REF!)</f>
        <v>#REF!</v>
      </c>
      <c r="Q19" s="10" t="s">
        <v>3</v>
      </c>
      <c r="R19" s="2"/>
    </row>
    <row r="20" spans="3:54" ht="14.45" hidden="1" x14ac:dyDescent="0.3">
      <c r="C20" s="8" t="s">
        <v>18</v>
      </c>
      <c r="D20" s="9"/>
      <c r="E20" s="9"/>
      <c r="F20" s="9"/>
      <c r="G20" s="9"/>
      <c r="H20" s="9"/>
      <c r="I20" s="9"/>
      <c r="J20" s="9"/>
      <c r="K20" s="10"/>
      <c r="L20" s="10"/>
      <c r="M20" s="10"/>
      <c r="N20" s="10"/>
      <c r="O20" s="25" t="s">
        <v>44</v>
      </c>
      <c r="P20" s="19" t="e">
        <f>5+#REF!</f>
        <v>#REF!</v>
      </c>
      <c r="Q20" s="10" t="s">
        <v>6</v>
      </c>
      <c r="R20" s="2"/>
    </row>
    <row r="21" spans="3:54" ht="14.45" hidden="1" x14ac:dyDescent="0.3">
      <c r="C21" s="8" t="s">
        <v>10</v>
      </c>
      <c r="D21" s="9"/>
      <c r="E21" s="9"/>
      <c r="F21" s="9"/>
      <c r="G21" s="9"/>
      <c r="H21" s="9"/>
      <c r="I21" s="9"/>
      <c r="J21" s="9"/>
      <c r="K21" s="10"/>
      <c r="L21" s="10"/>
      <c r="M21" s="10"/>
      <c r="N21" s="10"/>
      <c r="O21" s="25" t="s">
        <v>45</v>
      </c>
      <c r="P21" s="19" t="e">
        <f>P20*(1+0.00001*(R14-20))</f>
        <v>#REF!</v>
      </c>
      <c r="Q21" s="10" t="s">
        <v>6</v>
      </c>
      <c r="R21" s="2"/>
    </row>
    <row r="22" spans="3:54" ht="14.45" hidden="1" x14ac:dyDescent="0.3">
      <c r="C22" s="8" t="s">
        <v>13</v>
      </c>
      <c r="D22" s="9"/>
      <c r="E22" s="9"/>
      <c r="F22" s="9"/>
      <c r="G22" s="9"/>
      <c r="H22" s="9"/>
      <c r="I22" s="9"/>
      <c r="J22" s="9"/>
      <c r="K22" s="10"/>
      <c r="L22" s="10"/>
      <c r="M22" s="10"/>
      <c r="N22" s="10"/>
      <c r="O22" s="25" t="s">
        <v>39</v>
      </c>
      <c r="P22" s="22" t="e">
        <f>$R$16*(1+0.00001*(20-$R$14))</f>
        <v>#VALUE!</v>
      </c>
      <c r="Q22" s="10" t="s">
        <v>6</v>
      </c>
      <c r="R22" s="2"/>
    </row>
    <row r="23" spans="3:54" ht="14.45" hidden="1" x14ac:dyDescent="0.3">
      <c r="C23" s="8" t="s">
        <v>14</v>
      </c>
      <c r="D23" s="9"/>
      <c r="E23" s="9"/>
      <c r="F23" s="9"/>
      <c r="G23" s="9"/>
      <c r="H23" s="9"/>
      <c r="I23" s="9"/>
      <c r="J23" s="9"/>
      <c r="K23" s="10"/>
      <c r="L23" s="10"/>
      <c r="M23" s="10"/>
      <c r="N23" s="10"/>
      <c r="O23" s="25" t="s">
        <v>40</v>
      </c>
      <c r="P23" s="22" t="e">
        <f>$R$17*(1+0.00001*(20-$R$14))</f>
        <v>#VALUE!</v>
      </c>
      <c r="Q23" s="10" t="s">
        <v>6</v>
      </c>
      <c r="R23" s="2"/>
    </row>
    <row r="24" spans="3:54" ht="14.45" hidden="1" x14ac:dyDescent="0.3">
      <c r="C24" s="8" t="s">
        <v>15</v>
      </c>
      <c r="D24" s="9"/>
      <c r="E24" s="9"/>
      <c r="F24" s="9"/>
      <c r="G24" s="9"/>
      <c r="H24" s="9"/>
      <c r="I24" s="9"/>
      <c r="J24" s="9"/>
      <c r="K24" s="10"/>
      <c r="L24" s="10"/>
      <c r="M24" s="10"/>
      <c r="N24" s="10"/>
      <c r="O24" s="25" t="s">
        <v>41</v>
      </c>
      <c r="P24" s="23" t="e">
        <f>MAX(#REF!)</f>
        <v>#REF!</v>
      </c>
      <c r="Q24" s="10" t="s">
        <v>3</v>
      </c>
      <c r="R24" s="2"/>
    </row>
    <row r="25" spans="3:54" ht="14.45" hidden="1" x14ac:dyDescent="0.3">
      <c r="C25" s="8" t="s">
        <v>16</v>
      </c>
      <c r="D25" s="9"/>
      <c r="E25" s="9"/>
      <c r="F25" s="9"/>
      <c r="G25" s="9"/>
      <c r="H25" s="9"/>
      <c r="I25" s="9"/>
      <c r="J25" s="9"/>
      <c r="K25" s="10"/>
      <c r="L25" s="10"/>
      <c r="M25" s="10"/>
      <c r="N25" s="10"/>
      <c r="O25" s="25" t="s">
        <v>42</v>
      </c>
      <c r="P25" s="23" t="e">
        <f>IF(ISBLANK(R14),"",IF(ISBLANK(P21),"",IF(ISBLANK(R17),"",(($P$24*$P$18)/($P$22-$P$23)))))</f>
        <v>#REF!</v>
      </c>
      <c r="Q25" s="10" t="s">
        <v>3</v>
      </c>
      <c r="R25" s="2"/>
    </row>
    <row r="26" spans="3:54" ht="14.45" hidden="1" x14ac:dyDescent="0.3">
      <c r="C26" s="40" t="s">
        <v>31</v>
      </c>
      <c r="D26" s="41"/>
      <c r="E26" s="41"/>
      <c r="F26" s="41"/>
      <c r="G26" s="41"/>
      <c r="H26" s="41"/>
      <c r="I26" s="41"/>
      <c r="J26" s="41"/>
      <c r="K26" s="10"/>
      <c r="L26" s="10"/>
      <c r="M26" s="10"/>
      <c r="N26" s="10"/>
      <c r="O26" s="25" t="s">
        <v>30</v>
      </c>
      <c r="P26" s="23" t="e">
        <f>2+(#REF!+#REF!)</f>
        <v>#REF!</v>
      </c>
      <c r="Q26" s="10" t="s">
        <v>6</v>
      </c>
      <c r="R26" s="2"/>
    </row>
    <row r="27" spans="3:54" hidden="1" thickBot="1" x14ac:dyDescent="0.35">
      <c r="C27" s="26"/>
      <c r="D27" s="27"/>
      <c r="E27" s="27"/>
      <c r="F27" s="27"/>
      <c r="G27" s="27"/>
      <c r="H27" s="27"/>
      <c r="I27" s="27"/>
      <c r="J27" s="27"/>
      <c r="K27" s="28"/>
      <c r="L27" s="28"/>
      <c r="M27" s="28"/>
      <c r="N27" s="28"/>
      <c r="O27" s="29" t="s">
        <v>29</v>
      </c>
      <c r="P27" s="24">
        <v>1.6999999999999999E-3</v>
      </c>
      <c r="Q27" s="28"/>
      <c r="R27" s="4"/>
    </row>
    <row r="29" spans="3:54" ht="15.75" x14ac:dyDescent="0.25">
      <c r="E29" s="202" t="s">
        <v>60</v>
      </c>
      <c r="F29" s="202"/>
      <c r="G29" s="202"/>
      <c r="H29" s="202"/>
      <c r="I29" s="69" t="s">
        <v>66</v>
      </c>
      <c r="K29" s="70"/>
      <c r="L29" s="70"/>
      <c r="M29" s="70"/>
      <c r="N29" s="71"/>
      <c r="O29" s="70" t="s">
        <v>66</v>
      </c>
    </row>
    <row r="30" spans="3:54" ht="16.149999999999999" thickBot="1" x14ac:dyDescent="0.35">
      <c r="E30" s="116"/>
      <c r="F30" s="116"/>
      <c r="G30" s="116"/>
      <c r="H30" s="116"/>
      <c r="I30" s="116"/>
      <c r="J30" s="73"/>
      <c r="K30" s="72"/>
      <c r="L30" s="72"/>
      <c r="M30" s="72"/>
      <c r="N30" s="71"/>
      <c r="O30" s="71" t="s">
        <v>65</v>
      </c>
      <c r="P30" s="71"/>
    </row>
    <row r="31" spans="3:54" ht="15.75" customHeight="1" x14ac:dyDescent="0.25">
      <c r="C31" s="203" t="s">
        <v>5</v>
      </c>
      <c r="D31" s="190" t="s">
        <v>24</v>
      </c>
      <c r="E31" s="190" t="s">
        <v>58</v>
      </c>
      <c r="F31" s="190" t="s">
        <v>56</v>
      </c>
      <c r="G31" s="190" t="s">
        <v>20</v>
      </c>
      <c r="H31" s="190" t="s">
        <v>76</v>
      </c>
      <c r="I31" s="188" t="s">
        <v>77</v>
      </c>
      <c r="J31" s="188" t="s">
        <v>64</v>
      </c>
      <c r="K31" s="190" t="s">
        <v>21</v>
      </c>
      <c r="L31" s="190" t="s">
        <v>22</v>
      </c>
      <c r="M31" s="190" t="s">
        <v>26</v>
      </c>
      <c r="N31" s="190" t="s">
        <v>25</v>
      </c>
      <c r="O31" s="190" t="s">
        <v>23</v>
      </c>
      <c r="P31" s="192" t="s">
        <v>74</v>
      </c>
      <c r="Q31" s="192"/>
      <c r="R31" s="192"/>
      <c r="S31" s="192"/>
      <c r="T31" s="184" t="s">
        <v>69</v>
      </c>
      <c r="U31" s="184"/>
      <c r="V31" s="184" t="s">
        <v>70</v>
      </c>
      <c r="W31" s="184"/>
      <c r="X31" s="184" t="s">
        <v>71</v>
      </c>
      <c r="Y31" s="184"/>
      <c r="Z31" s="184" t="s">
        <v>67</v>
      </c>
      <c r="AA31" s="184"/>
      <c r="AB31" s="184" t="s">
        <v>68</v>
      </c>
      <c r="AC31" s="186"/>
      <c r="AD31" s="227" t="s">
        <v>80</v>
      </c>
      <c r="AE31" s="227" t="s">
        <v>81</v>
      </c>
      <c r="AF31" s="227" t="s">
        <v>82</v>
      </c>
      <c r="AG31" s="228" t="s">
        <v>83</v>
      </c>
      <c r="AH31" s="227" t="s">
        <v>84</v>
      </c>
      <c r="AI31" s="227" t="s">
        <v>85</v>
      </c>
      <c r="AJ31" s="227" t="s">
        <v>86</v>
      </c>
      <c r="AK31" s="227" t="s">
        <v>87</v>
      </c>
      <c r="AL31" s="228" t="s">
        <v>88</v>
      </c>
      <c r="AM31" s="227" t="s">
        <v>89</v>
      </c>
      <c r="AN31" s="227" t="s">
        <v>90</v>
      </c>
      <c r="AO31" s="227" t="s">
        <v>91</v>
      </c>
      <c r="AP31" s="227" t="s">
        <v>92</v>
      </c>
      <c r="AQ31" s="227" t="s">
        <v>93</v>
      </c>
      <c r="AR31" s="228" t="s">
        <v>94</v>
      </c>
      <c r="AS31" s="228" t="s">
        <v>95</v>
      </c>
      <c r="AT31" s="228" t="s">
        <v>96</v>
      </c>
      <c r="AU31" s="227" t="s">
        <v>97</v>
      </c>
      <c r="AV31" s="227" t="s">
        <v>98</v>
      </c>
      <c r="AW31" s="229" t="s">
        <v>99</v>
      </c>
      <c r="AX31" s="227" t="s">
        <v>100</v>
      </c>
      <c r="AY31" s="227" t="s">
        <v>101</v>
      </c>
      <c r="AZ31" s="228" t="s">
        <v>102</v>
      </c>
      <c r="BA31" s="227" t="s">
        <v>103</v>
      </c>
      <c r="BB31" s="230" t="s">
        <v>104</v>
      </c>
    </row>
    <row r="32" spans="3:54" ht="15.75" customHeight="1" x14ac:dyDescent="0.25">
      <c r="C32" s="204"/>
      <c r="D32" s="191"/>
      <c r="E32" s="191"/>
      <c r="F32" s="191"/>
      <c r="G32" s="191"/>
      <c r="H32" s="191"/>
      <c r="I32" s="205"/>
      <c r="J32" s="189"/>
      <c r="K32" s="191"/>
      <c r="L32" s="191"/>
      <c r="M32" s="191"/>
      <c r="N32" s="191"/>
      <c r="O32" s="191"/>
      <c r="P32" s="193"/>
      <c r="Q32" s="193"/>
      <c r="R32" s="193"/>
      <c r="S32" s="193"/>
      <c r="T32" s="185"/>
      <c r="U32" s="185"/>
      <c r="V32" s="185"/>
      <c r="W32" s="185"/>
      <c r="X32" s="185"/>
      <c r="Y32" s="185"/>
      <c r="Z32" s="185"/>
      <c r="AA32" s="185"/>
      <c r="AB32" s="185"/>
      <c r="AC32" s="187"/>
      <c r="AD32" s="227"/>
      <c r="AE32" s="227"/>
      <c r="AF32" s="227"/>
      <c r="AG32" s="228"/>
      <c r="AH32" s="227"/>
      <c r="AI32" s="227"/>
      <c r="AJ32" s="227"/>
      <c r="AK32" s="227"/>
      <c r="AL32" s="228"/>
      <c r="AM32" s="227"/>
      <c r="AN32" s="227"/>
      <c r="AO32" s="227"/>
      <c r="AP32" s="227"/>
      <c r="AQ32" s="227"/>
      <c r="AR32" s="228"/>
      <c r="AS32" s="228"/>
      <c r="AT32" s="228"/>
      <c r="AU32" s="227"/>
      <c r="AV32" s="227"/>
      <c r="AW32" s="229"/>
      <c r="AX32" s="227"/>
      <c r="AY32" s="227"/>
      <c r="AZ32" s="228"/>
      <c r="BA32" s="227"/>
      <c r="BB32" s="230"/>
    </row>
    <row r="33" spans="1:54" ht="15.75" customHeight="1" x14ac:dyDescent="0.25">
      <c r="C33" s="178" t="s">
        <v>59</v>
      </c>
      <c r="D33" s="180" t="s">
        <v>4</v>
      </c>
      <c r="E33" s="180" t="s">
        <v>2</v>
      </c>
      <c r="F33" s="176" t="s">
        <v>62</v>
      </c>
      <c r="G33" s="182"/>
      <c r="H33" s="176" t="s">
        <v>27</v>
      </c>
      <c r="I33" s="176" t="s">
        <v>27</v>
      </c>
      <c r="J33" s="176" t="s">
        <v>62</v>
      </c>
      <c r="K33" s="136"/>
      <c r="L33" s="136"/>
      <c r="M33" s="136"/>
      <c r="N33" s="136"/>
      <c r="O33" s="136"/>
      <c r="P33" s="137" t="s">
        <v>132</v>
      </c>
      <c r="Q33" s="137"/>
      <c r="R33" s="137" t="s">
        <v>133</v>
      </c>
      <c r="S33" s="137" t="s">
        <v>134</v>
      </c>
      <c r="T33" s="138" t="s">
        <v>135</v>
      </c>
      <c r="U33" s="138" t="s">
        <v>136</v>
      </c>
      <c r="V33" s="138" t="s">
        <v>137</v>
      </c>
      <c r="W33" s="138" t="s">
        <v>138</v>
      </c>
      <c r="X33" s="138" t="s">
        <v>139</v>
      </c>
      <c r="Y33" s="138" t="s">
        <v>140</v>
      </c>
      <c r="Z33" s="138" t="s">
        <v>141</v>
      </c>
      <c r="AA33" s="138" t="s">
        <v>142</v>
      </c>
      <c r="AB33" s="138" t="s">
        <v>143</v>
      </c>
      <c r="AC33" s="139" t="s">
        <v>144</v>
      </c>
      <c r="AD33" s="129" t="s">
        <v>105</v>
      </c>
      <c r="AE33" s="129" t="s">
        <v>106</v>
      </c>
      <c r="AF33" s="129" t="s">
        <v>107</v>
      </c>
      <c r="AG33" s="130" t="s">
        <v>108</v>
      </c>
      <c r="AH33" s="129" t="s">
        <v>109</v>
      </c>
      <c r="AI33" s="131" t="s">
        <v>110</v>
      </c>
      <c r="AJ33" s="129" t="s">
        <v>111</v>
      </c>
      <c r="AK33" s="131" t="s">
        <v>112</v>
      </c>
      <c r="AL33" s="129" t="s">
        <v>113</v>
      </c>
      <c r="AM33" s="129" t="s">
        <v>114</v>
      </c>
      <c r="AN33" s="129" t="s">
        <v>115</v>
      </c>
      <c r="AO33" s="129" t="s">
        <v>116</v>
      </c>
      <c r="AP33" s="129" t="s">
        <v>117</v>
      </c>
      <c r="AQ33" s="131" t="s">
        <v>118</v>
      </c>
      <c r="AR33" s="129" t="s">
        <v>119</v>
      </c>
      <c r="AS33" s="129" t="s">
        <v>120</v>
      </c>
      <c r="AT33" s="132" t="s">
        <v>121</v>
      </c>
      <c r="AU33" s="131" t="s">
        <v>122</v>
      </c>
      <c r="AV33" s="131" t="s">
        <v>123</v>
      </c>
      <c r="AW33" s="131" t="s">
        <v>124</v>
      </c>
      <c r="AX33" s="129" t="s">
        <v>125</v>
      </c>
      <c r="AY33" s="129" t="s">
        <v>126</v>
      </c>
      <c r="AZ33" s="130" t="s">
        <v>127</v>
      </c>
      <c r="BA33" s="129" t="s">
        <v>128</v>
      </c>
      <c r="BB33" s="133" t="s">
        <v>129</v>
      </c>
    </row>
    <row r="34" spans="1:54" ht="14.25" customHeight="1" thickBot="1" x14ac:dyDescent="0.3">
      <c r="C34" s="179"/>
      <c r="D34" s="181"/>
      <c r="E34" s="181"/>
      <c r="F34" s="177"/>
      <c r="G34" s="183"/>
      <c r="H34" s="177"/>
      <c r="I34" s="177"/>
      <c r="J34" s="177"/>
      <c r="K34" s="125"/>
      <c r="L34" s="125"/>
      <c r="M34" s="125"/>
      <c r="N34" s="126" t="s">
        <v>6</v>
      </c>
      <c r="O34" s="125"/>
      <c r="P34" s="126" t="s">
        <v>61</v>
      </c>
      <c r="Q34" s="126" t="s">
        <v>79</v>
      </c>
      <c r="R34" s="126" t="s">
        <v>63</v>
      </c>
      <c r="S34" s="126" t="s">
        <v>28</v>
      </c>
      <c r="T34" s="100" t="s">
        <v>63</v>
      </c>
      <c r="U34" s="100" t="s">
        <v>28</v>
      </c>
      <c r="V34" s="100" t="s">
        <v>63</v>
      </c>
      <c r="W34" s="100" t="s">
        <v>28</v>
      </c>
      <c r="X34" s="100" t="s">
        <v>63</v>
      </c>
      <c r="Y34" s="100" t="s">
        <v>28</v>
      </c>
      <c r="Z34" s="100" t="s">
        <v>63</v>
      </c>
      <c r="AA34" s="100" t="s">
        <v>28</v>
      </c>
      <c r="AB34" s="100" t="s">
        <v>63</v>
      </c>
      <c r="AC34" s="101" t="s">
        <v>28</v>
      </c>
      <c r="AD34" s="134" t="s">
        <v>130</v>
      </c>
      <c r="AE34" s="134" t="s">
        <v>130</v>
      </c>
      <c r="AF34" s="134" t="s">
        <v>130</v>
      </c>
      <c r="AG34" s="135" t="s">
        <v>131</v>
      </c>
      <c r="AH34" s="134" t="s">
        <v>131</v>
      </c>
      <c r="AI34" s="134" t="s">
        <v>131</v>
      </c>
      <c r="AJ34" s="134" t="s">
        <v>131</v>
      </c>
      <c r="AK34" s="134" t="s">
        <v>131</v>
      </c>
      <c r="AL34" s="134" t="s">
        <v>131</v>
      </c>
      <c r="AM34" s="134" t="s">
        <v>131</v>
      </c>
      <c r="AN34" s="134" t="s">
        <v>131</v>
      </c>
      <c r="AO34" s="134" t="s">
        <v>131</v>
      </c>
      <c r="AP34" s="134" t="s">
        <v>131</v>
      </c>
      <c r="AQ34" s="134" t="s">
        <v>131</v>
      </c>
      <c r="AR34" s="134" t="s">
        <v>131</v>
      </c>
      <c r="AS34" s="134" t="s">
        <v>131</v>
      </c>
      <c r="AT34" s="134" t="s">
        <v>131</v>
      </c>
      <c r="AU34" s="134" t="s">
        <v>131</v>
      </c>
      <c r="AV34" s="134" t="s">
        <v>131</v>
      </c>
      <c r="AW34" s="134" t="s">
        <v>131</v>
      </c>
      <c r="AX34" s="134" t="s">
        <v>131</v>
      </c>
      <c r="AY34" s="134" t="s">
        <v>131</v>
      </c>
      <c r="AZ34" s="134" t="s">
        <v>131</v>
      </c>
      <c r="BA34" s="134" t="s">
        <v>131</v>
      </c>
      <c r="BB34" s="134" t="s">
        <v>131</v>
      </c>
    </row>
    <row r="35" spans="1:54" ht="15.75" x14ac:dyDescent="0.25">
      <c r="A35" s="75">
        <f>IF(ISBLANK(VLOOKUP(D35,#REF!,3)),0,1)</f>
        <v>1</v>
      </c>
      <c r="B35" s="74">
        <f>IF(ISBLANK(D35),0,IF(ISBLANK(E35),0,IF(ISBLANK(F35),0,1)))</f>
        <v>0</v>
      </c>
      <c r="C35" s="140">
        <v>1</v>
      </c>
      <c r="D35" s="53"/>
      <c r="E35" s="53"/>
      <c r="F35" s="53"/>
      <c r="G35" s="164">
        <v>34.962400000000002</v>
      </c>
      <c r="H35" s="141">
        <v>2000</v>
      </c>
      <c r="I35" s="159">
        <v>2001</v>
      </c>
      <c r="J35" s="142" t="s">
        <v>4</v>
      </c>
      <c r="K35" s="143" t="str">
        <f>IF(ISBLANK(E35),"",(0.000824493-(0.0000040899*E35)+(0.000000076438*E35^2)-(0.00000000082467*E35^3)+(0.0000000000053875*E35^4)))</f>
        <v/>
      </c>
      <c r="L35" s="143" t="str">
        <f>IF(ISBLANK(E35),"",(-0.00000572466+(0.00000010227*E35)-(0.0000000016546*E35^2)))</f>
        <v/>
      </c>
      <c r="M35" s="143" t="str">
        <f>IF(ISBLANK(E35),"",IF(ISBLANK(G35),(O35+(K35*35)+(L35*35^1.5)+(0.00000048314*35^2)),(O35+(K35*G35)+(L35*G35^1.5)+(0.00000048314*G35^2))))</f>
        <v/>
      </c>
      <c r="N35" s="144" t="str">
        <f>IF(ISBLANK(D35),"",IF(ISBLANK(G35),J35*(1+0.00001*(35-20)),J35*(1+0.00001*(G35-20))))</f>
        <v/>
      </c>
      <c r="O35" s="143" t="str">
        <f>IF(ISBLANK(E35),"",(0.999842594+(0.00006793952*E35)-(0.00000909529*E35^2)+(0.0000001001685*E35^3)-(0.000000001120083*E35^4)+(0.000000000006536332*E35^5)))</f>
        <v/>
      </c>
      <c r="P35" s="234">
        <v>5.6669999999999998</v>
      </c>
      <c r="Q35" s="142" t="s">
        <v>4</v>
      </c>
      <c r="S35" s="161">
        <v>246.3</v>
      </c>
      <c r="T35" s="231">
        <v>1.0999999999999999E-2</v>
      </c>
      <c r="U35" s="231">
        <v>1.0749083498939251E-2</v>
      </c>
      <c r="X35" s="231">
        <v>20.228999999999999</v>
      </c>
      <c r="Y35" s="231">
        <v>19.767564554549281</v>
      </c>
      <c r="Z35" s="231">
        <v>1.401</v>
      </c>
      <c r="AA35" s="231">
        <v>1.3690423620012628</v>
      </c>
      <c r="AB35" s="231">
        <v>21.37</v>
      </c>
      <c r="AC35" s="231">
        <v>20.882537670211985</v>
      </c>
      <c r="AD35" s="149"/>
      <c r="AE35" s="149"/>
      <c r="AF35" s="149"/>
      <c r="AG35" s="149"/>
      <c r="AH35" s="149"/>
      <c r="AI35" s="149"/>
      <c r="AJ35" s="149"/>
      <c r="AK35" s="149"/>
      <c r="AL35" s="149"/>
      <c r="AM35" s="149"/>
      <c r="AN35" s="149"/>
      <c r="AO35" s="149"/>
      <c r="AP35" s="149"/>
      <c r="AQ35" s="149"/>
      <c r="AR35" s="149"/>
      <c r="AS35" s="149"/>
      <c r="AT35" s="149"/>
      <c r="AU35" s="149"/>
      <c r="AV35" s="149"/>
      <c r="AW35" s="149"/>
      <c r="AX35" s="149"/>
      <c r="AY35" s="149"/>
      <c r="AZ35" s="149"/>
      <c r="BA35" s="149"/>
      <c r="BB35" s="150"/>
    </row>
    <row r="36" spans="1:54" ht="15.75" x14ac:dyDescent="0.25">
      <c r="A36" s="75">
        <f>IF(ISBLANK(VLOOKUP(D36,#REF!,3)),0,1)</f>
        <v>1</v>
      </c>
      <c r="B36" s="74">
        <f t="shared" ref="B36:B58" si="0">IF(ISBLANK(D36),0,IF(ISBLANK(E36),0,IF(ISBLANK(F36),0,1)))</f>
        <v>0</v>
      </c>
      <c r="C36" s="52">
        <v>2</v>
      </c>
      <c r="D36" s="53"/>
      <c r="E36" s="53"/>
      <c r="F36" s="53"/>
      <c r="G36" s="164">
        <v>34.9664</v>
      </c>
      <c r="H36" s="53">
        <v>1900</v>
      </c>
      <c r="I36" s="159">
        <v>1899</v>
      </c>
      <c r="J36" s="127" t="s">
        <v>4</v>
      </c>
      <c r="K36" s="57" t="str">
        <f t="shared" ref="K36:K45" si="1">IF(ISBLANK(E36),"",(0.000824493-(0.0000040899*E36)+(0.000000076438*E36^2)-(0.00000000082467*E36^3)+(0.0000000000053875*E36^4)))</f>
        <v/>
      </c>
      <c r="L36" s="57" t="str">
        <f t="shared" ref="L36:L45" si="2">IF(ISBLANK(E36),"",(-0.00000572466+(0.00000010227*E36)-(0.0000000016546*E36^2)))</f>
        <v/>
      </c>
      <c r="M36" s="57" t="str">
        <f t="shared" ref="M36:M45" si="3">IF(ISBLANK(E36),"",IF(ISBLANK(G36),(O36+(K36*35)+(L36*35^1.5)+(0.00000048314*35^2)),(O36+(K36*G36)+(L36*G36^1.5)+(0.00000048314*G36^2))))</f>
        <v/>
      </c>
      <c r="N36" s="58" t="str">
        <f t="shared" ref="N36:N45" si="4">IF(ISBLANK(D36),"",IF(ISBLANK(G36),J36*(1+0.00001*(35-20)),J36*(1+0.00001*(G36-20))))</f>
        <v/>
      </c>
      <c r="O36" s="57" t="str">
        <f t="shared" ref="O36:O45" si="5">IF(ISBLANK(E36),"",(0.999842594+(0.00006793952*E36)-(0.00000909529*E36^2)+(0.0000001001685*E36^3)-(0.000000001120083*E36^4)+(0.000000000006536332*E36^5)))</f>
        <v/>
      </c>
      <c r="P36" s="234">
        <v>5.6619999999999999</v>
      </c>
      <c r="Q36" s="127" t="s">
        <v>4</v>
      </c>
      <c r="S36" s="162">
        <v>246.1</v>
      </c>
      <c r="T36" s="231">
        <v>1.2999999999999999E-2</v>
      </c>
      <c r="U36" s="231">
        <v>1.2703462316928206E-2</v>
      </c>
      <c r="X36" s="231">
        <v>20.346999999999998</v>
      </c>
      <c r="Y36" s="231">
        <v>19.882872904810629</v>
      </c>
      <c r="Z36" s="231">
        <v>1.383</v>
      </c>
      <c r="AA36" s="231">
        <v>1.3514529526393622</v>
      </c>
      <c r="AB36" s="231">
        <v>19.940000000000001</v>
      </c>
      <c r="AC36" s="231">
        <v>19.485156815349882</v>
      </c>
      <c r="AD36" s="76"/>
      <c r="AE36" s="76"/>
      <c r="AF36" s="76"/>
      <c r="AG36" s="76"/>
      <c r="AH36" s="76"/>
      <c r="AI36" s="76"/>
      <c r="AJ36" s="76"/>
      <c r="AK36" s="76"/>
      <c r="AL36" s="76"/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76"/>
      <c r="BA36" s="76"/>
      <c r="BB36" s="77"/>
    </row>
    <row r="37" spans="1:54" ht="15.75" x14ac:dyDescent="0.25">
      <c r="A37" s="75">
        <f>IF(ISBLANK(VLOOKUP(D37,#REF!,3)),0,1)</f>
        <v>1</v>
      </c>
      <c r="B37" s="74">
        <f t="shared" si="0"/>
        <v>0</v>
      </c>
      <c r="C37" s="52">
        <v>3</v>
      </c>
      <c r="D37" s="53"/>
      <c r="E37" s="53"/>
      <c r="F37" s="53"/>
      <c r="G37" s="164">
        <v>34.968299999999999</v>
      </c>
      <c r="H37" s="53">
        <v>1800</v>
      </c>
      <c r="I37" s="159">
        <v>1800</v>
      </c>
      <c r="J37" s="127" t="s">
        <v>4</v>
      </c>
      <c r="K37" s="57" t="str">
        <f t="shared" si="1"/>
        <v/>
      </c>
      <c r="L37" s="57" t="str">
        <f t="shared" si="2"/>
        <v/>
      </c>
      <c r="M37" s="57" t="str">
        <f t="shared" si="3"/>
        <v/>
      </c>
      <c r="N37" s="58" t="str">
        <f t="shared" si="4"/>
        <v/>
      </c>
      <c r="O37" s="57" t="str">
        <f t="shared" si="5"/>
        <v/>
      </c>
      <c r="P37" s="234">
        <v>5.5640000000000001</v>
      </c>
      <c r="Q37" s="127" t="s">
        <v>4</v>
      </c>
      <c r="S37" s="162">
        <v>241.9</v>
      </c>
      <c r="T37" s="231">
        <v>7.0000000000000001E-3</v>
      </c>
      <c r="U37" s="231">
        <v>6.8403258629613417E-3</v>
      </c>
      <c r="X37" s="231">
        <v>20.472999999999999</v>
      </c>
      <c r="Y37" s="231">
        <v>20.005998770343936</v>
      </c>
      <c r="Z37" s="231">
        <v>1.411</v>
      </c>
      <c r="AA37" s="231">
        <v>1.3788142560912076</v>
      </c>
      <c r="AB37" s="231">
        <v>19.48</v>
      </c>
      <c r="AC37" s="231">
        <v>19.03564968721242</v>
      </c>
      <c r="AD37" s="76"/>
      <c r="AE37" s="76"/>
      <c r="AF37" s="76"/>
      <c r="AG37" s="76"/>
      <c r="AH37" s="76"/>
      <c r="AI37" s="76"/>
      <c r="AJ37" s="76"/>
      <c r="AK37" s="76"/>
      <c r="AL37" s="76"/>
      <c r="AM37" s="76"/>
      <c r="AN37" s="76"/>
      <c r="AO37" s="76"/>
      <c r="AP37" s="76"/>
      <c r="AQ37" s="76"/>
      <c r="AR37" s="76"/>
      <c r="AS37" s="76"/>
      <c r="AT37" s="76"/>
      <c r="AU37" s="76"/>
      <c r="AV37" s="76"/>
      <c r="AW37" s="76"/>
      <c r="AX37" s="76"/>
      <c r="AY37" s="76"/>
      <c r="AZ37" s="76"/>
      <c r="BA37" s="76"/>
      <c r="BB37" s="77"/>
    </row>
    <row r="38" spans="1:54" ht="15.75" x14ac:dyDescent="0.25">
      <c r="A38" s="75">
        <f>IF(ISBLANK(VLOOKUP(D38,#REF!,3)),0,1)</f>
        <v>1</v>
      </c>
      <c r="B38" s="74">
        <f t="shared" si="0"/>
        <v>0</v>
      </c>
      <c r="C38" s="52">
        <v>4</v>
      </c>
      <c r="D38" s="53"/>
      <c r="E38" s="53"/>
      <c r="F38" s="53"/>
      <c r="G38" s="164">
        <v>34.978000000000002</v>
      </c>
      <c r="H38" s="53">
        <v>1700</v>
      </c>
      <c r="I38" s="159">
        <v>1699</v>
      </c>
      <c r="J38" s="127" t="s">
        <v>4</v>
      </c>
      <c r="K38" s="57" t="str">
        <f t="shared" si="1"/>
        <v/>
      </c>
      <c r="L38" s="57" t="str">
        <f t="shared" si="2"/>
        <v/>
      </c>
      <c r="M38" s="57" t="str">
        <f t="shared" si="3"/>
        <v/>
      </c>
      <c r="N38" s="58" t="str">
        <f t="shared" si="4"/>
        <v/>
      </c>
      <c r="O38" s="57" t="str">
        <f t="shared" si="5"/>
        <v/>
      </c>
      <c r="P38" s="234">
        <v>5.6440000000000001</v>
      </c>
      <c r="Q38" s="127" t="s">
        <v>4</v>
      </c>
      <c r="S38" s="162">
        <v>245.3</v>
      </c>
      <c r="T38" s="231">
        <v>7.0000000000000001E-3</v>
      </c>
      <c r="U38" s="231">
        <v>6.8403258629613417E-3</v>
      </c>
      <c r="X38" s="231">
        <v>20.003</v>
      </c>
      <c r="Y38" s="231">
        <v>19.54671974811653</v>
      </c>
      <c r="Z38" s="231">
        <v>1.3619999999999999</v>
      </c>
      <c r="AA38" s="231">
        <v>1.330931975050478</v>
      </c>
      <c r="AB38" s="231">
        <v>17.260000000000002</v>
      </c>
      <c r="AC38" s="231">
        <v>16.866289199244683</v>
      </c>
      <c r="AD38" s="76"/>
      <c r="AE38" s="76"/>
      <c r="AF38" s="76"/>
      <c r="AG38" s="76"/>
      <c r="AH38" s="76"/>
      <c r="AI38" s="76"/>
      <c r="AJ38" s="76"/>
      <c r="AK38" s="76"/>
      <c r="AL38" s="76"/>
      <c r="AM38" s="76"/>
      <c r="AN38" s="76"/>
      <c r="AO38" s="76"/>
      <c r="AP38" s="76"/>
      <c r="AQ38" s="76"/>
      <c r="AR38" s="76"/>
      <c r="AS38" s="76"/>
      <c r="AT38" s="76"/>
      <c r="AU38" s="76"/>
      <c r="AV38" s="76"/>
      <c r="AW38" s="76"/>
      <c r="AX38" s="76"/>
      <c r="AY38" s="76"/>
      <c r="AZ38" s="76"/>
      <c r="BA38" s="76"/>
      <c r="BB38" s="77"/>
    </row>
    <row r="39" spans="1:54" ht="15.75" x14ac:dyDescent="0.25">
      <c r="A39" s="75">
        <f>IF(ISBLANK(VLOOKUP(D39,#REF!,3)),0,1)</f>
        <v>1</v>
      </c>
      <c r="B39" s="74">
        <f t="shared" si="0"/>
        <v>0</v>
      </c>
      <c r="C39" s="52">
        <v>5</v>
      </c>
      <c r="D39" s="53"/>
      <c r="E39" s="53"/>
      <c r="F39" s="53"/>
      <c r="G39" s="164">
        <v>34.974699999999999</v>
      </c>
      <c r="H39" s="53">
        <v>1600</v>
      </c>
      <c r="I39" s="159">
        <v>1600</v>
      </c>
      <c r="J39" s="127" t="s">
        <v>4</v>
      </c>
      <c r="K39" s="57" t="str">
        <f t="shared" si="1"/>
        <v/>
      </c>
      <c r="L39" s="57" t="str">
        <f t="shared" si="2"/>
        <v/>
      </c>
      <c r="M39" s="57" t="str">
        <f t="shared" si="3"/>
        <v/>
      </c>
      <c r="N39" s="58" t="str">
        <f t="shared" si="4"/>
        <v/>
      </c>
      <c r="O39" s="57" t="str">
        <f t="shared" si="5"/>
        <v/>
      </c>
      <c r="P39" s="234">
        <v>5.5279999999999996</v>
      </c>
      <c r="Q39" s="127" t="s">
        <v>4</v>
      </c>
      <c r="S39" s="162">
        <v>240.3</v>
      </c>
      <c r="T39" s="231">
        <v>8.0000000000000002E-3</v>
      </c>
      <c r="U39" s="231">
        <v>7.8175152719558196E-3</v>
      </c>
      <c r="X39" s="231">
        <v>20.562000000000001</v>
      </c>
      <c r="Y39" s="231">
        <v>20.092968627744444</v>
      </c>
      <c r="Z39" s="231">
        <v>1.4179999999999999</v>
      </c>
      <c r="AA39" s="231">
        <v>1.3856545819541688</v>
      </c>
      <c r="AB39" s="231">
        <v>17.46</v>
      </c>
      <c r="AC39" s="231">
        <v>17.061727081043575</v>
      </c>
      <c r="AD39" s="76"/>
      <c r="AE39" s="76"/>
      <c r="AF39" s="76"/>
      <c r="AG39" s="76"/>
      <c r="AH39" s="76"/>
      <c r="AI39" s="76"/>
      <c r="AJ39" s="76"/>
      <c r="AK39" s="76"/>
      <c r="AL39" s="76"/>
      <c r="AM39" s="76"/>
      <c r="AN39" s="76"/>
      <c r="AO39" s="76"/>
      <c r="AP39" s="76"/>
      <c r="AQ39" s="76"/>
      <c r="AR39" s="76"/>
      <c r="AS39" s="76"/>
      <c r="AT39" s="76"/>
      <c r="AU39" s="76"/>
      <c r="AV39" s="76"/>
      <c r="AW39" s="76"/>
      <c r="AX39" s="76"/>
      <c r="AY39" s="76"/>
      <c r="AZ39" s="76"/>
      <c r="BA39" s="76"/>
      <c r="BB39" s="77"/>
    </row>
    <row r="40" spans="1:54" ht="15.75" x14ac:dyDescent="0.25">
      <c r="A40" s="75">
        <f>IF(ISBLANK(VLOOKUP(D40,#REF!,3)),0,1)</f>
        <v>1</v>
      </c>
      <c r="B40" s="74">
        <f t="shared" si="0"/>
        <v>0</v>
      </c>
      <c r="C40" s="52">
        <v>6</v>
      </c>
      <c r="D40" s="53"/>
      <c r="E40" s="53"/>
      <c r="F40" s="53"/>
      <c r="G40" s="164">
        <v>34.966200000000001</v>
      </c>
      <c r="H40" s="53">
        <v>1500</v>
      </c>
      <c r="I40" s="159">
        <v>1498</v>
      </c>
      <c r="J40" s="127" t="s">
        <v>4</v>
      </c>
      <c r="K40" s="57" t="str">
        <f t="shared" si="1"/>
        <v/>
      </c>
      <c r="L40" s="57" t="str">
        <f t="shared" si="2"/>
        <v/>
      </c>
      <c r="M40" s="57" t="str">
        <f t="shared" si="3"/>
        <v/>
      </c>
      <c r="N40" s="58" t="str">
        <f t="shared" si="4"/>
        <v/>
      </c>
      <c r="O40" s="57" t="str">
        <f t="shared" si="5"/>
        <v/>
      </c>
      <c r="P40" s="234">
        <v>5.3049999999999997</v>
      </c>
      <c r="Q40" s="127" t="s">
        <v>4</v>
      </c>
      <c r="S40" s="162">
        <v>230.6</v>
      </c>
      <c r="T40" s="231">
        <v>0.01</v>
      </c>
      <c r="U40" s="231">
        <v>9.7718940899447736E-3</v>
      </c>
      <c r="X40" s="231">
        <v>21.36</v>
      </c>
      <c r="Y40" s="231">
        <v>20.872765776122037</v>
      </c>
      <c r="Z40" s="231">
        <v>1.458</v>
      </c>
      <c r="AA40" s="231">
        <v>1.4247421583139481</v>
      </c>
      <c r="AB40" s="231">
        <v>17.7</v>
      </c>
      <c r="AC40" s="231">
        <v>17.29625253920225</v>
      </c>
      <c r="AD40" s="76"/>
      <c r="AE40" s="76"/>
      <c r="AF40" s="76"/>
      <c r="AG40" s="76"/>
      <c r="AH40" s="76"/>
      <c r="AI40" s="76"/>
      <c r="AJ40" s="76"/>
      <c r="AK40" s="76"/>
      <c r="AL40" s="76"/>
      <c r="AM40" s="76"/>
      <c r="AN40" s="76"/>
      <c r="AO40" s="76"/>
      <c r="AP40" s="76"/>
      <c r="AQ40" s="76"/>
      <c r="AR40" s="76"/>
      <c r="AS40" s="76"/>
      <c r="AT40" s="76"/>
      <c r="AU40" s="76"/>
      <c r="AV40" s="76"/>
      <c r="AW40" s="76"/>
      <c r="AX40" s="76"/>
      <c r="AY40" s="76"/>
      <c r="AZ40" s="76"/>
      <c r="BA40" s="76"/>
      <c r="BB40" s="77"/>
    </row>
    <row r="41" spans="1:54" ht="15.75" x14ac:dyDescent="0.25">
      <c r="A41" s="75">
        <f>IF(ISBLANK(VLOOKUP(D41,#REF!,3)),0,1)</f>
        <v>1</v>
      </c>
      <c r="B41" s="74">
        <f t="shared" si="0"/>
        <v>0</v>
      </c>
      <c r="C41" s="52">
        <v>7</v>
      </c>
      <c r="D41" s="53"/>
      <c r="E41" s="53"/>
      <c r="F41" s="53"/>
      <c r="G41" s="232">
        <v>34.948900000000002</v>
      </c>
      <c r="H41" s="53">
        <v>1400</v>
      </c>
      <c r="I41" s="159">
        <v>1402</v>
      </c>
      <c r="J41" s="127" t="s">
        <v>4</v>
      </c>
      <c r="K41" s="57" t="str">
        <f t="shared" si="1"/>
        <v/>
      </c>
      <c r="L41" s="57" t="str">
        <f t="shared" si="2"/>
        <v/>
      </c>
      <c r="M41" s="57" t="str">
        <f t="shared" si="3"/>
        <v/>
      </c>
      <c r="N41" s="58" t="str">
        <f t="shared" si="4"/>
        <v/>
      </c>
      <c r="O41" s="57" t="str">
        <f t="shared" si="5"/>
        <v/>
      </c>
      <c r="P41" s="234">
        <v>5.1020000000000003</v>
      </c>
      <c r="Q41" s="127" t="s">
        <v>4</v>
      </c>
      <c r="S41" s="162">
        <v>221.8</v>
      </c>
      <c r="T41" s="231">
        <v>6.0000000000000001E-3</v>
      </c>
      <c r="U41" s="231">
        <v>5.8631364539668647E-3</v>
      </c>
      <c r="X41" s="231">
        <v>22.584</v>
      </c>
      <c r="Y41" s="231">
        <v>22.068845612731277</v>
      </c>
      <c r="Z41" s="231">
        <v>1.5509999999999999</v>
      </c>
      <c r="AA41" s="231">
        <v>1.5156207733504343</v>
      </c>
      <c r="AB41" s="231">
        <v>19.03</v>
      </c>
      <c r="AC41" s="231">
        <v>18.595914453164905</v>
      </c>
      <c r="AD41" s="76"/>
      <c r="AE41" s="76"/>
      <c r="AF41" s="76"/>
      <c r="AG41" s="76"/>
      <c r="AH41" s="76"/>
      <c r="AI41" s="76"/>
      <c r="AJ41" s="76"/>
      <c r="AK41" s="76"/>
      <c r="AL41" s="76"/>
      <c r="AM41" s="76"/>
      <c r="AN41" s="76"/>
      <c r="AO41" s="76"/>
      <c r="AP41" s="76"/>
      <c r="AQ41" s="76"/>
      <c r="AR41" s="76"/>
      <c r="AS41" s="76"/>
      <c r="AT41" s="76"/>
      <c r="AU41" s="76"/>
      <c r="AV41" s="76"/>
      <c r="AW41" s="76"/>
      <c r="AX41" s="76"/>
      <c r="AY41" s="76"/>
      <c r="AZ41" s="76"/>
      <c r="BA41" s="76"/>
      <c r="BB41" s="77"/>
    </row>
    <row r="42" spans="1:54" ht="15.75" x14ac:dyDescent="0.25">
      <c r="A42" s="75">
        <f>IF(ISBLANK(VLOOKUP(D42,#REF!,3)),0,1)</f>
        <v>1</v>
      </c>
      <c r="B42" s="74">
        <f t="shared" si="0"/>
        <v>0</v>
      </c>
      <c r="C42" s="52">
        <v>8</v>
      </c>
      <c r="D42" s="53"/>
      <c r="E42" s="53"/>
      <c r="F42" s="53"/>
      <c r="G42" s="232">
        <v>34.948700000000002</v>
      </c>
      <c r="H42" s="53">
        <v>1400</v>
      </c>
      <c r="I42" s="159">
        <v>1402</v>
      </c>
      <c r="J42" s="127" t="s">
        <v>4</v>
      </c>
      <c r="K42" s="57" t="str">
        <f t="shared" si="1"/>
        <v/>
      </c>
      <c r="L42" s="57" t="str">
        <f t="shared" si="2"/>
        <v/>
      </c>
      <c r="M42" s="57" t="str">
        <f t="shared" si="3"/>
        <v/>
      </c>
      <c r="N42" s="58" t="str">
        <f t="shared" si="4"/>
        <v/>
      </c>
      <c r="O42" s="57" t="str">
        <f t="shared" si="5"/>
        <v/>
      </c>
      <c r="P42" s="234">
        <v>5.0940000000000003</v>
      </c>
      <c r="Q42" s="127" t="s">
        <v>4</v>
      </c>
      <c r="S42" s="60">
        <v>221.5</v>
      </c>
      <c r="T42" s="231">
        <v>8.9999999999999993E-3</v>
      </c>
      <c r="U42" s="231">
        <v>8.7947046809502966E-3</v>
      </c>
      <c r="X42" s="231">
        <v>22.681000000000001</v>
      </c>
      <c r="Y42" s="231">
        <v>22.163632985403744</v>
      </c>
      <c r="Z42" s="231">
        <v>1.544</v>
      </c>
      <c r="AA42" s="231">
        <v>1.5087804474874731</v>
      </c>
      <c r="AB42" s="231">
        <v>18.98</v>
      </c>
      <c r="AC42" s="231">
        <v>18.547054982715181</v>
      </c>
      <c r="AD42" s="76"/>
      <c r="AE42" s="76"/>
      <c r="AF42" s="76"/>
      <c r="AG42" s="76"/>
      <c r="AH42" s="76"/>
      <c r="AI42" s="76"/>
      <c r="AJ42" s="76"/>
      <c r="AK42" s="76"/>
      <c r="AL42" s="76"/>
      <c r="AM42" s="76"/>
      <c r="AN42" s="76"/>
      <c r="AO42" s="76"/>
      <c r="AP42" s="76"/>
      <c r="AQ42" s="76"/>
      <c r="AR42" s="76"/>
      <c r="AS42" s="76"/>
      <c r="AT42" s="76"/>
      <c r="AU42" s="76"/>
      <c r="AV42" s="76"/>
      <c r="AW42" s="76"/>
      <c r="AX42" s="76"/>
      <c r="AY42" s="76"/>
      <c r="AZ42" s="76"/>
      <c r="BA42" s="76"/>
      <c r="BB42" s="77"/>
    </row>
    <row r="43" spans="1:54" ht="15.75" x14ac:dyDescent="0.25">
      <c r="A43" s="75">
        <f>IF(ISBLANK(VLOOKUP(D43,#REF!,3)),0,1)</f>
        <v>1</v>
      </c>
      <c r="B43" s="74">
        <f t="shared" si="0"/>
        <v>0</v>
      </c>
      <c r="C43" s="52">
        <v>9</v>
      </c>
      <c r="D43" s="53"/>
      <c r="E43" s="53"/>
      <c r="F43" s="53"/>
      <c r="G43" s="164">
        <v>34.780700000000003</v>
      </c>
      <c r="H43" s="53">
        <v>1200</v>
      </c>
      <c r="I43" s="159">
        <v>1200</v>
      </c>
      <c r="J43" s="127" t="s">
        <v>4</v>
      </c>
      <c r="K43" s="57" t="str">
        <f t="shared" si="1"/>
        <v/>
      </c>
      <c r="L43" s="57" t="str">
        <f t="shared" si="2"/>
        <v/>
      </c>
      <c r="M43" s="57" t="str">
        <f t="shared" si="3"/>
        <v/>
      </c>
      <c r="N43" s="58" t="str">
        <f t="shared" si="4"/>
        <v/>
      </c>
      <c r="O43" s="57" t="str">
        <f t="shared" si="5"/>
        <v/>
      </c>
      <c r="P43" s="234">
        <v>4.0720000000000001</v>
      </c>
      <c r="Q43" s="127" t="s">
        <v>4</v>
      </c>
      <c r="S43" s="60">
        <v>177.1</v>
      </c>
      <c r="T43" s="231">
        <v>6.0000000000000001E-3</v>
      </c>
      <c r="U43" s="231">
        <v>5.8631364539668647E-3</v>
      </c>
      <c r="X43" s="231">
        <v>29.004000000000001</v>
      </c>
      <c r="Y43" s="231">
        <v>28.342401618475822</v>
      </c>
      <c r="Z43" s="231">
        <v>1.9870000000000001</v>
      </c>
      <c r="AA43" s="231">
        <v>1.9416753556720268</v>
      </c>
      <c r="AB43" s="231">
        <v>26.71</v>
      </c>
      <c r="AC43" s="231">
        <v>26.100729114242494</v>
      </c>
      <c r="AD43" s="76"/>
      <c r="AE43" s="76"/>
      <c r="AF43" s="76"/>
      <c r="AG43" s="76"/>
      <c r="AH43" s="76"/>
      <c r="AI43" s="76"/>
      <c r="AJ43" s="76"/>
      <c r="AK43" s="76"/>
      <c r="AL43" s="76"/>
      <c r="AM43" s="76"/>
      <c r="AN43" s="76"/>
      <c r="AO43" s="76"/>
      <c r="AP43" s="76"/>
      <c r="AQ43" s="76"/>
      <c r="AR43" s="76"/>
      <c r="AS43" s="76"/>
      <c r="AT43" s="76"/>
      <c r="AU43" s="76"/>
      <c r="AV43" s="76"/>
      <c r="AW43" s="76"/>
      <c r="AX43" s="76"/>
      <c r="AY43" s="76"/>
      <c r="AZ43" s="76"/>
      <c r="BA43" s="76"/>
      <c r="BB43" s="77"/>
    </row>
    <row r="44" spans="1:54" ht="15.75" x14ac:dyDescent="0.25">
      <c r="A44" s="75">
        <f>IF(ISBLANK(VLOOKUP(D44,#REF!,3)),0,1)</f>
        <v>1</v>
      </c>
      <c r="B44" s="74">
        <f t="shared" si="0"/>
        <v>0</v>
      </c>
      <c r="C44" s="52">
        <v>10</v>
      </c>
      <c r="D44" s="53"/>
      <c r="E44" s="53"/>
      <c r="F44" s="53"/>
      <c r="G44" s="164">
        <v>34.658499999999997</v>
      </c>
      <c r="H44" s="53">
        <v>1000</v>
      </c>
      <c r="I44" s="159">
        <v>1000</v>
      </c>
      <c r="J44" s="127" t="s">
        <v>4</v>
      </c>
      <c r="K44" s="57" t="str">
        <f t="shared" si="1"/>
        <v/>
      </c>
      <c r="L44" s="57" t="str">
        <f t="shared" si="2"/>
        <v/>
      </c>
      <c r="M44" s="57" t="str">
        <f t="shared" si="3"/>
        <v/>
      </c>
      <c r="N44" s="58" t="str">
        <f t="shared" si="4"/>
        <v/>
      </c>
      <c r="O44" s="57" t="str">
        <f t="shared" si="5"/>
        <v/>
      </c>
      <c r="P44" s="234">
        <v>3.6760000000000002</v>
      </c>
      <c r="Q44" s="127" t="s">
        <v>4</v>
      </c>
      <c r="S44" s="60">
        <v>159.9</v>
      </c>
      <c r="T44" s="231">
        <v>5.0000000000000001E-3</v>
      </c>
      <c r="U44" s="231">
        <v>4.8859470449723868E-3</v>
      </c>
      <c r="X44" s="231">
        <v>32.125</v>
      </c>
      <c r="Y44" s="231">
        <v>31.392209763947587</v>
      </c>
      <c r="Z44" s="231">
        <v>2.2010000000000001</v>
      </c>
      <c r="AA44" s="231">
        <v>2.1507938891968448</v>
      </c>
      <c r="AB44" s="231">
        <v>29.58</v>
      </c>
      <c r="AC44" s="231">
        <v>28.90526271805664</v>
      </c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  <c r="AP44" s="76"/>
      <c r="AQ44" s="76"/>
      <c r="AR44" s="76"/>
      <c r="AS44" s="76"/>
      <c r="AT44" s="76"/>
      <c r="AU44" s="76"/>
      <c r="AV44" s="76"/>
      <c r="AW44" s="76"/>
      <c r="AX44" s="76"/>
      <c r="AY44" s="76"/>
      <c r="AZ44" s="76"/>
      <c r="BA44" s="76"/>
      <c r="BB44" s="77"/>
    </row>
    <row r="45" spans="1:54" ht="15.75" x14ac:dyDescent="0.25">
      <c r="A45" s="75">
        <f>IF(ISBLANK(VLOOKUP(D45,#REF!,3)),0,1)</f>
        <v>1</v>
      </c>
      <c r="B45" s="74">
        <f t="shared" si="0"/>
        <v>1</v>
      </c>
      <c r="C45" s="52">
        <v>11</v>
      </c>
      <c r="D45" s="53" t="s">
        <v>4</v>
      </c>
      <c r="E45" s="53" t="s">
        <v>4</v>
      </c>
      <c r="F45" s="54" t="s">
        <v>4</v>
      </c>
      <c r="G45" s="164">
        <v>34.478400000000001</v>
      </c>
      <c r="H45" s="53">
        <v>800</v>
      </c>
      <c r="I45" s="159">
        <v>800</v>
      </c>
      <c r="J45" s="127" t="s">
        <v>4</v>
      </c>
      <c r="K45" s="57" t="e">
        <f t="shared" si="1"/>
        <v>#VALUE!</v>
      </c>
      <c r="L45" s="57" t="e">
        <f t="shared" si="2"/>
        <v>#VALUE!</v>
      </c>
      <c r="M45" s="57" t="e">
        <f t="shared" si="3"/>
        <v>#VALUE!</v>
      </c>
      <c r="N45" s="58" t="e">
        <f t="shared" si="4"/>
        <v>#VALUE!</v>
      </c>
      <c r="O45" s="57" t="e">
        <f t="shared" si="5"/>
        <v>#VALUE!</v>
      </c>
      <c r="P45" s="234">
        <v>3.6</v>
      </c>
      <c r="Q45" s="127" t="s">
        <v>4</v>
      </c>
      <c r="S45" s="60">
        <v>156.6</v>
      </c>
      <c r="T45" s="231">
        <v>1.2E-2</v>
      </c>
      <c r="U45" s="231">
        <v>1.1726272907933729E-2</v>
      </c>
      <c r="X45" s="231">
        <v>34.258000000000003</v>
      </c>
      <c r="Y45" s="231">
        <v>33.476554773332808</v>
      </c>
      <c r="Z45" s="231">
        <v>2.2829999999999999</v>
      </c>
      <c r="AA45" s="231">
        <v>2.230923420734392</v>
      </c>
      <c r="AB45" s="231">
        <v>29.7</v>
      </c>
      <c r="AC45" s="231">
        <v>29.02252544713598</v>
      </c>
      <c r="AD45" s="76"/>
      <c r="AE45" s="76"/>
      <c r="AF45" s="76"/>
      <c r="AG45" s="76"/>
      <c r="AH45" s="76"/>
      <c r="AI45" s="76"/>
      <c r="AJ45" s="76"/>
      <c r="AK45" s="76"/>
      <c r="AL45" s="76"/>
      <c r="AM45" s="76"/>
      <c r="AN45" s="76"/>
      <c r="AO45" s="76"/>
      <c r="AP45" s="76"/>
      <c r="AQ45" s="76"/>
      <c r="AR45" s="76"/>
      <c r="AS45" s="76"/>
      <c r="AT45" s="76"/>
      <c r="AU45" s="76"/>
      <c r="AV45" s="76"/>
      <c r="AW45" s="76"/>
      <c r="AX45" s="76"/>
      <c r="AY45" s="76"/>
      <c r="AZ45" s="76"/>
      <c r="BA45" s="76"/>
      <c r="BB45" s="77"/>
    </row>
    <row r="46" spans="1:54" ht="15.75" x14ac:dyDescent="0.25">
      <c r="A46" s="75">
        <f>IF(ISBLANK(VLOOKUP(D46,#REF!,3)),0,1)</f>
        <v>1</v>
      </c>
      <c r="B46" s="74">
        <f t="shared" si="0"/>
        <v>0</v>
      </c>
      <c r="C46" s="52">
        <v>12</v>
      </c>
      <c r="D46" s="53"/>
      <c r="E46" s="54"/>
      <c r="F46" s="55"/>
      <c r="G46" s="164">
        <v>34.554600000000001</v>
      </c>
      <c r="H46" s="53">
        <v>500</v>
      </c>
      <c r="I46" s="159">
        <v>500</v>
      </c>
      <c r="J46" s="127" t="s">
        <v>4</v>
      </c>
      <c r="K46" s="127" t="s">
        <v>4</v>
      </c>
      <c r="L46" s="127" t="s">
        <v>4</v>
      </c>
      <c r="M46" s="127" t="s">
        <v>4</v>
      </c>
      <c r="N46" s="127" t="s">
        <v>4</v>
      </c>
      <c r="O46" s="127" t="s">
        <v>4</v>
      </c>
      <c r="P46" s="234">
        <v>3.2559999999999998</v>
      </c>
      <c r="Q46" s="127" t="s">
        <v>4</v>
      </c>
      <c r="S46" s="60">
        <v>141.69999999999999</v>
      </c>
      <c r="T46" s="231">
        <v>1.2E-2</v>
      </c>
      <c r="U46" s="231">
        <v>1.1726272907933729E-2</v>
      </c>
      <c r="X46" s="231">
        <v>32.357999999999997</v>
      </c>
      <c r="Y46" s="231">
        <v>31.619894896243295</v>
      </c>
      <c r="Z46" s="231">
        <v>2.129</v>
      </c>
      <c r="AA46" s="231">
        <v>2.0804362517492425</v>
      </c>
      <c r="AB46" s="231">
        <v>20.68</v>
      </c>
      <c r="AC46" s="231">
        <v>20.208276978005792</v>
      </c>
      <c r="AD46" s="76"/>
      <c r="AE46" s="76"/>
      <c r="AF46" s="76"/>
      <c r="AG46" s="76"/>
      <c r="AH46" s="76"/>
      <c r="AI46" s="76"/>
      <c r="AJ46" s="76"/>
      <c r="AK46" s="76"/>
      <c r="AL46" s="76"/>
      <c r="AM46" s="76"/>
      <c r="AN46" s="76"/>
      <c r="AO46" s="76"/>
      <c r="AP46" s="76"/>
      <c r="AQ46" s="76"/>
      <c r="AR46" s="76"/>
      <c r="AS46" s="76"/>
      <c r="AT46" s="76"/>
      <c r="AU46" s="76"/>
      <c r="AV46" s="76"/>
      <c r="AW46" s="76"/>
      <c r="AX46" s="76"/>
      <c r="AY46" s="76"/>
      <c r="AZ46" s="76"/>
      <c r="BA46" s="76"/>
      <c r="BB46" s="77"/>
    </row>
    <row r="47" spans="1:54" ht="15.75" x14ac:dyDescent="0.25">
      <c r="A47" s="75">
        <f>IF(ISBLANK(VLOOKUP(D47,#REF!,3)),0,1)</f>
        <v>1</v>
      </c>
      <c r="B47" s="74">
        <f t="shared" si="0"/>
        <v>0</v>
      </c>
      <c r="C47" s="52">
        <v>13</v>
      </c>
      <c r="D47" s="53"/>
      <c r="E47" s="54"/>
      <c r="F47" s="55"/>
      <c r="G47" s="164">
        <v>35.054499999999997</v>
      </c>
      <c r="H47" s="53">
        <v>300</v>
      </c>
      <c r="I47" s="159">
        <v>300</v>
      </c>
      <c r="J47" s="127" t="s">
        <v>4</v>
      </c>
      <c r="K47" s="127" t="s">
        <v>4</v>
      </c>
      <c r="L47" s="127" t="s">
        <v>4</v>
      </c>
      <c r="M47" s="127" t="s">
        <v>4</v>
      </c>
      <c r="N47" s="127" t="s">
        <v>4</v>
      </c>
      <c r="O47" s="127" t="s">
        <v>4</v>
      </c>
      <c r="P47" s="234">
        <v>1.7150000000000001</v>
      </c>
      <c r="Q47" s="127" t="s">
        <v>4</v>
      </c>
      <c r="S47" s="60">
        <v>74.599999999999994</v>
      </c>
      <c r="T47" s="231">
        <v>1.0999999999999999E-2</v>
      </c>
      <c r="U47" s="231">
        <v>1.0749083498939251E-2</v>
      </c>
      <c r="X47" s="231">
        <v>29.859000000000002</v>
      </c>
      <c r="Y47" s="231">
        <v>29.177898563166103</v>
      </c>
      <c r="Z47" s="231">
        <v>1.8719999999999999</v>
      </c>
      <c r="AA47" s="231">
        <v>1.8292985736376617</v>
      </c>
      <c r="AB47" s="231">
        <v>11.79</v>
      </c>
      <c r="AC47" s="231">
        <v>11.521063132044887</v>
      </c>
      <c r="AD47" s="76"/>
      <c r="AE47" s="76"/>
      <c r="AF47" s="76"/>
      <c r="AG47" s="76"/>
      <c r="AH47" s="76"/>
      <c r="AI47" s="76"/>
      <c r="AJ47" s="76"/>
      <c r="AK47" s="76"/>
      <c r="AL47" s="76"/>
      <c r="AM47" s="76"/>
      <c r="AN47" s="76"/>
      <c r="AO47" s="76"/>
      <c r="AP47" s="76"/>
      <c r="AQ47" s="76"/>
      <c r="AR47" s="76"/>
      <c r="AS47" s="76"/>
      <c r="AT47" s="76"/>
      <c r="AU47" s="76"/>
      <c r="AV47" s="76"/>
      <c r="AW47" s="76"/>
      <c r="AX47" s="76"/>
      <c r="AY47" s="76"/>
      <c r="AZ47" s="76"/>
      <c r="BA47" s="76"/>
      <c r="BB47" s="77"/>
    </row>
    <row r="48" spans="1:54" ht="15.75" x14ac:dyDescent="0.25">
      <c r="A48" s="75">
        <f>IF(ISBLANK(VLOOKUP(D48,#REF!,3)),0,1)</f>
        <v>1</v>
      </c>
      <c r="B48" s="74">
        <f t="shared" si="0"/>
        <v>0</v>
      </c>
      <c r="C48" s="52">
        <v>14</v>
      </c>
      <c r="D48" s="53"/>
      <c r="E48" s="54"/>
      <c r="F48" s="55"/>
      <c r="G48" s="164">
        <v>35.385899999999999</v>
      </c>
      <c r="H48" s="53">
        <v>160</v>
      </c>
      <c r="I48" s="159">
        <v>160</v>
      </c>
      <c r="J48" s="127" t="s">
        <v>4</v>
      </c>
      <c r="K48" s="127" t="s">
        <v>4</v>
      </c>
      <c r="L48" s="127" t="s">
        <v>4</v>
      </c>
      <c r="M48" s="127" t="s">
        <v>4</v>
      </c>
      <c r="N48" s="127" t="s">
        <v>4</v>
      </c>
      <c r="O48" s="127" t="s">
        <v>4</v>
      </c>
      <c r="P48" s="234">
        <v>2.0059999999999998</v>
      </c>
      <c r="Q48" s="127" t="s">
        <v>4</v>
      </c>
      <c r="S48" s="60">
        <v>87.4</v>
      </c>
      <c r="T48" s="231">
        <v>2.1000000000000001E-2</v>
      </c>
      <c r="U48" s="231">
        <v>2.0520977588884028E-2</v>
      </c>
      <c r="X48" s="231">
        <v>23.728999999999999</v>
      </c>
      <c r="Y48" s="231">
        <v>23.187727486029953</v>
      </c>
      <c r="Z48" s="231">
        <v>1.5349999999999999</v>
      </c>
      <c r="AA48" s="231">
        <v>1.4999857428065226</v>
      </c>
      <c r="AB48" s="231">
        <v>8.07</v>
      </c>
      <c r="AC48" s="231">
        <v>7.8859185305854327</v>
      </c>
      <c r="AD48" s="76"/>
      <c r="AE48" s="76"/>
      <c r="AF48" s="76"/>
      <c r="AG48" s="76"/>
      <c r="AH48" s="76"/>
      <c r="AI48" s="76"/>
      <c r="AJ48" s="76"/>
      <c r="AK48" s="76"/>
      <c r="AL48" s="76"/>
      <c r="AM48" s="76"/>
      <c r="AN48" s="76"/>
      <c r="AO48" s="76"/>
      <c r="AP48" s="76"/>
      <c r="AQ48" s="76"/>
      <c r="AR48" s="76"/>
      <c r="AS48" s="76"/>
      <c r="AT48" s="76"/>
      <c r="AU48" s="76"/>
      <c r="AV48" s="76"/>
      <c r="AW48" s="76"/>
      <c r="AX48" s="76"/>
      <c r="AY48" s="76"/>
      <c r="AZ48" s="76"/>
      <c r="BA48" s="76"/>
      <c r="BB48" s="77"/>
    </row>
    <row r="49" spans="1:54" ht="15.75" x14ac:dyDescent="0.25">
      <c r="A49" s="75">
        <f>IF(ISBLANK(VLOOKUP(D49,#REF!,3)),0,1)</f>
        <v>1</v>
      </c>
      <c r="B49" s="74">
        <f t="shared" si="0"/>
        <v>0</v>
      </c>
      <c r="C49" s="52">
        <v>15</v>
      </c>
      <c r="D49" s="53"/>
      <c r="E49" s="54"/>
      <c r="F49" s="55"/>
      <c r="G49" s="164">
        <v>35.471800000000002</v>
      </c>
      <c r="H49" s="53">
        <v>130</v>
      </c>
      <c r="I49" s="159">
        <v>128</v>
      </c>
      <c r="J49" s="127" t="s">
        <v>4</v>
      </c>
      <c r="K49" s="127" t="s">
        <v>4</v>
      </c>
      <c r="L49" s="127" t="s">
        <v>4</v>
      </c>
      <c r="M49" s="127" t="s">
        <v>4</v>
      </c>
      <c r="N49" s="127" t="s">
        <v>4</v>
      </c>
      <c r="O49" s="127" t="s">
        <v>4</v>
      </c>
      <c r="P49" s="234">
        <v>2.4329999999999998</v>
      </c>
      <c r="Q49" s="127" t="s">
        <v>4</v>
      </c>
      <c r="S49" s="60">
        <v>105.9</v>
      </c>
      <c r="T49" s="231">
        <v>2.5000000000000001E-2</v>
      </c>
      <c r="U49" s="231">
        <v>2.4429735224861936E-2</v>
      </c>
      <c r="X49" s="231">
        <v>20.785</v>
      </c>
      <c r="Y49" s="231">
        <v>20.310881865950211</v>
      </c>
      <c r="Z49" s="231">
        <v>1.367</v>
      </c>
      <c r="AA49" s="231">
        <v>1.3358179220954507</v>
      </c>
      <c r="AB49" s="231">
        <v>7.11</v>
      </c>
      <c r="AC49" s="231">
        <v>6.947816697950735</v>
      </c>
      <c r="AD49" s="76"/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76"/>
      <c r="AR49" s="76"/>
      <c r="AS49" s="76"/>
      <c r="AT49" s="76"/>
      <c r="AU49" s="76"/>
      <c r="AV49" s="76"/>
      <c r="AW49" s="76"/>
      <c r="AX49" s="76"/>
      <c r="AY49" s="76"/>
      <c r="AZ49" s="76"/>
      <c r="BA49" s="76"/>
      <c r="BB49" s="77"/>
    </row>
    <row r="50" spans="1:54" ht="15.75" x14ac:dyDescent="0.25">
      <c r="A50" s="75">
        <f>IF(ISBLANK(VLOOKUP(D50,#REF!,3)),0,1)</f>
        <v>1</v>
      </c>
      <c r="B50" s="74">
        <f t="shared" si="0"/>
        <v>0</v>
      </c>
      <c r="C50" s="52">
        <v>16</v>
      </c>
      <c r="D50" s="53"/>
      <c r="E50" s="54"/>
      <c r="F50" s="55"/>
      <c r="G50" s="164">
        <v>35.535400000000003</v>
      </c>
      <c r="H50" s="53">
        <v>100</v>
      </c>
      <c r="I50" s="159">
        <v>99</v>
      </c>
      <c r="J50" s="127" t="s">
        <v>4</v>
      </c>
      <c r="K50" s="127" t="s">
        <v>4</v>
      </c>
      <c r="L50" s="127" t="s">
        <v>4</v>
      </c>
      <c r="M50" s="127" t="s">
        <v>4</v>
      </c>
      <c r="N50" s="127" t="s">
        <v>4</v>
      </c>
      <c r="O50" s="127" t="s">
        <v>4</v>
      </c>
      <c r="P50" s="234">
        <v>2.6160000000000001</v>
      </c>
      <c r="Q50" s="127" t="s">
        <v>4</v>
      </c>
      <c r="S50" s="60">
        <v>113.9</v>
      </c>
      <c r="T50" s="231">
        <v>3.3000000000000002E-2</v>
      </c>
      <c r="U50" s="231">
        <v>3.2247250496817759E-2</v>
      </c>
      <c r="X50" s="231">
        <v>19.096999999999998</v>
      </c>
      <c r="Y50" s="231">
        <v>18.661386143567533</v>
      </c>
      <c r="Z50" s="231">
        <v>1.2689999999999999</v>
      </c>
      <c r="AA50" s="231">
        <v>1.2400533600139918</v>
      </c>
      <c r="AB50" s="231">
        <v>6.57</v>
      </c>
      <c r="AC50" s="231">
        <v>6.4201344170937169</v>
      </c>
      <c r="AD50" s="76"/>
      <c r="AE50" s="76"/>
      <c r="AF50" s="76"/>
      <c r="AG50" s="76"/>
      <c r="AH50" s="76"/>
      <c r="AI50" s="76"/>
      <c r="AJ50" s="76"/>
      <c r="AK50" s="76"/>
      <c r="AL50" s="76"/>
      <c r="AM50" s="76"/>
      <c r="AN50" s="76"/>
      <c r="AO50" s="76"/>
      <c r="AP50" s="76"/>
      <c r="AQ50" s="76"/>
      <c r="AR50" s="76"/>
      <c r="AS50" s="76"/>
      <c r="AT50" s="76"/>
      <c r="AU50" s="76"/>
      <c r="AV50" s="76"/>
      <c r="AW50" s="76"/>
      <c r="AX50" s="76"/>
      <c r="AY50" s="76"/>
      <c r="AZ50" s="76"/>
      <c r="BA50" s="76"/>
      <c r="BB50" s="77"/>
    </row>
    <row r="51" spans="1:54" ht="15.75" x14ac:dyDescent="0.25">
      <c r="A51" s="75">
        <f>IF(ISBLANK(VLOOKUP(D51,#REF!,3)),0,1)</f>
        <v>1</v>
      </c>
      <c r="B51" s="74">
        <f t="shared" si="0"/>
        <v>0</v>
      </c>
      <c r="C51" s="52">
        <v>17</v>
      </c>
      <c r="D51" s="53"/>
      <c r="E51" s="54"/>
      <c r="F51" s="55"/>
      <c r="G51" s="164">
        <v>35.5702</v>
      </c>
      <c r="H51" s="53">
        <v>80</v>
      </c>
      <c r="I51" s="159">
        <v>79</v>
      </c>
      <c r="J51" s="127" t="s">
        <v>4</v>
      </c>
      <c r="K51" s="127" t="s">
        <v>4</v>
      </c>
      <c r="L51" s="127" t="s">
        <v>4</v>
      </c>
      <c r="M51" s="127" t="s">
        <v>4</v>
      </c>
      <c r="N51" s="127" t="s">
        <v>4</v>
      </c>
      <c r="O51" s="127" t="s">
        <v>4</v>
      </c>
      <c r="P51" s="234">
        <v>2.589</v>
      </c>
      <c r="Q51" s="127" t="s">
        <v>4</v>
      </c>
      <c r="S51" s="60">
        <v>112.7</v>
      </c>
      <c r="T51" s="231">
        <v>5.8999999999999997E-2</v>
      </c>
      <c r="U51" s="231">
        <v>5.7654175130674161E-2</v>
      </c>
      <c r="X51" s="231">
        <v>18.930999999999997</v>
      </c>
      <c r="Y51" s="231">
        <v>18.49917270167445</v>
      </c>
      <c r="Z51" s="231">
        <v>1.244</v>
      </c>
      <c r="AA51" s="231">
        <v>1.2156236247891299</v>
      </c>
      <c r="AB51" s="231">
        <v>6.12</v>
      </c>
      <c r="AC51" s="231">
        <v>5.9803991830462015</v>
      </c>
      <c r="AD51" s="76"/>
      <c r="AE51" s="76"/>
      <c r="AF51" s="76"/>
      <c r="AG51" s="76"/>
      <c r="AH51" s="76"/>
      <c r="AI51" s="76"/>
      <c r="AJ51" s="76"/>
      <c r="AK51" s="76"/>
      <c r="AL51" s="76"/>
      <c r="AM51" s="76"/>
      <c r="AN51" s="76"/>
      <c r="AO51" s="76"/>
      <c r="AP51" s="76"/>
      <c r="AQ51" s="76"/>
      <c r="AR51" s="76"/>
      <c r="AS51" s="76"/>
      <c r="AT51" s="76"/>
      <c r="AU51" s="76"/>
      <c r="AV51" s="76"/>
      <c r="AW51" s="76"/>
      <c r="AX51" s="76"/>
      <c r="AY51" s="76"/>
      <c r="AZ51" s="76"/>
      <c r="BA51" s="76"/>
      <c r="BB51" s="77"/>
    </row>
    <row r="52" spans="1:54" ht="15.75" x14ac:dyDescent="0.25">
      <c r="A52" s="75">
        <f>IF(ISBLANK(VLOOKUP(D52,#REF!,3)),0,1)</f>
        <v>1</v>
      </c>
      <c r="B52" s="74">
        <f t="shared" si="0"/>
        <v>0</v>
      </c>
      <c r="C52" s="52">
        <v>18</v>
      </c>
      <c r="D52" s="53"/>
      <c r="E52" s="54"/>
      <c r="F52" s="55"/>
      <c r="G52" s="164">
        <v>35.603099999999998</v>
      </c>
      <c r="H52" s="53">
        <v>60</v>
      </c>
      <c r="I52" s="159">
        <v>60</v>
      </c>
      <c r="J52" s="127" t="s">
        <v>4</v>
      </c>
      <c r="K52" s="127" t="s">
        <v>4</v>
      </c>
      <c r="L52" s="127" t="s">
        <v>4</v>
      </c>
      <c r="M52" s="127" t="s">
        <v>4</v>
      </c>
      <c r="N52" s="127" t="s">
        <v>4</v>
      </c>
      <c r="O52" s="127" t="s">
        <v>4</v>
      </c>
      <c r="P52" s="234">
        <v>2.4900000000000002</v>
      </c>
      <c r="Q52" s="127" t="s">
        <v>4</v>
      </c>
      <c r="S52" s="60">
        <v>108.4</v>
      </c>
      <c r="T52" s="231">
        <v>0.215</v>
      </c>
      <c r="U52" s="231">
        <v>0.21009572293381265</v>
      </c>
      <c r="X52" s="231">
        <v>18.545000000000002</v>
      </c>
      <c r="Y52" s="231">
        <v>18.121977589802587</v>
      </c>
      <c r="Z52" s="231">
        <v>1.2129999999999999</v>
      </c>
      <c r="AA52" s="231">
        <v>1.185330753110301</v>
      </c>
      <c r="AB52" s="231">
        <v>5.89</v>
      </c>
      <c r="AC52" s="231">
        <v>5.7556456189774714</v>
      </c>
      <c r="AD52" s="76"/>
      <c r="AE52" s="76"/>
      <c r="AF52" s="76"/>
      <c r="AG52" s="76"/>
      <c r="AH52" s="76"/>
      <c r="AI52" s="76"/>
      <c r="AJ52" s="76"/>
      <c r="AK52" s="76"/>
      <c r="AL52" s="76"/>
      <c r="AM52" s="76"/>
      <c r="AN52" s="76"/>
      <c r="AO52" s="76"/>
      <c r="AP52" s="76"/>
      <c r="AQ52" s="76"/>
      <c r="AR52" s="76"/>
      <c r="AS52" s="76"/>
      <c r="AT52" s="76"/>
      <c r="AU52" s="76"/>
      <c r="AV52" s="76"/>
      <c r="AW52" s="76"/>
      <c r="AX52" s="76"/>
      <c r="AY52" s="76"/>
      <c r="AZ52" s="76"/>
      <c r="BA52" s="76"/>
      <c r="BB52" s="77"/>
    </row>
    <row r="53" spans="1:54" ht="15.75" x14ac:dyDescent="0.25">
      <c r="A53" s="75">
        <f>IF(ISBLANK(VLOOKUP(D53,#REF!,3)),0,1)</f>
        <v>1</v>
      </c>
      <c r="B53" s="74">
        <f t="shared" si="0"/>
        <v>0</v>
      </c>
      <c r="C53" s="52">
        <v>19</v>
      </c>
      <c r="D53" s="53"/>
      <c r="E53" s="54"/>
      <c r="F53" s="55"/>
      <c r="G53" s="164">
        <v>35.911200000000001</v>
      </c>
      <c r="H53" s="53">
        <v>40</v>
      </c>
      <c r="I53" s="159">
        <v>40</v>
      </c>
      <c r="J53" s="127" t="s">
        <v>4</v>
      </c>
      <c r="K53" s="127" t="s">
        <v>4</v>
      </c>
      <c r="L53" s="127" t="s">
        <v>4</v>
      </c>
      <c r="M53" s="127" t="s">
        <v>4</v>
      </c>
      <c r="N53" s="127" t="s">
        <v>4</v>
      </c>
      <c r="O53" s="127" t="s">
        <v>4</v>
      </c>
      <c r="P53" s="234">
        <v>4.4429999999999996</v>
      </c>
      <c r="Q53" s="127" t="s">
        <v>4</v>
      </c>
      <c r="S53" s="60">
        <v>193.8</v>
      </c>
      <c r="T53" s="231">
        <v>4.1000000000000002E-2</v>
      </c>
      <c r="U53" s="231">
        <v>4.0064765768773575E-2</v>
      </c>
      <c r="X53" s="231">
        <v>1.2390000000000001</v>
      </c>
      <c r="Y53" s="231">
        <v>1.2107376777441576</v>
      </c>
      <c r="Z53" s="231">
        <v>0.21799999999999997</v>
      </c>
      <c r="AA53" s="231">
        <v>0.21302729116079605</v>
      </c>
      <c r="AB53" s="231">
        <v>2.0099999999999998</v>
      </c>
      <c r="AC53" s="231">
        <v>1.9641507120788995</v>
      </c>
      <c r="AD53" s="76"/>
      <c r="AE53" s="76"/>
      <c r="AF53" s="76"/>
      <c r="AG53" s="76"/>
      <c r="AH53" s="76"/>
      <c r="AI53" s="76"/>
      <c r="AJ53" s="76"/>
      <c r="AK53" s="76"/>
      <c r="AL53" s="76"/>
      <c r="AM53" s="76"/>
      <c r="AN53" s="76"/>
      <c r="AO53" s="76"/>
      <c r="AP53" s="76"/>
      <c r="AQ53" s="76"/>
      <c r="AR53" s="76"/>
      <c r="AS53" s="76"/>
      <c r="AT53" s="76"/>
      <c r="AU53" s="76"/>
      <c r="AV53" s="76"/>
      <c r="AW53" s="76"/>
      <c r="AX53" s="76"/>
      <c r="AY53" s="76"/>
      <c r="AZ53" s="76"/>
      <c r="BA53" s="76"/>
      <c r="BB53" s="77"/>
    </row>
    <row r="54" spans="1:54" ht="15.75" x14ac:dyDescent="0.25">
      <c r="A54" s="75">
        <f>IF(ISBLANK(VLOOKUP(D54,#REF!,3)),0,1)</f>
        <v>1</v>
      </c>
      <c r="B54" s="74">
        <f t="shared" si="0"/>
        <v>0</v>
      </c>
      <c r="C54" s="52">
        <v>20</v>
      </c>
      <c r="D54" s="53"/>
      <c r="E54" s="54"/>
      <c r="F54" s="55"/>
      <c r="G54" s="164">
        <v>35.768300000000004</v>
      </c>
      <c r="H54" s="53">
        <v>20</v>
      </c>
      <c r="I54" s="159">
        <v>19</v>
      </c>
      <c r="J54" s="127" t="s">
        <v>4</v>
      </c>
      <c r="K54" s="127" t="s">
        <v>4</v>
      </c>
      <c r="L54" s="127" t="s">
        <v>4</v>
      </c>
      <c r="M54" s="127" t="s">
        <v>4</v>
      </c>
      <c r="N54" s="127" t="s">
        <v>4</v>
      </c>
      <c r="O54" s="127" t="s">
        <v>4</v>
      </c>
      <c r="P54" s="234">
        <v>4.6230000000000002</v>
      </c>
      <c r="Q54" s="127" t="s">
        <v>4</v>
      </c>
      <c r="S54" s="60">
        <v>201.7</v>
      </c>
      <c r="T54" s="231">
        <v>1.2E-2</v>
      </c>
      <c r="U54" s="231">
        <v>1.1726272907933729E-2</v>
      </c>
      <c r="X54" s="231">
        <v>0.108</v>
      </c>
      <c r="Y54" s="231">
        <v>0.10553645617140356</v>
      </c>
      <c r="Z54" s="231">
        <v>0.11700000000000001</v>
      </c>
      <c r="AA54" s="231">
        <v>0.11433116085235387</v>
      </c>
      <c r="AB54" s="231">
        <v>1.62</v>
      </c>
      <c r="AC54" s="231">
        <v>1.5830468425710535</v>
      </c>
      <c r="AD54" s="76"/>
      <c r="AE54" s="76"/>
      <c r="AF54" s="76"/>
      <c r="AG54" s="76"/>
      <c r="AH54" s="76"/>
      <c r="AI54" s="76"/>
      <c r="AJ54" s="76"/>
      <c r="AK54" s="76"/>
      <c r="AL54" s="76"/>
      <c r="AM54" s="76"/>
      <c r="AN54" s="76"/>
      <c r="AO54" s="76"/>
      <c r="AP54" s="76"/>
      <c r="AQ54" s="76"/>
      <c r="AR54" s="76"/>
      <c r="AS54" s="76"/>
      <c r="AT54" s="76"/>
      <c r="AU54" s="76"/>
      <c r="AV54" s="76"/>
      <c r="AW54" s="76"/>
      <c r="AX54" s="76"/>
      <c r="AY54" s="76"/>
      <c r="AZ54" s="76"/>
      <c r="BA54" s="76"/>
      <c r="BB54" s="77"/>
    </row>
    <row r="55" spans="1:54" ht="15.75" x14ac:dyDescent="0.25">
      <c r="A55" s="75">
        <f>IF(ISBLANK(VLOOKUP(D55,#REF!,3)),0,1)</f>
        <v>1</v>
      </c>
      <c r="B55" s="74">
        <f t="shared" si="0"/>
        <v>0</v>
      </c>
      <c r="C55" s="52">
        <v>21</v>
      </c>
      <c r="D55" s="53"/>
      <c r="E55" s="54"/>
      <c r="F55" s="55"/>
      <c r="G55" s="164">
        <v>35.722299999999997</v>
      </c>
      <c r="H55" s="53">
        <v>10</v>
      </c>
      <c r="I55" s="159">
        <v>10</v>
      </c>
      <c r="J55" s="127" t="s">
        <v>4</v>
      </c>
      <c r="K55" s="127" t="s">
        <v>4</v>
      </c>
      <c r="L55" s="127" t="s">
        <v>4</v>
      </c>
      <c r="M55" s="127" t="s">
        <v>4</v>
      </c>
      <c r="N55" s="127" t="s">
        <v>4</v>
      </c>
      <c r="O55" s="127" t="s">
        <v>4</v>
      </c>
      <c r="P55" s="234">
        <v>4.6360000000000001</v>
      </c>
      <c r="Q55" s="127" t="s">
        <v>4</v>
      </c>
      <c r="S55" s="60">
        <v>202.3</v>
      </c>
      <c r="T55" s="231">
        <v>8.9999999999999993E-3</v>
      </c>
      <c r="U55" s="231">
        <v>8.7947046809502966E-3</v>
      </c>
      <c r="X55" s="231">
        <v>0.10100000000000001</v>
      </c>
      <c r="Y55" s="231">
        <v>9.8696130308442223E-2</v>
      </c>
      <c r="Z55" s="231">
        <v>0.107</v>
      </c>
      <c r="AA55" s="231">
        <v>0.10455926676240908</v>
      </c>
      <c r="AB55" s="231">
        <v>1.63</v>
      </c>
      <c r="AC55" s="231">
        <v>1.592818736660998</v>
      </c>
      <c r="AD55" s="76"/>
      <c r="AE55" s="76"/>
      <c r="AF55" s="76"/>
      <c r="AG55" s="76"/>
      <c r="AH55" s="76"/>
      <c r="AI55" s="76"/>
      <c r="AJ55" s="76"/>
      <c r="AK55" s="76"/>
      <c r="AL55" s="76"/>
      <c r="AM55" s="76"/>
      <c r="AN55" s="76"/>
      <c r="AO55" s="76"/>
      <c r="AP55" s="76"/>
      <c r="AQ55" s="76"/>
      <c r="AR55" s="76"/>
      <c r="AS55" s="76"/>
      <c r="AT55" s="76"/>
      <c r="AU55" s="76"/>
      <c r="AV55" s="76"/>
      <c r="AW55" s="76"/>
      <c r="AX55" s="76"/>
      <c r="AY55" s="76"/>
      <c r="AZ55" s="76"/>
      <c r="BA55" s="76"/>
      <c r="BB55" s="77"/>
    </row>
    <row r="56" spans="1:54" ht="15.75" x14ac:dyDescent="0.25">
      <c r="A56" s="75">
        <f>IF(ISBLANK(VLOOKUP(D56,#REF!,3)),0,1)</f>
        <v>1</v>
      </c>
      <c r="B56" s="74">
        <f t="shared" si="0"/>
        <v>0</v>
      </c>
      <c r="C56" s="52">
        <v>22</v>
      </c>
      <c r="D56" s="53"/>
      <c r="E56" s="54"/>
      <c r="F56" s="55"/>
      <c r="G56" s="164">
        <v>35.721200000000003</v>
      </c>
      <c r="H56" s="53">
        <v>0</v>
      </c>
      <c r="I56" s="159">
        <v>0</v>
      </c>
      <c r="J56" s="127" t="s">
        <v>4</v>
      </c>
      <c r="K56" s="127" t="s">
        <v>4</v>
      </c>
      <c r="L56" s="127" t="s">
        <v>4</v>
      </c>
      <c r="M56" s="127" t="s">
        <v>4</v>
      </c>
      <c r="N56" s="127" t="s">
        <v>4</v>
      </c>
      <c r="O56" s="127" t="s">
        <v>4</v>
      </c>
      <c r="P56" s="234">
        <v>4.633</v>
      </c>
      <c r="Q56" s="127" t="s">
        <v>4</v>
      </c>
      <c r="S56" s="60">
        <v>202.1</v>
      </c>
      <c r="T56" s="231">
        <v>1.2999999999999999E-2</v>
      </c>
      <c r="U56" s="231">
        <v>1.2703462316928206E-2</v>
      </c>
      <c r="X56" s="231">
        <v>6.7000000000000004E-2</v>
      </c>
      <c r="Y56" s="231">
        <v>6.5471690402629984E-2</v>
      </c>
      <c r="Z56" s="231">
        <v>0.104</v>
      </c>
      <c r="AA56" s="231">
        <v>0.10162769853542565</v>
      </c>
      <c r="AB56" s="231">
        <v>1.64</v>
      </c>
      <c r="AC56" s="231">
        <v>1.6025906307509428</v>
      </c>
      <c r="AD56" s="76"/>
      <c r="AE56" s="76"/>
      <c r="AF56" s="76"/>
      <c r="AG56" s="76"/>
      <c r="AH56" s="76"/>
      <c r="AI56" s="76"/>
      <c r="AJ56" s="76"/>
      <c r="AK56" s="76"/>
      <c r="AL56" s="76"/>
      <c r="AM56" s="76"/>
      <c r="AN56" s="76"/>
      <c r="AO56" s="76"/>
      <c r="AP56" s="76"/>
      <c r="AQ56" s="76"/>
      <c r="AR56" s="76"/>
      <c r="AS56" s="76"/>
      <c r="AT56" s="76"/>
      <c r="AU56" s="76"/>
      <c r="AV56" s="76"/>
      <c r="AW56" s="76"/>
      <c r="AX56" s="76"/>
      <c r="AY56" s="76"/>
      <c r="AZ56" s="76"/>
      <c r="BA56" s="76"/>
      <c r="BB56" s="77"/>
    </row>
    <row r="57" spans="1:54" ht="15.75" x14ac:dyDescent="0.25">
      <c r="A57" s="75">
        <f>IF(ISBLANK(VLOOKUP(D57,#REF!,3)),0,1)</f>
        <v>1</v>
      </c>
      <c r="B57" s="74">
        <f t="shared" si="0"/>
        <v>0</v>
      </c>
      <c r="C57" s="52">
        <v>23</v>
      </c>
      <c r="D57" s="53"/>
      <c r="E57" s="54"/>
      <c r="F57" s="55"/>
      <c r="G57" s="112"/>
      <c r="H57" s="53"/>
      <c r="I57" s="53"/>
      <c r="J57" s="127" t="s">
        <v>4</v>
      </c>
      <c r="K57" s="127" t="s">
        <v>4</v>
      </c>
      <c r="L57" s="127" t="s">
        <v>4</v>
      </c>
      <c r="M57" s="127" t="s">
        <v>4</v>
      </c>
      <c r="N57" s="127" t="s">
        <v>4</v>
      </c>
      <c r="O57" s="127" t="s">
        <v>4</v>
      </c>
      <c r="P57" s="127" t="s">
        <v>4</v>
      </c>
      <c r="Q57" s="127" t="s">
        <v>4</v>
      </c>
      <c r="R57" s="127" t="s">
        <v>4</v>
      </c>
      <c r="S57" s="127" t="s">
        <v>4</v>
      </c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  <c r="AG57" s="76"/>
      <c r="AH57" s="76"/>
      <c r="AI57" s="76"/>
      <c r="AJ57" s="76"/>
      <c r="AK57" s="76"/>
      <c r="AL57" s="76"/>
      <c r="AM57" s="76"/>
      <c r="AN57" s="76"/>
      <c r="AO57" s="76"/>
      <c r="AP57" s="76"/>
      <c r="AQ57" s="76"/>
      <c r="AR57" s="76"/>
      <c r="AS57" s="76"/>
      <c r="AT57" s="76"/>
      <c r="AU57" s="76"/>
      <c r="AV57" s="76"/>
      <c r="AW57" s="76"/>
      <c r="AX57" s="76"/>
      <c r="AY57" s="76"/>
      <c r="AZ57" s="76"/>
      <c r="BA57" s="76"/>
      <c r="BB57" s="77"/>
    </row>
    <row r="58" spans="1:54" ht="16.5" thickBot="1" x14ac:dyDescent="0.3">
      <c r="A58" s="75">
        <f>IF(ISBLANK(VLOOKUP(D58,#REF!,3)),0,1)</f>
        <v>1</v>
      </c>
      <c r="B58" s="74">
        <f t="shared" si="0"/>
        <v>0</v>
      </c>
      <c r="C58" s="61">
        <v>24</v>
      </c>
      <c r="D58" s="62"/>
      <c r="E58" s="63"/>
      <c r="F58" s="64"/>
      <c r="G58" s="113"/>
      <c r="H58" s="62"/>
      <c r="I58" s="62"/>
      <c r="J58" s="152" t="s">
        <v>4</v>
      </c>
      <c r="K58" s="152" t="s">
        <v>4</v>
      </c>
      <c r="L58" s="152" t="s">
        <v>4</v>
      </c>
      <c r="M58" s="152" t="s">
        <v>4</v>
      </c>
      <c r="N58" s="152" t="s">
        <v>4</v>
      </c>
      <c r="O58" s="152" t="s">
        <v>4</v>
      </c>
      <c r="P58" s="152" t="s">
        <v>4</v>
      </c>
      <c r="Q58" s="152" t="s">
        <v>4</v>
      </c>
      <c r="R58" s="152" t="s">
        <v>4</v>
      </c>
      <c r="S58" s="152" t="s">
        <v>4</v>
      </c>
      <c r="T58" s="78"/>
      <c r="U58" s="78"/>
      <c r="V58" s="78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/>
      <c r="AH58" s="78"/>
      <c r="AI58" s="78"/>
      <c r="AJ58" s="78"/>
      <c r="AK58" s="78"/>
      <c r="AL58" s="78"/>
      <c r="AM58" s="78"/>
      <c r="AN58" s="78"/>
      <c r="AO58" s="78"/>
      <c r="AP58" s="78"/>
      <c r="AQ58" s="78"/>
      <c r="AR58" s="78"/>
      <c r="AS58" s="78"/>
      <c r="AT58" s="78"/>
      <c r="AU58" s="78"/>
      <c r="AV58" s="78"/>
      <c r="AW58" s="78"/>
      <c r="AX58" s="78"/>
      <c r="AY58" s="78"/>
      <c r="AZ58" s="78"/>
      <c r="BA58" s="78"/>
      <c r="BB58" s="79"/>
    </row>
  </sheetData>
  <dataConsolidate/>
  <mergeCells count="70">
    <mergeCell ref="AZ31:AZ32"/>
    <mergeCell ref="BA31:BA32"/>
    <mergeCell ref="BB31:BB32"/>
    <mergeCell ref="AU31:AU32"/>
    <mergeCell ref="AV31:AV32"/>
    <mergeCell ref="AW31:AW32"/>
    <mergeCell ref="AX31:AX32"/>
    <mergeCell ref="AY31:AY32"/>
    <mergeCell ref="AP31:AP32"/>
    <mergeCell ref="AQ31:AQ32"/>
    <mergeCell ref="AR31:AR32"/>
    <mergeCell ref="AS31:AS32"/>
    <mergeCell ref="AT31:AT32"/>
    <mergeCell ref="AK31:AK32"/>
    <mergeCell ref="AL31:AL32"/>
    <mergeCell ref="AM31:AM32"/>
    <mergeCell ref="AN31:AN32"/>
    <mergeCell ref="AO31:AO32"/>
    <mergeCell ref="AF31:AF32"/>
    <mergeCell ref="AG31:AG32"/>
    <mergeCell ref="AH31:AH32"/>
    <mergeCell ref="AI31:AI32"/>
    <mergeCell ref="AJ31:AJ32"/>
    <mergeCell ref="H33:H34"/>
    <mergeCell ref="I33:I34"/>
    <mergeCell ref="J33:J34"/>
    <mergeCell ref="AD31:AD32"/>
    <mergeCell ref="AE31:AE32"/>
    <mergeCell ref="Z31:AA32"/>
    <mergeCell ref="AB31:AC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C33:C34"/>
    <mergeCell ref="D33:D34"/>
    <mergeCell ref="E33:E34"/>
    <mergeCell ref="F33:F34"/>
    <mergeCell ref="G33:G34"/>
    <mergeCell ref="X31:Y32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G8:H8"/>
    <mergeCell ref="Q8:R8"/>
    <mergeCell ref="G9:H9"/>
    <mergeCell ref="Q9:R9"/>
    <mergeCell ref="G10:H10"/>
    <mergeCell ref="Q10:R10"/>
    <mergeCell ref="C2:E2"/>
    <mergeCell ref="F2:T2"/>
    <mergeCell ref="C4:U4"/>
    <mergeCell ref="C6:E6"/>
    <mergeCell ref="F6:G6"/>
    <mergeCell ref="H6:J6"/>
    <mergeCell ref="P6:Q6"/>
    <mergeCell ref="R6:S6"/>
    <mergeCell ref="T6:U6"/>
  </mergeCells>
  <dataValidations count="4">
    <dataValidation type="list" allowBlank="1" showErrorMessage="1" sqref="I29">
      <formula1>$O$28:$O$30</formula1>
    </dataValidation>
    <dataValidation allowBlank="1" showErrorMessage="1" sqref="J30"/>
    <dataValidation type="list" showInputMessage="1" showErrorMessage="1" promptTitle="Choix Cardinal" sqref="P10">
      <formula1>$N$8:$N$10</formula1>
    </dataValidation>
    <dataValidation type="list" showInputMessage="1" showErrorMessage="1" promptTitle="Choix Cardinal" sqref="P9">
      <formula1>$M$8:$M$10</formula1>
    </dataValidation>
  </dataValidations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8"/>
  <sheetViews>
    <sheetView topLeftCell="A10" zoomScaleNormal="100" workbookViewId="0">
      <selection activeCell="H38" sqref="H38"/>
    </sheetView>
  </sheetViews>
  <sheetFormatPr baseColWidth="10" defaultColWidth="11.42578125" defaultRowHeight="15" x14ac:dyDescent="0.25"/>
  <cols>
    <col min="1" max="2" width="0.85546875" style="80" customWidth="1"/>
    <col min="3" max="3" width="3.7109375" style="80" customWidth="1"/>
    <col min="4" max="8" width="10.28515625" style="80" customWidth="1"/>
    <col min="9" max="10" width="15.7109375" style="80" customWidth="1"/>
    <col min="11" max="15" width="10.7109375" style="80" hidden="1" customWidth="1"/>
    <col min="16" max="16" width="10.7109375" style="80" customWidth="1"/>
    <col min="17" max="29" width="10.28515625" style="80" customWidth="1"/>
    <col min="30" max="30" width="13.5703125" style="80" bestFit="1" customWidth="1"/>
    <col min="31" max="31" width="16.5703125" style="80" bestFit="1" customWidth="1"/>
    <col min="32" max="32" width="9.140625" style="80" bestFit="1" customWidth="1"/>
    <col min="33" max="33" width="26.140625" style="80" bestFit="1" customWidth="1"/>
    <col min="34" max="34" width="12.7109375" style="80" bestFit="1" customWidth="1"/>
    <col min="35" max="35" width="11.140625" style="80" bestFit="1" customWidth="1"/>
    <col min="36" max="36" width="14.28515625" style="80" bestFit="1" customWidth="1"/>
    <col min="37" max="37" width="12" style="80" bestFit="1" customWidth="1"/>
    <col min="38" max="38" width="26.5703125" style="80" bestFit="1" customWidth="1"/>
    <col min="39" max="39" width="14.42578125" style="80" bestFit="1" customWidth="1"/>
    <col min="40" max="40" width="11" style="80" bestFit="1" customWidth="1"/>
    <col min="41" max="41" width="12.28515625" style="80" bestFit="1" customWidth="1"/>
    <col min="42" max="42" width="10.7109375" style="80" bestFit="1" customWidth="1"/>
    <col min="43" max="43" width="6.28515625" style="80" bestFit="1" customWidth="1"/>
    <col min="44" max="44" width="19.42578125" style="80" bestFit="1" customWidth="1"/>
    <col min="45" max="45" width="12.85546875" style="80" bestFit="1" customWidth="1"/>
    <col min="46" max="46" width="17.5703125" style="80" bestFit="1" customWidth="1"/>
    <col min="47" max="47" width="14.42578125" style="80" bestFit="1" customWidth="1"/>
    <col min="48" max="48" width="13.5703125" style="80" bestFit="1" customWidth="1"/>
    <col min="49" max="49" width="13.7109375" style="80" bestFit="1" customWidth="1"/>
    <col min="50" max="50" width="19.7109375" style="80" bestFit="1" customWidth="1"/>
    <col min="51" max="51" width="13.140625" style="80" bestFit="1" customWidth="1"/>
    <col min="52" max="52" width="17.42578125" style="80" bestFit="1" customWidth="1"/>
    <col min="53" max="53" width="13.28515625" style="80" bestFit="1" customWidth="1"/>
    <col min="54" max="54" width="12.42578125" style="80" bestFit="1" customWidth="1"/>
    <col min="55" max="16384" width="11.42578125" style="80"/>
  </cols>
  <sheetData>
    <row r="1" spans="3:23" ht="3" customHeight="1" thickBot="1" x14ac:dyDescent="0.3"/>
    <row r="2" spans="3:23" ht="21" x14ac:dyDescent="0.35">
      <c r="C2" s="214" t="s">
        <v>19</v>
      </c>
      <c r="D2" s="215"/>
      <c r="E2" s="215"/>
      <c r="F2" s="216" t="s">
        <v>147</v>
      </c>
      <c r="G2" s="216"/>
      <c r="H2" s="216"/>
      <c r="I2" s="216"/>
      <c r="J2" s="216"/>
      <c r="K2" s="216"/>
      <c r="L2" s="216"/>
      <c r="M2" s="216"/>
      <c r="N2" s="216"/>
      <c r="O2" s="216"/>
      <c r="P2" s="216"/>
      <c r="Q2" s="216"/>
      <c r="R2" s="216"/>
      <c r="S2" s="216"/>
      <c r="T2" s="216"/>
      <c r="U2" s="1"/>
    </row>
    <row r="3" spans="3:23" ht="14.45" customHeight="1" x14ac:dyDescent="0.25">
      <c r="C3" s="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2"/>
    </row>
    <row r="4" spans="3:23" ht="21.75" thickBot="1" x14ac:dyDescent="0.4">
      <c r="C4" s="217" t="s">
        <v>75</v>
      </c>
      <c r="D4" s="218"/>
      <c r="E4" s="218"/>
      <c r="F4" s="218"/>
      <c r="G4" s="218"/>
      <c r="H4" s="218"/>
      <c r="I4" s="218"/>
      <c r="J4" s="218"/>
      <c r="K4" s="218"/>
      <c r="L4" s="218"/>
      <c r="M4" s="218"/>
      <c r="N4" s="218"/>
      <c r="O4" s="218"/>
      <c r="P4" s="218"/>
      <c r="Q4" s="218"/>
      <c r="R4" s="218"/>
      <c r="S4" s="218"/>
      <c r="T4" s="218"/>
      <c r="U4" s="219"/>
    </row>
    <row r="5" spans="3:23" ht="15.75" customHeight="1" thickBot="1" x14ac:dyDescent="0.4">
      <c r="C5" s="7"/>
      <c r="D5" s="7"/>
      <c r="E5" s="7"/>
      <c r="F5" s="7"/>
      <c r="G5" s="7"/>
      <c r="J5" s="7"/>
      <c r="K5" s="7"/>
      <c r="L5" s="7"/>
      <c r="M5" s="7"/>
      <c r="N5" s="7"/>
      <c r="O5" s="7"/>
      <c r="P5" s="7"/>
      <c r="Q5" s="7"/>
      <c r="R5" s="7"/>
    </row>
    <row r="6" spans="3:23" ht="16.5" customHeight="1" thickBot="1" x14ac:dyDescent="0.3">
      <c r="C6" s="220" t="s">
        <v>38</v>
      </c>
      <c r="D6" s="221"/>
      <c r="E6" s="221"/>
      <c r="F6" s="222">
        <v>15</v>
      </c>
      <c r="G6" s="222"/>
      <c r="H6" s="221" t="s">
        <v>37</v>
      </c>
      <c r="I6" s="221"/>
      <c r="J6" s="221"/>
      <c r="K6" s="51"/>
      <c r="L6" s="51"/>
      <c r="M6" s="51"/>
      <c r="N6" s="50"/>
      <c r="O6" s="51"/>
      <c r="P6" s="223">
        <v>1</v>
      </c>
      <c r="Q6" s="223"/>
      <c r="R6" s="224" t="s">
        <v>78</v>
      </c>
      <c r="S6" s="224"/>
      <c r="T6" s="225">
        <v>37411</v>
      </c>
      <c r="U6" s="226"/>
    </row>
    <row r="7" spans="3:23" ht="16.5" customHeight="1" thickBot="1" x14ac:dyDescent="0.4">
      <c r="C7" s="34"/>
      <c r="D7" s="34"/>
      <c r="E7" s="33"/>
      <c r="F7" s="35"/>
      <c r="G7" s="33"/>
      <c r="H7" s="33"/>
      <c r="I7" s="33"/>
      <c r="J7" s="33"/>
      <c r="K7" s="33"/>
      <c r="L7" s="33"/>
      <c r="M7" s="33"/>
      <c r="N7" s="33"/>
      <c r="O7" s="37"/>
      <c r="P7" s="33"/>
      <c r="Q7" s="36"/>
    </row>
    <row r="8" spans="3:23" ht="15" customHeight="1" x14ac:dyDescent="0.25">
      <c r="C8" s="46"/>
      <c r="D8" s="33"/>
      <c r="G8" s="206" t="s">
        <v>57</v>
      </c>
      <c r="H8" s="207"/>
      <c r="I8" s="172" t="s">
        <v>50</v>
      </c>
      <c r="J8" s="172" t="s">
        <v>46</v>
      </c>
      <c r="K8" s="44"/>
      <c r="L8" s="44"/>
      <c r="M8" s="44"/>
      <c r="N8" s="44"/>
      <c r="O8" s="47"/>
      <c r="P8" s="45" t="s">
        <v>52</v>
      </c>
      <c r="Q8" s="208" t="s">
        <v>47</v>
      </c>
      <c r="R8" s="209"/>
    </row>
    <row r="9" spans="3:23" ht="14.25" customHeight="1" x14ac:dyDescent="0.25">
      <c r="C9" s="46"/>
      <c r="D9" s="33"/>
      <c r="G9" s="210" t="s">
        <v>48</v>
      </c>
      <c r="H9" s="211"/>
      <c r="I9" s="38">
        <v>2</v>
      </c>
      <c r="J9" s="39">
        <v>59.94</v>
      </c>
      <c r="K9" s="42" t="s">
        <v>51</v>
      </c>
      <c r="L9" s="43" t="str">
        <f>IF(P9=M9,"+","-")</f>
        <v>-</v>
      </c>
      <c r="M9" s="42" t="s">
        <v>3</v>
      </c>
      <c r="N9" s="42" t="s">
        <v>54</v>
      </c>
      <c r="O9" s="16" t="str">
        <f>IF(ISBLANK(I9),"",IF(ISBLANK(J9),"",IF(P9=M10,L9&amp;N11,N11)))</f>
        <v>-2°59,94</v>
      </c>
      <c r="P9" s="39" t="s">
        <v>53</v>
      </c>
      <c r="Q9" s="212">
        <f>IF(ISBLANK(I9),"",IF(ISBLANK(J9),"",IF(J9&gt;60,"ERREUR !!",O11*(I9+(J9/60)))))</f>
        <v>-2.9990000000000001</v>
      </c>
      <c r="R9" s="213"/>
    </row>
    <row r="10" spans="3:23" ht="15" customHeight="1" x14ac:dyDescent="0.25">
      <c r="C10" s="46"/>
      <c r="D10" s="33"/>
      <c r="G10" s="210" t="s">
        <v>49</v>
      </c>
      <c r="H10" s="211"/>
      <c r="I10" s="38">
        <v>10</v>
      </c>
      <c r="J10" s="39">
        <v>0.12</v>
      </c>
      <c r="K10" s="42" t="s">
        <v>51</v>
      </c>
      <c r="L10" s="43" t="str">
        <f>IF(P10=N9,"+","-")</f>
        <v>-</v>
      </c>
      <c r="M10" s="42" t="s">
        <v>53</v>
      </c>
      <c r="N10" s="42" t="s">
        <v>55</v>
      </c>
      <c r="O10" s="11" t="str">
        <f>IF(ISBLANK(I10),"",IF(ISBLANK(J10),"",IF(P10=N10,L10&amp;N12,N12)))</f>
        <v>-10°0,12</v>
      </c>
      <c r="P10" s="39" t="s">
        <v>55</v>
      </c>
      <c r="Q10" s="212">
        <f>IF(ISBLANK(I10),"",IF(ISBLANK(J10),"",IF(J10&gt;60,"ERREUR !!",O12*(I10+(J10/60)))))</f>
        <v>-10.002000000000001</v>
      </c>
      <c r="R10" s="213"/>
      <c r="S10" s="31"/>
      <c r="T10" s="31"/>
    </row>
    <row r="11" spans="3:23" x14ac:dyDescent="0.25">
      <c r="G11" s="194" t="s">
        <v>72</v>
      </c>
      <c r="H11" s="195"/>
      <c r="I11" s="83" t="s">
        <v>33</v>
      </c>
      <c r="J11" s="85">
        <v>37411</v>
      </c>
      <c r="K11" s="85"/>
      <c r="L11" s="85"/>
      <c r="M11" s="85"/>
      <c r="N11" s="86" t="str">
        <f>I9&amp;"°"&amp;J9</f>
        <v>2°59,94</v>
      </c>
      <c r="O11" s="87">
        <f>IF(P9=M10,-1,1)</f>
        <v>-1</v>
      </c>
      <c r="P11" s="198" t="str">
        <f>TEXT(J11,"aaaa-mm-jj")&amp;"T"&amp;TEXT(J12,"hh:mm:ss")&amp;"z"</f>
        <v>2006-06-05T02:00:00z</v>
      </c>
      <c r="Q11" s="198"/>
      <c r="R11" s="199"/>
      <c r="T11" s="30"/>
      <c r="U11" s="30"/>
      <c r="V11" s="32"/>
      <c r="W11" s="32"/>
    </row>
    <row r="12" spans="3:23" ht="15.75" thickBot="1" x14ac:dyDescent="0.3">
      <c r="G12" s="196"/>
      <c r="H12" s="197"/>
      <c r="I12" s="84" t="s">
        <v>73</v>
      </c>
      <c r="J12" s="114">
        <v>8.3333333333333329E-2</v>
      </c>
      <c r="K12" s="88"/>
      <c r="L12" s="88"/>
      <c r="M12" s="88"/>
      <c r="N12" s="89" t="str">
        <f>I10&amp;"°"&amp;J10</f>
        <v>10°0,12</v>
      </c>
      <c r="O12" s="87">
        <f>IF(P10=N10,-1,1)</f>
        <v>-1</v>
      </c>
      <c r="P12" s="200"/>
      <c r="Q12" s="200"/>
      <c r="R12" s="201"/>
      <c r="T12" s="30"/>
      <c r="U12" s="30"/>
      <c r="V12" s="32"/>
      <c r="W12" s="32"/>
    </row>
    <row r="13" spans="3:23" ht="15.75" thickBot="1" x14ac:dyDescent="0.3">
      <c r="C13" s="5" t="s">
        <v>1</v>
      </c>
      <c r="D13" s="5"/>
      <c r="E13" s="6"/>
      <c r="K13" s="81"/>
      <c r="L13" s="81"/>
      <c r="M13" s="81"/>
      <c r="N13" s="81"/>
      <c r="O13" s="81"/>
      <c r="P13" s="81"/>
      <c r="Q13" s="82"/>
    </row>
    <row r="14" spans="3:23" ht="15" customHeight="1" x14ac:dyDescent="0.25">
      <c r="C14" s="97" t="s">
        <v>7</v>
      </c>
      <c r="D14" s="90"/>
      <c r="E14" s="90"/>
      <c r="F14" s="90"/>
      <c r="G14" s="90"/>
      <c r="H14" s="91"/>
      <c r="I14" s="91"/>
      <c r="J14" s="91"/>
      <c r="K14" s="90"/>
      <c r="L14" s="90"/>
      <c r="M14" s="90"/>
      <c r="N14" s="91"/>
      <c r="O14" s="12"/>
      <c r="P14" s="91"/>
      <c r="Q14" s="12" t="s">
        <v>17</v>
      </c>
      <c r="R14" s="17" t="s">
        <v>4</v>
      </c>
      <c r="S14" s="92" t="s">
        <v>2</v>
      </c>
    </row>
    <row r="15" spans="3:23" ht="14.25" customHeight="1" x14ac:dyDescent="0.25">
      <c r="C15" s="98" t="s">
        <v>32</v>
      </c>
      <c r="D15" s="93"/>
      <c r="E15" s="93"/>
      <c r="F15" s="93"/>
      <c r="G15" s="93"/>
      <c r="H15" s="23"/>
      <c r="I15" s="23"/>
      <c r="J15" s="23"/>
      <c r="K15" s="93"/>
      <c r="L15" s="93"/>
      <c r="M15" s="93"/>
      <c r="N15" s="23"/>
      <c r="O15" s="13"/>
      <c r="P15" s="23"/>
      <c r="Q15" s="13" t="s">
        <v>34</v>
      </c>
      <c r="R15" s="18" t="s">
        <v>4</v>
      </c>
      <c r="S15" s="94" t="s">
        <v>2</v>
      </c>
    </row>
    <row r="16" spans="3:23" x14ac:dyDescent="0.25">
      <c r="C16" s="98" t="s">
        <v>11</v>
      </c>
      <c r="D16" s="93"/>
      <c r="E16" s="93"/>
      <c r="F16" s="93"/>
      <c r="G16" s="93"/>
      <c r="H16" s="23"/>
      <c r="I16" s="23"/>
      <c r="J16" s="23"/>
      <c r="K16" s="93"/>
      <c r="L16" s="93"/>
      <c r="M16" s="93"/>
      <c r="N16" s="23"/>
      <c r="O16" s="14"/>
      <c r="P16" s="23"/>
      <c r="Q16" s="14" t="s">
        <v>35</v>
      </c>
      <c r="R16" s="20" t="s">
        <v>4</v>
      </c>
      <c r="S16" s="94" t="s">
        <v>6</v>
      </c>
    </row>
    <row r="17" spans="3:54" ht="15.75" thickBot="1" x14ac:dyDescent="0.3">
      <c r="C17" s="99" t="s">
        <v>12</v>
      </c>
      <c r="D17" s="95"/>
      <c r="E17" s="95"/>
      <c r="F17" s="95"/>
      <c r="G17" s="95"/>
      <c r="H17" s="24"/>
      <c r="I17" s="24"/>
      <c r="J17" s="24"/>
      <c r="K17" s="95"/>
      <c r="L17" s="95"/>
      <c r="M17" s="95"/>
      <c r="N17" s="24"/>
      <c r="O17" s="15"/>
      <c r="P17" s="24"/>
      <c r="Q17" s="15" t="s">
        <v>36</v>
      </c>
      <c r="R17" s="21" t="s">
        <v>4</v>
      </c>
      <c r="S17" s="96" t="s">
        <v>6</v>
      </c>
    </row>
    <row r="18" spans="3:54" ht="14.45" hidden="1" x14ac:dyDescent="0.3">
      <c r="C18" s="8" t="s">
        <v>8</v>
      </c>
      <c r="D18" s="9"/>
      <c r="E18" s="9"/>
      <c r="F18" s="9"/>
      <c r="G18" s="9"/>
      <c r="H18" s="9"/>
      <c r="I18" s="9"/>
      <c r="J18" s="9"/>
      <c r="K18" s="10"/>
      <c r="L18" s="10"/>
      <c r="M18" s="10"/>
      <c r="N18" s="10"/>
      <c r="O18" s="25" t="s">
        <v>0</v>
      </c>
      <c r="P18" s="19" t="e">
        <f>(0.999842594+(0.00006793952*$R$14)-(0.00000909529*$R$14^2)+(0.0000001001685*$R$14^3)-(0.000000001120083*$R$14^4)+(0.000000000006536332*$R$14^5))</f>
        <v>#VALUE!</v>
      </c>
      <c r="Q18" s="10"/>
      <c r="R18" s="2"/>
    </row>
    <row r="19" spans="3:54" ht="14.45" hidden="1" x14ac:dyDescent="0.3">
      <c r="C19" s="8" t="s">
        <v>9</v>
      </c>
      <c r="D19" s="9"/>
      <c r="E19" s="9"/>
      <c r="F19" s="9"/>
      <c r="G19" s="9"/>
      <c r="H19" s="9"/>
      <c r="I19" s="9"/>
      <c r="J19" s="9"/>
      <c r="K19" s="10"/>
      <c r="L19" s="10"/>
      <c r="M19" s="10"/>
      <c r="N19" s="10"/>
      <c r="O19" s="25" t="s">
        <v>43</v>
      </c>
      <c r="P19" s="19" t="e">
        <f>$P$24*($P$18/#REF!)</f>
        <v>#REF!</v>
      </c>
      <c r="Q19" s="10" t="s">
        <v>3</v>
      </c>
      <c r="R19" s="2"/>
    </row>
    <row r="20" spans="3:54" ht="14.45" hidden="1" x14ac:dyDescent="0.3">
      <c r="C20" s="8" t="s">
        <v>18</v>
      </c>
      <c r="D20" s="9"/>
      <c r="E20" s="9"/>
      <c r="F20" s="9"/>
      <c r="G20" s="9"/>
      <c r="H20" s="9"/>
      <c r="I20" s="9"/>
      <c r="J20" s="9"/>
      <c r="K20" s="10"/>
      <c r="L20" s="10"/>
      <c r="M20" s="10"/>
      <c r="N20" s="10"/>
      <c r="O20" s="25" t="s">
        <v>44</v>
      </c>
      <c r="P20" s="19" t="e">
        <f>5+#REF!</f>
        <v>#REF!</v>
      </c>
      <c r="Q20" s="10" t="s">
        <v>6</v>
      </c>
      <c r="R20" s="2"/>
    </row>
    <row r="21" spans="3:54" ht="14.45" hidden="1" x14ac:dyDescent="0.3">
      <c r="C21" s="8" t="s">
        <v>10</v>
      </c>
      <c r="D21" s="9"/>
      <c r="E21" s="9"/>
      <c r="F21" s="9"/>
      <c r="G21" s="9"/>
      <c r="H21" s="9"/>
      <c r="I21" s="9"/>
      <c r="J21" s="9"/>
      <c r="K21" s="10"/>
      <c r="L21" s="10"/>
      <c r="M21" s="10"/>
      <c r="N21" s="10"/>
      <c r="O21" s="25" t="s">
        <v>45</v>
      </c>
      <c r="P21" s="19" t="e">
        <f>P20*(1+0.00001*(R14-20))</f>
        <v>#REF!</v>
      </c>
      <c r="Q21" s="10" t="s">
        <v>6</v>
      </c>
      <c r="R21" s="2"/>
    </row>
    <row r="22" spans="3:54" ht="14.45" hidden="1" x14ac:dyDescent="0.3">
      <c r="C22" s="8" t="s">
        <v>13</v>
      </c>
      <c r="D22" s="9"/>
      <c r="E22" s="9"/>
      <c r="F22" s="9"/>
      <c r="G22" s="9"/>
      <c r="H22" s="9"/>
      <c r="I22" s="9"/>
      <c r="J22" s="9"/>
      <c r="K22" s="10"/>
      <c r="L22" s="10"/>
      <c r="M22" s="10"/>
      <c r="N22" s="10"/>
      <c r="O22" s="25" t="s">
        <v>39</v>
      </c>
      <c r="P22" s="22" t="e">
        <f>$R$16*(1+0.00001*(20-$R$14))</f>
        <v>#VALUE!</v>
      </c>
      <c r="Q22" s="10" t="s">
        <v>6</v>
      </c>
      <c r="R22" s="2"/>
    </row>
    <row r="23" spans="3:54" ht="14.45" hidden="1" x14ac:dyDescent="0.3">
      <c r="C23" s="8" t="s">
        <v>14</v>
      </c>
      <c r="D23" s="9"/>
      <c r="E23" s="9"/>
      <c r="F23" s="9"/>
      <c r="G23" s="9"/>
      <c r="H23" s="9"/>
      <c r="I23" s="9"/>
      <c r="J23" s="9"/>
      <c r="K23" s="10"/>
      <c r="L23" s="10"/>
      <c r="M23" s="10"/>
      <c r="N23" s="10"/>
      <c r="O23" s="25" t="s">
        <v>40</v>
      </c>
      <c r="P23" s="22" t="e">
        <f>$R$17*(1+0.00001*(20-$R$14))</f>
        <v>#VALUE!</v>
      </c>
      <c r="Q23" s="10" t="s">
        <v>6</v>
      </c>
      <c r="R23" s="2"/>
    </row>
    <row r="24" spans="3:54" ht="14.45" hidden="1" x14ac:dyDescent="0.3">
      <c r="C24" s="8" t="s">
        <v>15</v>
      </c>
      <c r="D24" s="9"/>
      <c r="E24" s="9"/>
      <c r="F24" s="9"/>
      <c r="G24" s="9"/>
      <c r="H24" s="9"/>
      <c r="I24" s="9"/>
      <c r="J24" s="9"/>
      <c r="K24" s="10"/>
      <c r="L24" s="10"/>
      <c r="M24" s="10"/>
      <c r="N24" s="10"/>
      <c r="O24" s="25" t="s">
        <v>41</v>
      </c>
      <c r="P24" s="23" t="e">
        <f>MAX(#REF!)</f>
        <v>#REF!</v>
      </c>
      <c r="Q24" s="10" t="s">
        <v>3</v>
      </c>
      <c r="R24" s="2"/>
    </row>
    <row r="25" spans="3:54" ht="14.45" hidden="1" x14ac:dyDescent="0.3">
      <c r="C25" s="8" t="s">
        <v>16</v>
      </c>
      <c r="D25" s="9"/>
      <c r="E25" s="9"/>
      <c r="F25" s="9"/>
      <c r="G25" s="9"/>
      <c r="H25" s="9"/>
      <c r="I25" s="9"/>
      <c r="J25" s="9"/>
      <c r="K25" s="10"/>
      <c r="L25" s="10"/>
      <c r="M25" s="10"/>
      <c r="N25" s="10"/>
      <c r="O25" s="25" t="s">
        <v>42</v>
      </c>
      <c r="P25" s="23" t="e">
        <f>IF(ISBLANK(R14),"",IF(ISBLANK(P21),"",IF(ISBLANK(R17),"",(($P$24*$P$18)/($P$22-$P$23)))))</f>
        <v>#REF!</v>
      </c>
      <c r="Q25" s="10" t="s">
        <v>3</v>
      </c>
      <c r="R25" s="2"/>
    </row>
    <row r="26" spans="3:54" ht="14.45" hidden="1" x14ac:dyDescent="0.3">
      <c r="C26" s="40" t="s">
        <v>31</v>
      </c>
      <c r="D26" s="41"/>
      <c r="E26" s="41"/>
      <c r="F26" s="41"/>
      <c r="G26" s="41"/>
      <c r="H26" s="41"/>
      <c r="I26" s="41"/>
      <c r="J26" s="41"/>
      <c r="K26" s="10"/>
      <c r="L26" s="10"/>
      <c r="M26" s="10"/>
      <c r="N26" s="10"/>
      <c r="O26" s="25" t="s">
        <v>30</v>
      </c>
      <c r="P26" s="23" t="e">
        <f>2+(#REF!+#REF!)</f>
        <v>#REF!</v>
      </c>
      <c r="Q26" s="10" t="s">
        <v>6</v>
      </c>
      <c r="R26" s="2"/>
    </row>
    <row r="27" spans="3:54" hidden="1" thickBot="1" x14ac:dyDescent="0.35">
      <c r="C27" s="26"/>
      <c r="D27" s="27"/>
      <c r="E27" s="27"/>
      <c r="F27" s="27"/>
      <c r="G27" s="27"/>
      <c r="H27" s="27"/>
      <c r="I27" s="27"/>
      <c r="J27" s="27"/>
      <c r="K27" s="28"/>
      <c r="L27" s="28"/>
      <c r="M27" s="28"/>
      <c r="N27" s="28"/>
      <c r="O27" s="29" t="s">
        <v>29</v>
      </c>
      <c r="P27" s="24">
        <v>1.6999999999999999E-3</v>
      </c>
      <c r="Q27" s="28"/>
      <c r="R27" s="4"/>
    </row>
    <row r="29" spans="3:54" ht="15.75" x14ac:dyDescent="0.25">
      <c r="E29" s="202" t="s">
        <v>60</v>
      </c>
      <c r="F29" s="202"/>
      <c r="G29" s="202"/>
      <c r="H29" s="202"/>
      <c r="I29" s="69" t="s">
        <v>66</v>
      </c>
      <c r="K29" s="70"/>
      <c r="L29" s="70"/>
      <c r="M29" s="70"/>
      <c r="N29" s="71"/>
      <c r="O29" s="70" t="s">
        <v>66</v>
      </c>
    </row>
    <row r="30" spans="3:54" ht="16.149999999999999" thickBot="1" x14ac:dyDescent="0.35">
      <c r="E30" s="117"/>
      <c r="F30" s="117"/>
      <c r="G30" s="117"/>
      <c r="H30" s="117"/>
      <c r="I30" s="117"/>
      <c r="J30" s="73"/>
      <c r="K30" s="72"/>
      <c r="L30" s="72"/>
      <c r="M30" s="72"/>
      <c r="N30" s="71"/>
      <c r="O30" s="71" t="s">
        <v>65</v>
      </c>
      <c r="P30" s="71"/>
    </row>
    <row r="31" spans="3:54" ht="15.75" customHeight="1" x14ac:dyDescent="0.25">
      <c r="C31" s="203" t="s">
        <v>5</v>
      </c>
      <c r="D31" s="190" t="s">
        <v>24</v>
      </c>
      <c r="E31" s="190" t="s">
        <v>58</v>
      </c>
      <c r="F31" s="190" t="s">
        <v>56</v>
      </c>
      <c r="G31" s="190" t="s">
        <v>20</v>
      </c>
      <c r="H31" s="190" t="s">
        <v>76</v>
      </c>
      <c r="I31" s="188" t="s">
        <v>77</v>
      </c>
      <c r="J31" s="188" t="s">
        <v>64</v>
      </c>
      <c r="K31" s="190" t="s">
        <v>21</v>
      </c>
      <c r="L31" s="190" t="s">
        <v>22</v>
      </c>
      <c r="M31" s="190" t="s">
        <v>26</v>
      </c>
      <c r="N31" s="190" t="s">
        <v>25</v>
      </c>
      <c r="O31" s="190" t="s">
        <v>23</v>
      </c>
      <c r="P31" s="192" t="s">
        <v>74</v>
      </c>
      <c r="Q31" s="192"/>
      <c r="R31" s="192"/>
      <c r="S31" s="192"/>
      <c r="T31" s="184" t="s">
        <v>69</v>
      </c>
      <c r="U31" s="184"/>
      <c r="V31" s="184" t="s">
        <v>70</v>
      </c>
      <c r="W31" s="184"/>
      <c r="X31" s="184" t="s">
        <v>71</v>
      </c>
      <c r="Y31" s="184"/>
      <c r="Z31" s="184" t="s">
        <v>67</v>
      </c>
      <c r="AA31" s="184"/>
      <c r="AB31" s="184" t="s">
        <v>68</v>
      </c>
      <c r="AC31" s="186"/>
      <c r="AD31" s="227" t="s">
        <v>80</v>
      </c>
      <c r="AE31" s="227" t="s">
        <v>81</v>
      </c>
      <c r="AF31" s="227" t="s">
        <v>82</v>
      </c>
      <c r="AG31" s="228" t="s">
        <v>83</v>
      </c>
      <c r="AH31" s="227" t="s">
        <v>84</v>
      </c>
      <c r="AI31" s="227" t="s">
        <v>85</v>
      </c>
      <c r="AJ31" s="227" t="s">
        <v>86</v>
      </c>
      <c r="AK31" s="227" t="s">
        <v>87</v>
      </c>
      <c r="AL31" s="228" t="s">
        <v>88</v>
      </c>
      <c r="AM31" s="227" t="s">
        <v>89</v>
      </c>
      <c r="AN31" s="227" t="s">
        <v>90</v>
      </c>
      <c r="AO31" s="227" t="s">
        <v>91</v>
      </c>
      <c r="AP31" s="227" t="s">
        <v>92</v>
      </c>
      <c r="AQ31" s="227" t="s">
        <v>93</v>
      </c>
      <c r="AR31" s="228" t="s">
        <v>94</v>
      </c>
      <c r="AS31" s="228" t="s">
        <v>95</v>
      </c>
      <c r="AT31" s="228" t="s">
        <v>96</v>
      </c>
      <c r="AU31" s="227" t="s">
        <v>97</v>
      </c>
      <c r="AV31" s="227" t="s">
        <v>98</v>
      </c>
      <c r="AW31" s="229" t="s">
        <v>99</v>
      </c>
      <c r="AX31" s="227" t="s">
        <v>100</v>
      </c>
      <c r="AY31" s="227" t="s">
        <v>101</v>
      </c>
      <c r="AZ31" s="228" t="s">
        <v>102</v>
      </c>
      <c r="BA31" s="227" t="s">
        <v>103</v>
      </c>
      <c r="BB31" s="230" t="s">
        <v>104</v>
      </c>
    </row>
    <row r="32" spans="3:54" ht="15.75" customHeight="1" x14ac:dyDescent="0.25">
      <c r="C32" s="204"/>
      <c r="D32" s="191"/>
      <c r="E32" s="191"/>
      <c r="F32" s="191"/>
      <c r="G32" s="191"/>
      <c r="H32" s="191"/>
      <c r="I32" s="205"/>
      <c r="J32" s="189"/>
      <c r="K32" s="191"/>
      <c r="L32" s="191"/>
      <c r="M32" s="191"/>
      <c r="N32" s="191"/>
      <c r="O32" s="191"/>
      <c r="P32" s="193"/>
      <c r="Q32" s="193"/>
      <c r="R32" s="193"/>
      <c r="S32" s="193"/>
      <c r="T32" s="185"/>
      <c r="U32" s="185"/>
      <c r="V32" s="185"/>
      <c r="W32" s="185"/>
      <c r="X32" s="185"/>
      <c r="Y32" s="185"/>
      <c r="Z32" s="185"/>
      <c r="AA32" s="185"/>
      <c r="AB32" s="185"/>
      <c r="AC32" s="187"/>
      <c r="AD32" s="227"/>
      <c r="AE32" s="227"/>
      <c r="AF32" s="227"/>
      <c r="AG32" s="228"/>
      <c r="AH32" s="227"/>
      <c r="AI32" s="227"/>
      <c r="AJ32" s="227"/>
      <c r="AK32" s="227"/>
      <c r="AL32" s="228"/>
      <c r="AM32" s="227"/>
      <c r="AN32" s="227"/>
      <c r="AO32" s="227"/>
      <c r="AP32" s="227"/>
      <c r="AQ32" s="227"/>
      <c r="AR32" s="228"/>
      <c r="AS32" s="228"/>
      <c r="AT32" s="228"/>
      <c r="AU32" s="227"/>
      <c r="AV32" s="227"/>
      <c r="AW32" s="229"/>
      <c r="AX32" s="227"/>
      <c r="AY32" s="227"/>
      <c r="AZ32" s="228"/>
      <c r="BA32" s="227"/>
      <c r="BB32" s="230"/>
    </row>
    <row r="33" spans="1:54" ht="15.75" customHeight="1" x14ac:dyDescent="0.25">
      <c r="C33" s="178" t="s">
        <v>59</v>
      </c>
      <c r="D33" s="180" t="s">
        <v>4</v>
      </c>
      <c r="E33" s="180" t="s">
        <v>2</v>
      </c>
      <c r="F33" s="176" t="s">
        <v>62</v>
      </c>
      <c r="G33" s="182"/>
      <c r="H33" s="176" t="s">
        <v>27</v>
      </c>
      <c r="I33" s="176" t="s">
        <v>27</v>
      </c>
      <c r="J33" s="176" t="s">
        <v>62</v>
      </c>
      <c r="K33" s="136"/>
      <c r="L33" s="136"/>
      <c r="M33" s="136"/>
      <c r="N33" s="136"/>
      <c r="O33" s="136"/>
      <c r="P33" s="137" t="s">
        <v>132</v>
      </c>
      <c r="Q33" s="137"/>
      <c r="R33" s="137" t="s">
        <v>133</v>
      </c>
      <c r="S33" s="137" t="s">
        <v>134</v>
      </c>
      <c r="T33" s="138" t="s">
        <v>135</v>
      </c>
      <c r="U33" s="138" t="s">
        <v>136</v>
      </c>
      <c r="V33" s="138" t="s">
        <v>137</v>
      </c>
      <c r="W33" s="138" t="s">
        <v>138</v>
      </c>
      <c r="X33" s="138" t="s">
        <v>139</v>
      </c>
      <c r="Y33" s="138" t="s">
        <v>140</v>
      </c>
      <c r="Z33" s="138" t="s">
        <v>141</v>
      </c>
      <c r="AA33" s="138" t="s">
        <v>142</v>
      </c>
      <c r="AB33" s="138" t="s">
        <v>143</v>
      </c>
      <c r="AC33" s="139" t="s">
        <v>144</v>
      </c>
      <c r="AD33" s="129" t="s">
        <v>105</v>
      </c>
      <c r="AE33" s="129" t="s">
        <v>106</v>
      </c>
      <c r="AF33" s="129" t="s">
        <v>107</v>
      </c>
      <c r="AG33" s="130" t="s">
        <v>108</v>
      </c>
      <c r="AH33" s="129" t="s">
        <v>109</v>
      </c>
      <c r="AI33" s="131" t="s">
        <v>110</v>
      </c>
      <c r="AJ33" s="129" t="s">
        <v>111</v>
      </c>
      <c r="AK33" s="131" t="s">
        <v>112</v>
      </c>
      <c r="AL33" s="129" t="s">
        <v>113</v>
      </c>
      <c r="AM33" s="129" t="s">
        <v>114</v>
      </c>
      <c r="AN33" s="129" t="s">
        <v>115</v>
      </c>
      <c r="AO33" s="129" t="s">
        <v>116</v>
      </c>
      <c r="AP33" s="129" t="s">
        <v>117</v>
      </c>
      <c r="AQ33" s="131" t="s">
        <v>118</v>
      </c>
      <c r="AR33" s="129" t="s">
        <v>119</v>
      </c>
      <c r="AS33" s="129" t="s">
        <v>120</v>
      </c>
      <c r="AT33" s="132" t="s">
        <v>121</v>
      </c>
      <c r="AU33" s="131" t="s">
        <v>122</v>
      </c>
      <c r="AV33" s="131" t="s">
        <v>123</v>
      </c>
      <c r="AW33" s="131" t="s">
        <v>124</v>
      </c>
      <c r="AX33" s="129" t="s">
        <v>125</v>
      </c>
      <c r="AY33" s="129" t="s">
        <v>126</v>
      </c>
      <c r="AZ33" s="130" t="s">
        <v>127</v>
      </c>
      <c r="BA33" s="129" t="s">
        <v>128</v>
      </c>
      <c r="BB33" s="133" t="s">
        <v>129</v>
      </c>
    </row>
    <row r="34" spans="1:54" ht="14.25" customHeight="1" thickBot="1" x14ac:dyDescent="0.3">
      <c r="C34" s="179"/>
      <c r="D34" s="181"/>
      <c r="E34" s="181"/>
      <c r="F34" s="177"/>
      <c r="G34" s="183"/>
      <c r="H34" s="177"/>
      <c r="I34" s="177"/>
      <c r="J34" s="177"/>
      <c r="K34" s="125"/>
      <c r="L34" s="125"/>
      <c r="M34" s="125"/>
      <c r="N34" s="126" t="s">
        <v>6</v>
      </c>
      <c r="O34" s="125"/>
      <c r="P34" s="126" t="s">
        <v>61</v>
      </c>
      <c r="Q34" s="126" t="s">
        <v>79</v>
      </c>
      <c r="R34" s="126" t="s">
        <v>63</v>
      </c>
      <c r="S34" s="126" t="s">
        <v>28</v>
      </c>
      <c r="T34" s="100" t="s">
        <v>63</v>
      </c>
      <c r="U34" s="100" t="s">
        <v>28</v>
      </c>
      <c r="V34" s="100" t="s">
        <v>63</v>
      </c>
      <c r="W34" s="100" t="s">
        <v>28</v>
      </c>
      <c r="X34" s="100" t="s">
        <v>63</v>
      </c>
      <c r="Y34" s="100" t="s">
        <v>28</v>
      </c>
      <c r="Z34" s="100" t="s">
        <v>63</v>
      </c>
      <c r="AA34" s="100" t="s">
        <v>28</v>
      </c>
      <c r="AB34" s="100" t="s">
        <v>63</v>
      </c>
      <c r="AC34" s="101" t="s">
        <v>28</v>
      </c>
      <c r="AD34" s="134" t="s">
        <v>130</v>
      </c>
      <c r="AE34" s="134" t="s">
        <v>130</v>
      </c>
      <c r="AF34" s="134" t="s">
        <v>130</v>
      </c>
      <c r="AG34" s="135" t="s">
        <v>131</v>
      </c>
      <c r="AH34" s="134" t="s">
        <v>131</v>
      </c>
      <c r="AI34" s="134" t="s">
        <v>131</v>
      </c>
      <c r="AJ34" s="134" t="s">
        <v>131</v>
      </c>
      <c r="AK34" s="134" t="s">
        <v>131</v>
      </c>
      <c r="AL34" s="134" t="s">
        <v>131</v>
      </c>
      <c r="AM34" s="134" t="s">
        <v>131</v>
      </c>
      <c r="AN34" s="134" t="s">
        <v>131</v>
      </c>
      <c r="AO34" s="134" t="s">
        <v>131</v>
      </c>
      <c r="AP34" s="134" t="s">
        <v>131</v>
      </c>
      <c r="AQ34" s="134" t="s">
        <v>131</v>
      </c>
      <c r="AR34" s="134" t="s">
        <v>131</v>
      </c>
      <c r="AS34" s="134" t="s">
        <v>131</v>
      </c>
      <c r="AT34" s="134" t="s">
        <v>131</v>
      </c>
      <c r="AU34" s="134" t="s">
        <v>131</v>
      </c>
      <c r="AV34" s="134" t="s">
        <v>131</v>
      </c>
      <c r="AW34" s="134" t="s">
        <v>131</v>
      </c>
      <c r="AX34" s="134" t="s">
        <v>131</v>
      </c>
      <c r="AY34" s="134" t="s">
        <v>131</v>
      </c>
      <c r="AZ34" s="134" t="s">
        <v>131</v>
      </c>
      <c r="BA34" s="134" t="s">
        <v>131</v>
      </c>
      <c r="BB34" s="134" t="s">
        <v>131</v>
      </c>
    </row>
    <row r="35" spans="1:54" ht="15.75" x14ac:dyDescent="0.25">
      <c r="A35" s="75">
        <f>IF(ISBLANK(VLOOKUP(D35,#REF!,3)),0,1)</f>
        <v>1</v>
      </c>
      <c r="B35" s="74">
        <f>IF(ISBLANK(D35),0,IF(ISBLANK(E35),0,IF(ISBLANK(F35),0,1)))</f>
        <v>0</v>
      </c>
      <c r="C35" s="140">
        <v>1</v>
      </c>
      <c r="D35" s="53"/>
      <c r="E35" s="53"/>
      <c r="F35" s="53"/>
      <c r="G35" s="232">
        <v>34.607599999999998</v>
      </c>
      <c r="H35" s="53">
        <v>1000</v>
      </c>
      <c r="I35" s="159">
        <v>1001</v>
      </c>
      <c r="J35" s="142" t="s">
        <v>4</v>
      </c>
      <c r="K35" s="143" t="str">
        <f>IF(ISBLANK(E35),"",(0.000824493-(0.0000040899*E35)+(0.000000076438*E35^2)-(0.00000000082467*E35^3)+(0.0000000000053875*E35^4)))</f>
        <v/>
      </c>
      <c r="L35" s="143" t="str">
        <f>IF(ISBLANK(E35),"",(-0.00000572466+(0.00000010227*E35)-(0.0000000016546*E35^2)))</f>
        <v/>
      </c>
      <c r="M35" s="143" t="str">
        <f>IF(ISBLANK(E35),"",IF(ISBLANK(G35),(O35+(K35*35)+(L35*35^1.5)+(0.00000048314*35^2)),(O35+(K35*G35)+(L35*G35^1.5)+(0.00000048314*G35^2))))</f>
        <v/>
      </c>
      <c r="N35" s="144" t="str">
        <f>IF(ISBLANK(D35),"",IF(ISBLANK(G35),J35*(1+0.00001*(35-20)),J35*(1+0.00001*(G35-20))))</f>
        <v/>
      </c>
      <c r="O35" s="143" t="str">
        <f>IF(ISBLANK(E35),"",(0.999842594+(0.00006793952*E35)-(0.00000909529*E35^2)+(0.0000001001685*E35^3)-(0.000000001120083*E35^4)+(0.000000000006536332*E35^5)))</f>
        <v/>
      </c>
      <c r="P35" s="234">
        <v>3.5760000000000001</v>
      </c>
      <c r="Q35" s="142" t="s">
        <v>4</v>
      </c>
      <c r="S35" s="161">
        <v>155.5</v>
      </c>
      <c r="T35" s="231">
        <v>8.0000000000000002E-3</v>
      </c>
      <c r="U35" s="231">
        <v>7.8175152719558196E-3</v>
      </c>
      <c r="X35" s="231">
        <v>33.111999999999995</v>
      </c>
      <c r="Y35" s="231">
        <v>32.356695710625132</v>
      </c>
      <c r="Z35" s="231">
        <v>2.2850000000000001</v>
      </c>
      <c r="AA35" s="231">
        <v>2.232877799552381</v>
      </c>
      <c r="AB35" s="231">
        <v>32.1</v>
      </c>
      <c r="AC35" s="231">
        <v>31.367780028722727</v>
      </c>
      <c r="AD35" s="149"/>
      <c r="AE35" s="149"/>
      <c r="AF35" s="149"/>
      <c r="AG35" s="149"/>
      <c r="AH35" s="149"/>
      <c r="AI35" s="149"/>
      <c r="AJ35" s="149"/>
      <c r="AK35" s="149"/>
      <c r="AL35" s="149"/>
      <c r="AM35" s="149"/>
      <c r="AN35" s="149"/>
      <c r="AO35" s="149"/>
      <c r="AP35" s="149"/>
      <c r="AQ35" s="149"/>
      <c r="AR35" s="149"/>
      <c r="AS35" s="149"/>
      <c r="AT35" s="149"/>
      <c r="AU35" s="149"/>
      <c r="AV35" s="149"/>
      <c r="AW35" s="149"/>
      <c r="AX35" s="149"/>
      <c r="AY35" s="149"/>
      <c r="AZ35" s="149"/>
      <c r="BA35" s="149"/>
      <c r="BB35" s="150"/>
    </row>
    <row r="36" spans="1:54" ht="15.75" x14ac:dyDescent="0.25">
      <c r="A36" s="75">
        <f>IF(ISBLANK(VLOOKUP(D36,#REF!,3)),0,1)</f>
        <v>1</v>
      </c>
      <c r="B36" s="74">
        <f t="shared" ref="B36:B58" si="0">IF(ISBLANK(D36),0,IF(ISBLANK(E36),0,IF(ISBLANK(F36),0,1)))</f>
        <v>0</v>
      </c>
      <c r="C36" s="52">
        <v>2</v>
      </c>
      <c r="D36" s="53"/>
      <c r="E36" s="53"/>
      <c r="F36" s="53"/>
      <c r="G36" s="232">
        <v>34.6083</v>
      </c>
      <c r="H36" s="53">
        <v>1000</v>
      </c>
      <c r="I36" s="159">
        <v>1001</v>
      </c>
      <c r="J36" s="127" t="s">
        <v>4</v>
      </c>
      <c r="K36" s="57" t="str">
        <f t="shared" ref="K36:K45" si="1">IF(ISBLANK(E36),"",(0.000824493-(0.0000040899*E36)+(0.000000076438*E36^2)-(0.00000000082467*E36^3)+(0.0000000000053875*E36^4)))</f>
        <v/>
      </c>
      <c r="L36" s="57" t="str">
        <f t="shared" ref="L36:L45" si="2">IF(ISBLANK(E36),"",(-0.00000572466+(0.00000010227*E36)-(0.0000000016546*E36^2)))</f>
        <v/>
      </c>
      <c r="M36" s="57" t="str">
        <f t="shared" ref="M36:M45" si="3">IF(ISBLANK(E36),"",IF(ISBLANK(G36),(O36+(K36*35)+(L36*35^1.5)+(0.00000048314*35^2)),(O36+(K36*G36)+(L36*G36^1.5)+(0.00000048314*G36^2))))</f>
        <v/>
      </c>
      <c r="N36" s="58" t="str">
        <f t="shared" ref="N36:N45" si="4">IF(ISBLANK(D36),"",IF(ISBLANK(G36),J36*(1+0.00001*(35-20)),J36*(1+0.00001*(G36-20))))</f>
        <v/>
      </c>
      <c r="O36" s="57" t="str">
        <f t="shared" ref="O36:O45" si="5">IF(ISBLANK(E36),"",(0.999842594+(0.00006793952*E36)-(0.00000909529*E36^2)+(0.0000001001685*E36^3)-(0.000000001120083*E36^4)+(0.000000000006536332*E36^5)))</f>
        <v/>
      </c>
      <c r="P36" s="234">
        <v>3.5779999999999998</v>
      </c>
      <c r="Q36" s="127" t="s">
        <v>4</v>
      </c>
      <c r="S36" s="162">
        <v>155.6</v>
      </c>
      <c r="T36" s="231">
        <v>1.0999999999999999E-2</v>
      </c>
      <c r="U36" s="231">
        <v>1.0749083498939251E-2</v>
      </c>
      <c r="X36" s="231">
        <v>33.138999999999996</v>
      </c>
      <c r="Y36" s="231">
        <v>32.383079824667981</v>
      </c>
      <c r="Z36" s="231">
        <v>2.282</v>
      </c>
      <c r="AA36" s="231">
        <v>2.2299462313253975</v>
      </c>
      <c r="AB36" s="231">
        <v>31.92</v>
      </c>
      <c r="AC36" s="231">
        <v>31.19188593510372</v>
      </c>
      <c r="AD36" s="76"/>
      <c r="AE36" s="76"/>
      <c r="AF36" s="76"/>
      <c r="AG36" s="76"/>
      <c r="AH36" s="76"/>
      <c r="AI36" s="76"/>
      <c r="AJ36" s="76"/>
      <c r="AK36" s="76"/>
      <c r="AL36" s="76"/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76"/>
      <c r="BA36" s="76"/>
      <c r="BB36" s="77"/>
    </row>
    <row r="37" spans="1:54" ht="15.75" x14ac:dyDescent="0.25">
      <c r="A37" s="75">
        <f>IF(ISBLANK(VLOOKUP(D37,#REF!,3)),0,1)</f>
        <v>1</v>
      </c>
      <c r="B37" s="74">
        <f t="shared" si="0"/>
        <v>0</v>
      </c>
      <c r="C37" s="52">
        <v>3</v>
      </c>
      <c r="D37" s="53"/>
      <c r="E37" s="53"/>
      <c r="F37" s="53"/>
      <c r="G37" s="164">
        <v>34.495100000000001</v>
      </c>
      <c r="H37" s="53">
        <v>800</v>
      </c>
      <c r="I37" s="159">
        <v>801</v>
      </c>
      <c r="J37" s="127" t="s">
        <v>4</v>
      </c>
      <c r="K37" s="57" t="str">
        <f t="shared" si="1"/>
        <v/>
      </c>
      <c r="L37" s="57" t="str">
        <f t="shared" si="2"/>
        <v/>
      </c>
      <c r="M37" s="57" t="str">
        <f t="shared" si="3"/>
        <v/>
      </c>
      <c r="N37" s="58" t="str">
        <f t="shared" si="4"/>
        <v/>
      </c>
      <c r="O37" s="57" t="str">
        <f t="shared" si="5"/>
        <v/>
      </c>
      <c r="P37" s="234">
        <v>3.4289999999999998</v>
      </c>
      <c r="Q37" s="127" t="s">
        <v>4</v>
      </c>
      <c r="S37" s="162">
        <v>149.1</v>
      </c>
      <c r="T37" s="231">
        <v>8.9999999999999993E-3</v>
      </c>
      <c r="U37" s="231">
        <v>8.7947046809502966E-3</v>
      </c>
      <c r="X37" s="231">
        <v>34.551000000000002</v>
      </c>
      <c r="Y37" s="231">
        <v>33.762871270168191</v>
      </c>
      <c r="Z37" s="231">
        <v>2.3460000000000001</v>
      </c>
      <c r="AA37" s="231">
        <v>2.2924863535010442</v>
      </c>
      <c r="AB37" s="231">
        <v>30.4</v>
      </c>
      <c r="AC37" s="231">
        <v>29.706558033432113</v>
      </c>
      <c r="AD37" s="76"/>
      <c r="AE37" s="76"/>
      <c r="AF37" s="76"/>
      <c r="AG37" s="76"/>
      <c r="AH37" s="76"/>
      <c r="AI37" s="76"/>
      <c r="AJ37" s="76"/>
      <c r="AK37" s="76"/>
      <c r="AL37" s="76"/>
      <c r="AM37" s="76"/>
      <c r="AN37" s="76"/>
      <c r="AO37" s="76"/>
      <c r="AP37" s="76"/>
      <c r="AQ37" s="76"/>
      <c r="AR37" s="76"/>
      <c r="AS37" s="76"/>
      <c r="AT37" s="76"/>
      <c r="AU37" s="76"/>
      <c r="AV37" s="76"/>
      <c r="AW37" s="76"/>
      <c r="AX37" s="76"/>
      <c r="AY37" s="76"/>
      <c r="AZ37" s="76"/>
      <c r="BA37" s="76"/>
      <c r="BB37" s="77"/>
    </row>
    <row r="38" spans="1:54" ht="15.75" x14ac:dyDescent="0.25">
      <c r="A38" s="75">
        <f>IF(ISBLANK(VLOOKUP(D38,#REF!,3)),0,1)</f>
        <v>1</v>
      </c>
      <c r="B38" s="74">
        <f t="shared" si="0"/>
        <v>0</v>
      </c>
      <c r="C38" s="52">
        <v>4</v>
      </c>
      <c r="D38" s="53"/>
      <c r="E38" s="53"/>
      <c r="F38" s="53"/>
      <c r="G38" s="164">
        <v>34.585099999999997</v>
      </c>
      <c r="H38" s="53">
        <v>500</v>
      </c>
      <c r="I38" s="159">
        <v>500</v>
      </c>
      <c r="J38" s="127" t="s">
        <v>4</v>
      </c>
      <c r="K38" s="57" t="str">
        <f t="shared" si="1"/>
        <v/>
      </c>
      <c r="L38" s="57" t="str">
        <f t="shared" si="2"/>
        <v/>
      </c>
      <c r="M38" s="57" t="str">
        <f t="shared" si="3"/>
        <v/>
      </c>
      <c r="N38" s="58" t="str">
        <f t="shared" si="4"/>
        <v/>
      </c>
      <c r="O38" s="57" t="str">
        <f t="shared" si="5"/>
        <v/>
      </c>
      <c r="P38" s="234">
        <v>2.8719999999999999</v>
      </c>
      <c r="Q38" s="127" t="s">
        <v>4</v>
      </c>
      <c r="S38" s="162">
        <v>124.9</v>
      </c>
      <c r="T38" s="231">
        <v>0.01</v>
      </c>
      <c r="U38" s="231">
        <v>9.7718940899447736E-3</v>
      </c>
      <c r="X38" s="231">
        <v>33.549999999999997</v>
      </c>
      <c r="Y38" s="231">
        <v>32.784704671764715</v>
      </c>
      <c r="Z38" s="231">
        <v>2.194</v>
      </c>
      <c r="AA38" s="231">
        <v>2.1439535633338833</v>
      </c>
      <c r="AB38" s="231">
        <v>20.399999999999999</v>
      </c>
      <c r="AC38" s="231">
        <v>19.934663943487337</v>
      </c>
      <c r="AD38" s="76"/>
      <c r="AE38" s="76"/>
      <c r="AF38" s="76"/>
      <c r="AG38" s="76"/>
      <c r="AH38" s="76"/>
      <c r="AI38" s="76"/>
      <c r="AJ38" s="76"/>
      <c r="AK38" s="76"/>
      <c r="AL38" s="76"/>
      <c r="AM38" s="76"/>
      <c r="AN38" s="76"/>
      <c r="AO38" s="76"/>
      <c r="AP38" s="76"/>
      <c r="AQ38" s="76"/>
      <c r="AR38" s="76"/>
      <c r="AS38" s="76"/>
      <c r="AT38" s="76"/>
      <c r="AU38" s="76"/>
      <c r="AV38" s="76"/>
      <c r="AW38" s="76"/>
      <c r="AX38" s="76"/>
      <c r="AY38" s="76"/>
      <c r="AZ38" s="76"/>
      <c r="BA38" s="76"/>
      <c r="BB38" s="77"/>
    </row>
    <row r="39" spans="1:54" ht="15.75" x14ac:dyDescent="0.25">
      <c r="A39" s="75">
        <f>IF(ISBLANK(VLOOKUP(D39,#REF!,3)),0,1)</f>
        <v>1</v>
      </c>
      <c r="B39" s="74">
        <f t="shared" si="0"/>
        <v>0</v>
      </c>
      <c r="C39" s="52">
        <v>5</v>
      </c>
      <c r="D39" s="53"/>
      <c r="E39" s="53"/>
      <c r="F39" s="53"/>
      <c r="G39" s="164">
        <v>35.001300000000001</v>
      </c>
      <c r="H39" s="53">
        <v>300</v>
      </c>
      <c r="I39" s="159">
        <v>300</v>
      </c>
      <c r="J39" s="127" t="s">
        <v>4</v>
      </c>
      <c r="K39" s="57" t="str">
        <f t="shared" si="1"/>
        <v/>
      </c>
      <c r="L39" s="57" t="str">
        <f t="shared" si="2"/>
        <v/>
      </c>
      <c r="M39" s="57" t="str">
        <f t="shared" si="3"/>
        <v/>
      </c>
      <c r="N39" s="58" t="str">
        <f t="shared" si="4"/>
        <v/>
      </c>
      <c r="O39" s="57" t="str">
        <f t="shared" si="5"/>
        <v/>
      </c>
      <c r="P39" s="234">
        <v>1.712</v>
      </c>
      <c r="Q39" s="127" t="s">
        <v>4</v>
      </c>
      <c r="S39" s="162">
        <v>74.5</v>
      </c>
      <c r="T39" s="231">
        <v>1.2999999999999999E-2</v>
      </c>
      <c r="U39" s="231">
        <v>1.2703462316928206E-2</v>
      </c>
      <c r="X39" s="231">
        <v>30.486999999999998</v>
      </c>
      <c r="Y39" s="231">
        <v>29.791573512014629</v>
      </c>
      <c r="Z39" s="231">
        <v>1.925</v>
      </c>
      <c r="AA39" s="231">
        <v>1.881089612314369</v>
      </c>
      <c r="AB39" s="231">
        <v>12.28</v>
      </c>
      <c r="AC39" s="231">
        <v>11.999885942452181</v>
      </c>
      <c r="AD39" s="76"/>
      <c r="AE39" s="76"/>
      <c r="AF39" s="76"/>
      <c r="AG39" s="76"/>
      <c r="AH39" s="76"/>
      <c r="AI39" s="76"/>
      <c r="AJ39" s="76"/>
      <c r="AK39" s="76"/>
      <c r="AL39" s="76"/>
      <c r="AM39" s="76"/>
      <c r="AN39" s="76"/>
      <c r="AO39" s="76"/>
      <c r="AP39" s="76"/>
      <c r="AQ39" s="76"/>
      <c r="AR39" s="76"/>
      <c r="AS39" s="76"/>
      <c r="AT39" s="76"/>
      <c r="AU39" s="76"/>
      <c r="AV39" s="76"/>
      <c r="AW39" s="76"/>
      <c r="AX39" s="76"/>
      <c r="AY39" s="76"/>
      <c r="AZ39" s="76"/>
      <c r="BA39" s="76"/>
      <c r="BB39" s="77"/>
    </row>
    <row r="40" spans="1:54" ht="15.75" x14ac:dyDescent="0.25">
      <c r="A40" s="75">
        <f>IF(ISBLANK(VLOOKUP(D40,#REF!,3)),0,1)</f>
        <v>1</v>
      </c>
      <c r="B40" s="74">
        <f t="shared" si="0"/>
        <v>0</v>
      </c>
      <c r="C40" s="52">
        <v>6</v>
      </c>
      <c r="D40" s="53"/>
      <c r="E40" s="53"/>
      <c r="F40" s="53"/>
      <c r="G40" s="164">
        <v>35.261099999999999</v>
      </c>
      <c r="H40" s="53">
        <v>160</v>
      </c>
      <c r="I40" s="159">
        <v>160</v>
      </c>
      <c r="J40" s="127" t="s">
        <v>4</v>
      </c>
      <c r="K40" s="57" t="str">
        <f t="shared" si="1"/>
        <v/>
      </c>
      <c r="L40" s="57" t="str">
        <f t="shared" si="2"/>
        <v/>
      </c>
      <c r="M40" s="57" t="str">
        <f t="shared" si="3"/>
        <v/>
      </c>
      <c r="N40" s="58" t="str">
        <f t="shared" si="4"/>
        <v/>
      </c>
      <c r="O40" s="57" t="str">
        <f t="shared" si="5"/>
        <v/>
      </c>
      <c r="P40" s="234">
        <v>2.12</v>
      </c>
      <c r="Q40" s="127" t="s">
        <v>4</v>
      </c>
      <c r="S40" s="162">
        <v>92.3</v>
      </c>
      <c r="T40" s="231">
        <v>1.7000000000000001E-2</v>
      </c>
      <c r="U40" s="231">
        <v>1.6612219952906116E-2</v>
      </c>
      <c r="X40" s="231">
        <v>24.673000000000002</v>
      </c>
      <c r="Y40" s="231">
        <v>24.110194288120741</v>
      </c>
      <c r="Z40" s="231">
        <v>1.589</v>
      </c>
      <c r="AA40" s="231">
        <v>1.5527539708922247</v>
      </c>
      <c r="AB40" s="231">
        <v>8.64</v>
      </c>
      <c r="AC40" s="231">
        <v>8.4429164937122856</v>
      </c>
      <c r="AD40" s="76"/>
      <c r="AE40" s="76"/>
      <c r="AF40" s="76"/>
      <c r="AG40" s="76"/>
      <c r="AH40" s="76"/>
      <c r="AI40" s="76"/>
      <c r="AJ40" s="76"/>
      <c r="AK40" s="76"/>
      <c r="AL40" s="76"/>
      <c r="AM40" s="76"/>
      <c r="AN40" s="76"/>
      <c r="AO40" s="76"/>
      <c r="AP40" s="76"/>
      <c r="AQ40" s="76"/>
      <c r="AR40" s="76"/>
      <c r="AS40" s="76"/>
      <c r="AT40" s="76"/>
      <c r="AU40" s="76"/>
      <c r="AV40" s="76"/>
      <c r="AW40" s="76"/>
      <c r="AX40" s="76"/>
      <c r="AY40" s="76"/>
      <c r="AZ40" s="76"/>
      <c r="BA40" s="76"/>
      <c r="BB40" s="77"/>
    </row>
    <row r="41" spans="1:54" ht="15.75" x14ac:dyDescent="0.25">
      <c r="A41" s="75">
        <f>IF(ISBLANK(VLOOKUP(D41,#REF!,3)),0,1)</f>
        <v>1</v>
      </c>
      <c r="B41" s="74">
        <f t="shared" si="0"/>
        <v>0</v>
      </c>
      <c r="C41" s="52">
        <v>7</v>
      </c>
      <c r="D41" s="53"/>
      <c r="E41" s="53"/>
      <c r="F41" s="53"/>
      <c r="G41" s="164">
        <v>35.326300000000003</v>
      </c>
      <c r="H41" s="53">
        <v>130</v>
      </c>
      <c r="I41" s="159">
        <v>131</v>
      </c>
      <c r="J41" s="127" t="s">
        <v>4</v>
      </c>
      <c r="K41" s="57" t="str">
        <f t="shared" si="1"/>
        <v/>
      </c>
      <c r="L41" s="57" t="str">
        <f t="shared" si="2"/>
        <v/>
      </c>
      <c r="M41" s="57" t="str">
        <f t="shared" si="3"/>
        <v/>
      </c>
      <c r="N41" s="58" t="str">
        <f t="shared" si="4"/>
        <v/>
      </c>
      <c r="O41" s="57" t="str">
        <f t="shared" si="5"/>
        <v/>
      </c>
      <c r="P41" s="234">
        <v>2.2389999999999999</v>
      </c>
      <c r="Q41" s="127" t="s">
        <v>4</v>
      </c>
      <c r="S41" s="162">
        <v>97.4</v>
      </c>
      <c r="T41" s="231">
        <v>2.1000000000000001E-2</v>
      </c>
      <c r="U41" s="231">
        <v>2.0520977588884028E-2</v>
      </c>
      <c r="X41" s="231">
        <v>23.259</v>
      </c>
      <c r="Y41" s="231">
        <v>22.72844846380255</v>
      </c>
      <c r="Z41" s="231">
        <v>1.518</v>
      </c>
      <c r="AA41" s="231">
        <v>1.4833735228536167</v>
      </c>
      <c r="AB41" s="231">
        <v>7.94</v>
      </c>
      <c r="AC41" s="231">
        <v>7.7588839074161511</v>
      </c>
      <c r="AD41" s="76"/>
      <c r="AE41" s="76"/>
      <c r="AF41" s="76"/>
      <c r="AG41" s="76"/>
      <c r="AH41" s="76"/>
      <c r="AI41" s="76"/>
      <c r="AJ41" s="76"/>
      <c r="AK41" s="76"/>
      <c r="AL41" s="76"/>
      <c r="AM41" s="76"/>
      <c r="AN41" s="76"/>
      <c r="AO41" s="76"/>
      <c r="AP41" s="76"/>
      <c r="AQ41" s="76"/>
      <c r="AR41" s="76"/>
      <c r="AS41" s="76"/>
      <c r="AT41" s="76"/>
      <c r="AU41" s="76"/>
      <c r="AV41" s="76"/>
      <c r="AW41" s="76"/>
      <c r="AX41" s="76"/>
      <c r="AY41" s="76"/>
      <c r="AZ41" s="76"/>
      <c r="BA41" s="76"/>
      <c r="BB41" s="77"/>
    </row>
    <row r="42" spans="1:54" ht="15.75" x14ac:dyDescent="0.25">
      <c r="A42" s="75">
        <f>IF(ISBLANK(VLOOKUP(D42,#REF!,3)),0,1)</f>
        <v>1</v>
      </c>
      <c r="B42" s="74">
        <f t="shared" si="0"/>
        <v>0</v>
      </c>
      <c r="C42" s="52">
        <v>8</v>
      </c>
      <c r="D42" s="53"/>
      <c r="E42" s="53"/>
      <c r="F42" s="53"/>
      <c r="G42" s="164">
        <v>35.385100000000001</v>
      </c>
      <c r="H42" s="53">
        <v>100</v>
      </c>
      <c r="I42" s="159">
        <v>100</v>
      </c>
      <c r="J42" s="127" t="s">
        <v>4</v>
      </c>
      <c r="K42" s="57" t="str">
        <f t="shared" si="1"/>
        <v/>
      </c>
      <c r="L42" s="57" t="str">
        <f t="shared" si="2"/>
        <v/>
      </c>
      <c r="M42" s="57" t="str">
        <f t="shared" si="3"/>
        <v/>
      </c>
      <c r="N42" s="58" t="str">
        <f t="shared" si="4"/>
        <v/>
      </c>
      <c r="O42" s="57" t="str">
        <f t="shared" si="5"/>
        <v/>
      </c>
      <c r="P42" s="234">
        <v>2.1749999999999998</v>
      </c>
      <c r="Q42" s="127" t="s">
        <v>4</v>
      </c>
      <c r="S42" s="60">
        <v>94.6</v>
      </c>
      <c r="T42" s="231">
        <v>3.5999999999999997E-2</v>
      </c>
      <c r="U42" s="231">
        <v>3.5178818723801186E-2</v>
      </c>
      <c r="X42" s="231">
        <v>22.904</v>
      </c>
      <c r="Y42" s="231">
        <v>22.381546223609512</v>
      </c>
      <c r="Z42" s="231">
        <v>1.472</v>
      </c>
      <c r="AA42" s="231">
        <v>1.4384228100398706</v>
      </c>
      <c r="AB42" s="231">
        <v>7.24</v>
      </c>
      <c r="AC42" s="231">
        <v>7.0748513211200166</v>
      </c>
      <c r="AD42" s="76"/>
      <c r="AE42" s="76"/>
      <c r="AF42" s="76"/>
      <c r="AG42" s="76"/>
      <c r="AH42" s="76"/>
      <c r="AI42" s="76"/>
      <c r="AJ42" s="76"/>
      <c r="AK42" s="76"/>
      <c r="AL42" s="76"/>
      <c r="AM42" s="76"/>
      <c r="AN42" s="76"/>
      <c r="AO42" s="76"/>
      <c r="AP42" s="76"/>
      <c r="AQ42" s="76"/>
      <c r="AR42" s="76"/>
      <c r="AS42" s="76"/>
      <c r="AT42" s="76"/>
      <c r="AU42" s="76"/>
      <c r="AV42" s="76"/>
      <c r="AW42" s="76"/>
      <c r="AX42" s="76"/>
      <c r="AY42" s="76"/>
      <c r="AZ42" s="76"/>
      <c r="BA42" s="76"/>
      <c r="BB42" s="77"/>
    </row>
    <row r="43" spans="1:54" ht="15.75" x14ac:dyDescent="0.25">
      <c r="A43" s="75">
        <f>IF(ISBLANK(VLOOKUP(D43,#REF!,3)),0,1)</f>
        <v>1</v>
      </c>
      <c r="B43" s="74">
        <f t="shared" si="0"/>
        <v>0</v>
      </c>
      <c r="C43" s="52">
        <v>9</v>
      </c>
      <c r="D43" s="53"/>
      <c r="E43" s="53"/>
      <c r="F43" s="53"/>
      <c r="G43" s="164">
        <v>35.490900000000003</v>
      </c>
      <c r="H43" s="53">
        <v>80</v>
      </c>
      <c r="I43" s="159">
        <v>80</v>
      </c>
      <c r="J43" s="127" t="s">
        <v>4</v>
      </c>
      <c r="K43" s="57" t="str">
        <f t="shared" si="1"/>
        <v/>
      </c>
      <c r="L43" s="57" t="str">
        <f t="shared" si="2"/>
        <v/>
      </c>
      <c r="M43" s="57" t="str">
        <f t="shared" si="3"/>
        <v/>
      </c>
      <c r="N43" s="58" t="str">
        <f t="shared" si="4"/>
        <v/>
      </c>
      <c r="O43" s="57" t="str">
        <f t="shared" si="5"/>
        <v/>
      </c>
      <c r="P43" s="234">
        <v>2.2589999999999999</v>
      </c>
      <c r="Q43" s="127" t="s">
        <v>4</v>
      </c>
      <c r="S43" s="60">
        <v>98.3</v>
      </c>
      <c r="T43" s="231">
        <v>8.2000000000000003E-2</v>
      </c>
      <c r="U43" s="231">
        <v>8.012953153754715E-2</v>
      </c>
      <c r="X43" s="231">
        <v>21.238</v>
      </c>
      <c r="Y43" s="231">
        <v>20.75354866822471</v>
      </c>
      <c r="Z43" s="231">
        <v>1.3759999999999999</v>
      </c>
      <c r="AA43" s="231">
        <v>1.3446126267764007</v>
      </c>
      <c r="AB43" s="231">
        <v>6.5</v>
      </c>
      <c r="AC43" s="231">
        <v>6.3517311584641032</v>
      </c>
      <c r="AD43" s="76"/>
      <c r="AE43" s="76"/>
      <c r="AF43" s="76"/>
      <c r="AG43" s="76"/>
      <c r="AH43" s="76"/>
      <c r="AI43" s="76"/>
      <c r="AJ43" s="76"/>
      <c r="AK43" s="76"/>
      <c r="AL43" s="76"/>
      <c r="AM43" s="76"/>
      <c r="AN43" s="76"/>
      <c r="AO43" s="76"/>
      <c r="AP43" s="76"/>
      <c r="AQ43" s="76"/>
      <c r="AR43" s="76"/>
      <c r="AS43" s="76"/>
      <c r="AT43" s="76"/>
      <c r="AU43" s="76"/>
      <c r="AV43" s="76"/>
      <c r="AW43" s="76"/>
      <c r="AX43" s="76"/>
      <c r="AY43" s="76"/>
      <c r="AZ43" s="76"/>
      <c r="BA43" s="76"/>
      <c r="BB43" s="77"/>
    </row>
    <row r="44" spans="1:54" ht="15.75" x14ac:dyDescent="0.25">
      <c r="A44" s="75">
        <f>IF(ISBLANK(VLOOKUP(D44,#REF!,3)),0,1)</f>
        <v>1</v>
      </c>
      <c r="B44" s="74">
        <f t="shared" si="0"/>
        <v>0</v>
      </c>
      <c r="C44" s="52">
        <v>10</v>
      </c>
      <c r="D44" s="53"/>
      <c r="E44" s="53"/>
      <c r="F44" s="53"/>
      <c r="G44" s="164">
        <v>35.759399999999999</v>
      </c>
      <c r="H44" s="53">
        <v>60</v>
      </c>
      <c r="I44" s="159">
        <v>60</v>
      </c>
      <c r="J44" s="127" t="s">
        <v>4</v>
      </c>
      <c r="K44" s="57" t="str">
        <f t="shared" si="1"/>
        <v/>
      </c>
      <c r="L44" s="57" t="str">
        <f t="shared" si="2"/>
        <v/>
      </c>
      <c r="M44" s="57" t="str">
        <f t="shared" si="3"/>
        <v/>
      </c>
      <c r="N44" s="58" t="str">
        <f t="shared" si="4"/>
        <v/>
      </c>
      <c r="O44" s="57" t="str">
        <f t="shared" si="5"/>
        <v/>
      </c>
      <c r="P44" s="234">
        <v>3.0819999999999999</v>
      </c>
      <c r="Q44" s="127" t="s">
        <v>4</v>
      </c>
      <c r="S44" s="60">
        <v>134.30000000000001</v>
      </c>
      <c r="T44" s="231">
        <v>0.41599999999999998</v>
      </c>
      <c r="U44" s="231">
        <v>0.4065107941417026</v>
      </c>
      <c r="X44" s="231">
        <v>12.343999999999999</v>
      </c>
      <c r="Y44" s="231">
        <v>12.062426064627829</v>
      </c>
      <c r="Z44" s="231">
        <v>0.92600000000000005</v>
      </c>
      <c r="AA44" s="231">
        <v>0.90487739272888612</v>
      </c>
      <c r="AB44" s="231">
        <v>4.09</v>
      </c>
      <c r="AC44" s="231">
        <v>3.9967046827874126</v>
      </c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  <c r="AP44" s="76"/>
      <c r="AQ44" s="76"/>
      <c r="AR44" s="76"/>
      <c r="AS44" s="76"/>
      <c r="AT44" s="76"/>
      <c r="AU44" s="76"/>
      <c r="AV44" s="76"/>
      <c r="AW44" s="76"/>
      <c r="AX44" s="76"/>
      <c r="AY44" s="76"/>
      <c r="AZ44" s="76"/>
      <c r="BA44" s="76"/>
      <c r="BB44" s="77"/>
    </row>
    <row r="45" spans="1:54" ht="15.75" x14ac:dyDescent="0.25">
      <c r="A45" s="75">
        <f>IF(ISBLANK(VLOOKUP(D45,#REF!,3)),0,1)</f>
        <v>1</v>
      </c>
      <c r="B45" s="74">
        <f t="shared" si="0"/>
        <v>1</v>
      </c>
      <c r="C45" s="52">
        <v>11</v>
      </c>
      <c r="D45" s="53" t="s">
        <v>4</v>
      </c>
      <c r="E45" s="53" t="s">
        <v>4</v>
      </c>
      <c r="F45" s="54" t="s">
        <v>4</v>
      </c>
      <c r="G45" s="164">
        <v>35.850499999999997</v>
      </c>
      <c r="H45" s="53">
        <v>40</v>
      </c>
      <c r="I45" s="159">
        <v>40</v>
      </c>
      <c r="J45" s="127" t="s">
        <v>4</v>
      </c>
      <c r="K45" s="57" t="e">
        <f t="shared" si="1"/>
        <v>#VALUE!</v>
      </c>
      <c r="L45" s="57" t="e">
        <f t="shared" si="2"/>
        <v>#VALUE!</v>
      </c>
      <c r="M45" s="57" t="e">
        <f t="shared" si="3"/>
        <v>#VALUE!</v>
      </c>
      <c r="N45" s="58" t="e">
        <f t="shared" si="4"/>
        <v>#VALUE!</v>
      </c>
      <c r="O45" s="57" t="e">
        <f t="shared" si="5"/>
        <v>#VALUE!</v>
      </c>
      <c r="P45" s="234">
        <v>4.5289999999999999</v>
      </c>
      <c r="Q45" s="127" t="s">
        <v>4</v>
      </c>
      <c r="S45" s="60">
        <v>197.5</v>
      </c>
      <c r="T45" s="231">
        <v>0.03</v>
      </c>
      <c r="U45" s="231">
        <v>2.9315682269834321E-2</v>
      </c>
      <c r="X45" s="231">
        <v>0.6</v>
      </c>
      <c r="Y45" s="231">
        <v>0.5863136453966864</v>
      </c>
      <c r="Z45" s="231">
        <v>0.2</v>
      </c>
      <c r="AA45" s="231">
        <v>0.19543788179889549</v>
      </c>
      <c r="AB45" s="231">
        <v>1.55</v>
      </c>
      <c r="AC45" s="231">
        <v>1.5146435839414401</v>
      </c>
      <c r="AD45" s="76"/>
      <c r="AE45" s="76"/>
      <c r="AF45" s="76"/>
      <c r="AG45" s="76"/>
      <c r="AH45" s="76"/>
      <c r="AI45" s="76"/>
      <c r="AJ45" s="76"/>
      <c r="AK45" s="76"/>
      <c r="AL45" s="76"/>
      <c r="AM45" s="76"/>
      <c r="AN45" s="76"/>
      <c r="AO45" s="76"/>
      <c r="AP45" s="76"/>
      <c r="AQ45" s="76"/>
      <c r="AR45" s="76"/>
      <c r="AS45" s="76"/>
      <c r="AT45" s="76"/>
      <c r="AU45" s="76"/>
      <c r="AV45" s="76"/>
      <c r="AW45" s="76"/>
      <c r="AX45" s="76"/>
      <c r="AY45" s="76"/>
      <c r="AZ45" s="76"/>
      <c r="BA45" s="76"/>
      <c r="BB45" s="77"/>
    </row>
    <row r="46" spans="1:54" ht="15.75" x14ac:dyDescent="0.25">
      <c r="A46" s="75">
        <f>IF(ISBLANK(VLOOKUP(D46,#REF!,3)),0,1)</f>
        <v>1</v>
      </c>
      <c r="B46" s="74">
        <f t="shared" si="0"/>
        <v>0</v>
      </c>
      <c r="C46" s="52">
        <v>12</v>
      </c>
      <c r="D46" s="53"/>
      <c r="E46" s="54"/>
      <c r="F46" s="55"/>
      <c r="G46" s="164">
        <v>35.749499999999998</v>
      </c>
      <c r="H46" s="53">
        <v>20</v>
      </c>
      <c r="I46" s="159">
        <v>20</v>
      </c>
      <c r="J46" s="127" t="s">
        <v>4</v>
      </c>
      <c r="K46" s="127" t="s">
        <v>4</v>
      </c>
      <c r="L46" s="127" t="s">
        <v>4</v>
      </c>
      <c r="M46" s="127" t="s">
        <v>4</v>
      </c>
      <c r="N46" s="127" t="s">
        <v>4</v>
      </c>
      <c r="O46" s="127" t="s">
        <v>4</v>
      </c>
      <c r="P46" s="234">
        <v>4.62</v>
      </c>
      <c r="Q46" s="127" t="s">
        <v>4</v>
      </c>
      <c r="S46" s="60">
        <v>201.6</v>
      </c>
      <c r="T46" s="231">
        <v>8.9999999999999993E-3</v>
      </c>
      <c r="U46" s="231">
        <v>8.7947046809502966E-3</v>
      </c>
      <c r="X46" s="231">
        <v>6.1000000000000006E-2</v>
      </c>
      <c r="Y46" s="231">
        <v>5.9608553948663129E-2</v>
      </c>
      <c r="Z46" s="231">
        <v>0.108</v>
      </c>
      <c r="AA46" s="231">
        <v>0.10553645617140356</v>
      </c>
      <c r="AB46" s="231">
        <v>1.1399999999999999</v>
      </c>
      <c r="AC46" s="231">
        <v>1.1139959262537042</v>
      </c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49"/>
    </row>
    <row r="47" spans="1:54" ht="15.75" x14ac:dyDescent="0.25">
      <c r="A47" s="75">
        <f>IF(ISBLANK(VLOOKUP(D47,#REF!,3)),0,1)</f>
        <v>1</v>
      </c>
      <c r="B47" s="74">
        <f t="shared" si="0"/>
        <v>0</v>
      </c>
      <c r="C47" s="52">
        <v>13</v>
      </c>
      <c r="D47" s="53"/>
      <c r="E47" s="54"/>
      <c r="F47" s="55"/>
      <c r="G47" s="164">
        <v>35.747300000000003</v>
      </c>
      <c r="H47" s="53">
        <v>10</v>
      </c>
      <c r="I47" s="159">
        <v>10</v>
      </c>
      <c r="J47" s="127" t="s">
        <v>4</v>
      </c>
      <c r="K47" s="127" t="s">
        <v>4</v>
      </c>
      <c r="L47" s="127" t="s">
        <v>4</v>
      </c>
      <c r="M47" s="127" t="s">
        <v>4</v>
      </c>
      <c r="N47" s="127" t="s">
        <v>4</v>
      </c>
      <c r="O47" s="127" t="s">
        <v>4</v>
      </c>
      <c r="P47" s="234">
        <v>4.6189999999999998</v>
      </c>
      <c r="Q47" s="127" t="s">
        <v>4</v>
      </c>
      <c r="S47" s="60">
        <v>201.6</v>
      </c>
      <c r="T47" s="231">
        <v>7.0000000000000001E-3</v>
      </c>
      <c r="U47" s="231">
        <v>6.8403258629613417E-3</v>
      </c>
      <c r="X47" s="231">
        <v>7.2999999999999995E-2</v>
      </c>
      <c r="Y47" s="231">
        <v>7.1334826856596839E-2</v>
      </c>
      <c r="Z47" s="231">
        <v>9.8999999999999991E-2</v>
      </c>
      <c r="AA47" s="231">
        <v>9.6741751490453248E-2</v>
      </c>
      <c r="AB47" s="231">
        <v>1.1299999999999999</v>
      </c>
      <c r="AC47" s="231">
        <v>1.1042240321637593</v>
      </c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49"/>
    </row>
    <row r="48" spans="1:54" ht="15.75" x14ac:dyDescent="0.25">
      <c r="A48" s="75">
        <f>IF(ISBLANK(VLOOKUP(D48,#REF!,3)),0,1)</f>
        <v>1</v>
      </c>
      <c r="B48" s="74">
        <f t="shared" si="0"/>
        <v>0</v>
      </c>
      <c r="C48" s="52">
        <v>14</v>
      </c>
      <c r="D48" s="53"/>
      <c r="E48" s="54"/>
      <c r="F48" s="55"/>
      <c r="G48" s="164">
        <v>35.746899999999997</v>
      </c>
      <c r="H48" s="53">
        <v>0</v>
      </c>
      <c r="I48" s="159">
        <v>2</v>
      </c>
      <c r="J48" s="127" t="s">
        <v>4</v>
      </c>
      <c r="K48" s="127" t="s">
        <v>4</v>
      </c>
      <c r="L48" s="127" t="s">
        <v>4</v>
      </c>
      <c r="M48" s="127" t="s">
        <v>4</v>
      </c>
      <c r="N48" s="127" t="s">
        <v>4</v>
      </c>
      <c r="O48" s="127" t="s">
        <v>4</v>
      </c>
      <c r="P48" s="234">
        <v>4.6239999999999997</v>
      </c>
      <c r="Q48" s="127" t="s">
        <v>4</v>
      </c>
      <c r="S48" s="60">
        <v>201.8</v>
      </c>
      <c r="T48" s="231">
        <v>8.0000000000000002E-3</v>
      </c>
      <c r="U48" s="231">
        <v>7.8175152719558196E-3</v>
      </c>
      <c r="X48" s="231">
        <v>7.2000000000000008E-2</v>
      </c>
      <c r="Y48" s="231">
        <v>7.0357637447602386E-2</v>
      </c>
      <c r="Z48" s="231">
        <v>9.1999999999999985E-2</v>
      </c>
      <c r="AA48" s="231">
        <v>8.9901425627491913E-2</v>
      </c>
      <c r="AB48" s="231">
        <v>1.1100000000000001</v>
      </c>
      <c r="AC48" s="231">
        <v>1.0846802439838701</v>
      </c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49"/>
    </row>
    <row r="49" spans="1:54" ht="15.75" x14ac:dyDescent="0.25">
      <c r="A49" s="75">
        <f>IF(ISBLANK(VLOOKUP(D49,#REF!,3)),0,1)</f>
        <v>1</v>
      </c>
      <c r="B49" s="74">
        <f t="shared" si="0"/>
        <v>0</v>
      </c>
      <c r="C49" s="52">
        <v>15</v>
      </c>
      <c r="D49" s="53"/>
      <c r="E49" s="54"/>
      <c r="F49" s="55"/>
      <c r="G49" s="164" t="s">
        <v>4</v>
      </c>
      <c r="H49" s="53" t="s">
        <v>4</v>
      </c>
      <c r="I49" s="159" t="s">
        <v>4</v>
      </c>
      <c r="J49" s="127" t="s">
        <v>4</v>
      </c>
      <c r="K49" s="127" t="s">
        <v>4</v>
      </c>
      <c r="L49" s="127" t="s">
        <v>4</v>
      </c>
      <c r="M49" s="127" t="s">
        <v>4</v>
      </c>
      <c r="N49" s="127" t="s">
        <v>4</v>
      </c>
      <c r="O49" s="127" t="s">
        <v>4</v>
      </c>
      <c r="P49" s="127" t="s">
        <v>4</v>
      </c>
      <c r="Q49" s="127" t="s">
        <v>4</v>
      </c>
      <c r="R49" s="127" t="s">
        <v>4</v>
      </c>
      <c r="S49" s="127" t="s">
        <v>4</v>
      </c>
      <c r="T49" s="127" t="s">
        <v>4</v>
      </c>
      <c r="U49" s="127" t="s">
        <v>4</v>
      </c>
      <c r="V49" s="127" t="s">
        <v>4</v>
      </c>
      <c r="W49" s="127" t="s">
        <v>4</v>
      </c>
      <c r="X49" s="127" t="s">
        <v>4</v>
      </c>
      <c r="Y49" s="127" t="s">
        <v>4</v>
      </c>
      <c r="Z49" s="127" t="s">
        <v>4</v>
      </c>
      <c r="AA49" s="127" t="s">
        <v>4</v>
      </c>
      <c r="AB49" s="127" t="s">
        <v>4</v>
      </c>
      <c r="AC49" s="127" t="s">
        <v>4</v>
      </c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49"/>
    </row>
    <row r="50" spans="1:54" ht="15.75" x14ac:dyDescent="0.25">
      <c r="A50" s="75">
        <f>IF(ISBLANK(VLOOKUP(D50,#REF!,3)),0,1)</f>
        <v>1</v>
      </c>
      <c r="B50" s="74">
        <f t="shared" si="0"/>
        <v>0</v>
      </c>
      <c r="C50" s="52">
        <v>16</v>
      </c>
      <c r="D50" s="53"/>
      <c r="E50" s="54"/>
      <c r="F50" s="55"/>
      <c r="G50" s="164" t="s">
        <v>4</v>
      </c>
      <c r="H50" s="53" t="s">
        <v>4</v>
      </c>
      <c r="I50" s="159" t="s">
        <v>4</v>
      </c>
      <c r="J50" s="127" t="s">
        <v>4</v>
      </c>
      <c r="K50" s="127" t="s">
        <v>4</v>
      </c>
      <c r="L50" s="127" t="s">
        <v>4</v>
      </c>
      <c r="M50" s="127" t="s">
        <v>4</v>
      </c>
      <c r="N50" s="127" t="s">
        <v>4</v>
      </c>
      <c r="O50" s="127" t="s">
        <v>4</v>
      </c>
      <c r="P50" s="127" t="s">
        <v>4</v>
      </c>
      <c r="Q50" s="127" t="s">
        <v>4</v>
      </c>
      <c r="R50" s="127" t="s">
        <v>4</v>
      </c>
      <c r="S50" s="127" t="s">
        <v>4</v>
      </c>
      <c r="T50" s="127" t="s">
        <v>4</v>
      </c>
      <c r="U50" s="127" t="s">
        <v>4</v>
      </c>
      <c r="V50" s="127" t="s">
        <v>4</v>
      </c>
      <c r="W50" s="127" t="s">
        <v>4</v>
      </c>
      <c r="X50" s="127" t="s">
        <v>4</v>
      </c>
      <c r="Y50" s="127" t="s">
        <v>4</v>
      </c>
      <c r="Z50" s="127" t="s">
        <v>4</v>
      </c>
      <c r="AA50" s="127" t="s">
        <v>4</v>
      </c>
      <c r="AB50" s="127" t="s">
        <v>4</v>
      </c>
      <c r="AC50" s="127" t="s">
        <v>4</v>
      </c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49"/>
    </row>
    <row r="51" spans="1:54" ht="15.75" x14ac:dyDescent="0.25">
      <c r="A51" s="75">
        <f>IF(ISBLANK(VLOOKUP(D51,#REF!,3)),0,1)</f>
        <v>1</v>
      </c>
      <c r="B51" s="74">
        <f t="shared" si="0"/>
        <v>0</v>
      </c>
      <c r="C51" s="52">
        <v>17</v>
      </c>
      <c r="D51" s="53"/>
      <c r="E51" s="54"/>
      <c r="F51" s="55"/>
      <c r="G51" s="164" t="s">
        <v>4</v>
      </c>
      <c r="H51" s="53" t="s">
        <v>4</v>
      </c>
      <c r="I51" s="159" t="s">
        <v>4</v>
      </c>
      <c r="J51" s="127" t="s">
        <v>4</v>
      </c>
      <c r="K51" s="127" t="s">
        <v>4</v>
      </c>
      <c r="L51" s="127" t="s">
        <v>4</v>
      </c>
      <c r="M51" s="127" t="s">
        <v>4</v>
      </c>
      <c r="N51" s="127" t="s">
        <v>4</v>
      </c>
      <c r="O51" s="127" t="s">
        <v>4</v>
      </c>
      <c r="P51" s="127" t="s">
        <v>4</v>
      </c>
      <c r="Q51" s="127" t="s">
        <v>4</v>
      </c>
      <c r="R51" s="127" t="s">
        <v>4</v>
      </c>
      <c r="S51" s="127" t="s">
        <v>4</v>
      </c>
      <c r="T51" s="127" t="s">
        <v>4</v>
      </c>
      <c r="U51" s="127" t="s">
        <v>4</v>
      </c>
      <c r="V51" s="127" t="s">
        <v>4</v>
      </c>
      <c r="W51" s="127" t="s">
        <v>4</v>
      </c>
      <c r="X51" s="127" t="s">
        <v>4</v>
      </c>
      <c r="Y51" s="127" t="s">
        <v>4</v>
      </c>
      <c r="Z51" s="127" t="s">
        <v>4</v>
      </c>
      <c r="AA51" s="127" t="s">
        <v>4</v>
      </c>
      <c r="AB51" s="127" t="s">
        <v>4</v>
      </c>
      <c r="AC51" s="127" t="s">
        <v>4</v>
      </c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49"/>
    </row>
    <row r="52" spans="1:54" ht="15.75" x14ac:dyDescent="0.25">
      <c r="A52" s="75">
        <f>IF(ISBLANK(VLOOKUP(D52,#REF!,3)),0,1)</f>
        <v>1</v>
      </c>
      <c r="B52" s="74">
        <f t="shared" si="0"/>
        <v>0</v>
      </c>
      <c r="C52" s="52">
        <v>18</v>
      </c>
      <c r="D52" s="53"/>
      <c r="E52" s="54"/>
      <c r="F52" s="55"/>
      <c r="G52" s="164" t="s">
        <v>4</v>
      </c>
      <c r="H52" s="53" t="s">
        <v>4</v>
      </c>
      <c r="I52" s="159" t="s">
        <v>4</v>
      </c>
      <c r="J52" s="127" t="s">
        <v>4</v>
      </c>
      <c r="K52" s="127" t="s">
        <v>4</v>
      </c>
      <c r="L52" s="127" t="s">
        <v>4</v>
      </c>
      <c r="M52" s="127" t="s">
        <v>4</v>
      </c>
      <c r="N52" s="127" t="s">
        <v>4</v>
      </c>
      <c r="O52" s="127" t="s">
        <v>4</v>
      </c>
      <c r="P52" s="127" t="s">
        <v>4</v>
      </c>
      <c r="Q52" s="127" t="s">
        <v>4</v>
      </c>
      <c r="R52" s="127" t="s">
        <v>4</v>
      </c>
      <c r="S52" s="127" t="s">
        <v>4</v>
      </c>
      <c r="T52" s="127" t="s">
        <v>4</v>
      </c>
      <c r="U52" s="127" t="s">
        <v>4</v>
      </c>
      <c r="V52" s="127" t="s">
        <v>4</v>
      </c>
      <c r="W52" s="127" t="s">
        <v>4</v>
      </c>
      <c r="X52" s="127" t="s">
        <v>4</v>
      </c>
      <c r="Y52" s="127" t="s">
        <v>4</v>
      </c>
      <c r="Z52" s="127" t="s">
        <v>4</v>
      </c>
      <c r="AA52" s="127" t="s">
        <v>4</v>
      </c>
      <c r="AB52" s="127" t="s">
        <v>4</v>
      </c>
      <c r="AC52" s="127" t="s">
        <v>4</v>
      </c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49"/>
    </row>
    <row r="53" spans="1:54" ht="15.75" x14ac:dyDescent="0.25">
      <c r="A53" s="75">
        <f>IF(ISBLANK(VLOOKUP(D53,#REF!,3)),0,1)</f>
        <v>1</v>
      </c>
      <c r="B53" s="74">
        <f t="shared" si="0"/>
        <v>0</v>
      </c>
      <c r="C53" s="52">
        <v>19</v>
      </c>
      <c r="D53" s="53"/>
      <c r="E53" s="54"/>
      <c r="F53" s="55"/>
      <c r="G53" s="164" t="s">
        <v>4</v>
      </c>
      <c r="H53" s="53" t="s">
        <v>4</v>
      </c>
      <c r="I53" s="159" t="s">
        <v>4</v>
      </c>
      <c r="J53" s="127" t="s">
        <v>4</v>
      </c>
      <c r="K53" s="127" t="s">
        <v>4</v>
      </c>
      <c r="L53" s="127" t="s">
        <v>4</v>
      </c>
      <c r="M53" s="127" t="s">
        <v>4</v>
      </c>
      <c r="N53" s="127" t="s">
        <v>4</v>
      </c>
      <c r="O53" s="127" t="s">
        <v>4</v>
      </c>
      <c r="P53" s="127" t="s">
        <v>4</v>
      </c>
      <c r="Q53" s="127" t="s">
        <v>4</v>
      </c>
      <c r="R53" s="127" t="s">
        <v>4</v>
      </c>
      <c r="S53" s="127" t="s">
        <v>4</v>
      </c>
      <c r="T53" s="127" t="s">
        <v>4</v>
      </c>
      <c r="U53" s="127" t="s">
        <v>4</v>
      </c>
      <c r="V53" s="127" t="s">
        <v>4</v>
      </c>
      <c r="W53" s="127" t="s">
        <v>4</v>
      </c>
      <c r="X53" s="127" t="s">
        <v>4</v>
      </c>
      <c r="Y53" s="127" t="s">
        <v>4</v>
      </c>
      <c r="Z53" s="127" t="s">
        <v>4</v>
      </c>
      <c r="AA53" s="127" t="s">
        <v>4</v>
      </c>
      <c r="AB53" s="127" t="s">
        <v>4</v>
      </c>
      <c r="AC53" s="127" t="s">
        <v>4</v>
      </c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49"/>
    </row>
    <row r="54" spans="1:54" ht="15.75" x14ac:dyDescent="0.25">
      <c r="A54" s="75">
        <f>IF(ISBLANK(VLOOKUP(D54,#REF!,3)),0,1)</f>
        <v>1</v>
      </c>
      <c r="B54" s="74">
        <f t="shared" si="0"/>
        <v>0</v>
      </c>
      <c r="C54" s="52">
        <v>20</v>
      </c>
      <c r="D54" s="53"/>
      <c r="E54" s="54"/>
      <c r="F54" s="55"/>
      <c r="G54" s="164" t="s">
        <v>4</v>
      </c>
      <c r="H54" s="53" t="s">
        <v>4</v>
      </c>
      <c r="I54" s="159" t="s">
        <v>4</v>
      </c>
      <c r="J54" s="127" t="s">
        <v>4</v>
      </c>
      <c r="K54" s="127" t="s">
        <v>4</v>
      </c>
      <c r="L54" s="127" t="s">
        <v>4</v>
      </c>
      <c r="M54" s="127" t="s">
        <v>4</v>
      </c>
      <c r="N54" s="127" t="s">
        <v>4</v>
      </c>
      <c r="O54" s="127" t="s">
        <v>4</v>
      </c>
      <c r="P54" s="127" t="s">
        <v>4</v>
      </c>
      <c r="Q54" s="127" t="s">
        <v>4</v>
      </c>
      <c r="R54" s="127" t="s">
        <v>4</v>
      </c>
      <c r="S54" s="127" t="s">
        <v>4</v>
      </c>
      <c r="T54" s="127" t="s">
        <v>4</v>
      </c>
      <c r="U54" s="127" t="s">
        <v>4</v>
      </c>
      <c r="V54" s="127" t="s">
        <v>4</v>
      </c>
      <c r="W54" s="127" t="s">
        <v>4</v>
      </c>
      <c r="X54" s="127" t="s">
        <v>4</v>
      </c>
      <c r="Y54" s="127" t="s">
        <v>4</v>
      </c>
      <c r="Z54" s="127" t="s">
        <v>4</v>
      </c>
      <c r="AA54" s="127" t="s">
        <v>4</v>
      </c>
      <c r="AB54" s="127" t="s">
        <v>4</v>
      </c>
      <c r="AC54" s="127" t="s">
        <v>4</v>
      </c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49"/>
    </row>
    <row r="55" spans="1:54" ht="15.75" x14ac:dyDescent="0.25">
      <c r="A55" s="75">
        <f>IF(ISBLANK(VLOOKUP(D55,#REF!,3)),0,1)</f>
        <v>1</v>
      </c>
      <c r="B55" s="74">
        <f t="shared" si="0"/>
        <v>0</v>
      </c>
      <c r="C55" s="52">
        <v>21</v>
      </c>
      <c r="D55" s="53"/>
      <c r="E55" s="54"/>
      <c r="F55" s="55"/>
      <c r="G55" s="164" t="s">
        <v>4</v>
      </c>
      <c r="H55" s="53" t="s">
        <v>4</v>
      </c>
      <c r="I55" s="159" t="s">
        <v>4</v>
      </c>
      <c r="J55" s="127" t="s">
        <v>4</v>
      </c>
      <c r="K55" s="127" t="s">
        <v>4</v>
      </c>
      <c r="L55" s="127" t="s">
        <v>4</v>
      </c>
      <c r="M55" s="127" t="s">
        <v>4</v>
      </c>
      <c r="N55" s="127" t="s">
        <v>4</v>
      </c>
      <c r="O55" s="127" t="s">
        <v>4</v>
      </c>
      <c r="P55" s="127" t="s">
        <v>4</v>
      </c>
      <c r="Q55" s="127" t="s">
        <v>4</v>
      </c>
      <c r="R55" s="127" t="s">
        <v>4</v>
      </c>
      <c r="S55" s="127" t="s">
        <v>4</v>
      </c>
      <c r="T55" s="127" t="s">
        <v>4</v>
      </c>
      <c r="U55" s="127" t="s">
        <v>4</v>
      </c>
      <c r="V55" s="127" t="s">
        <v>4</v>
      </c>
      <c r="W55" s="127" t="s">
        <v>4</v>
      </c>
      <c r="X55" s="127" t="s">
        <v>4</v>
      </c>
      <c r="Y55" s="127" t="s">
        <v>4</v>
      </c>
      <c r="Z55" s="127" t="s">
        <v>4</v>
      </c>
      <c r="AA55" s="127" t="s">
        <v>4</v>
      </c>
      <c r="AB55" s="127" t="s">
        <v>4</v>
      </c>
      <c r="AC55" s="127" t="s">
        <v>4</v>
      </c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49"/>
    </row>
    <row r="56" spans="1:54" ht="15.75" x14ac:dyDescent="0.25">
      <c r="A56" s="75">
        <f>IF(ISBLANK(VLOOKUP(D56,#REF!,3)),0,1)</f>
        <v>1</v>
      </c>
      <c r="B56" s="74">
        <f t="shared" si="0"/>
        <v>0</v>
      </c>
      <c r="C56" s="52">
        <v>22</v>
      </c>
      <c r="D56" s="53"/>
      <c r="E56" s="54"/>
      <c r="F56" s="55"/>
      <c r="G56" s="164" t="s">
        <v>4</v>
      </c>
      <c r="H56" s="53" t="s">
        <v>4</v>
      </c>
      <c r="I56" s="159" t="s">
        <v>4</v>
      </c>
      <c r="J56" s="127" t="s">
        <v>4</v>
      </c>
      <c r="K56" s="127" t="s">
        <v>4</v>
      </c>
      <c r="L56" s="127" t="s">
        <v>4</v>
      </c>
      <c r="M56" s="127" t="s">
        <v>4</v>
      </c>
      <c r="N56" s="127" t="s">
        <v>4</v>
      </c>
      <c r="O56" s="127" t="s">
        <v>4</v>
      </c>
      <c r="P56" s="127" t="s">
        <v>4</v>
      </c>
      <c r="Q56" s="127" t="s">
        <v>4</v>
      </c>
      <c r="R56" s="127" t="s">
        <v>4</v>
      </c>
      <c r="S56" s="127" t="s">
        <v>4</v>
      </c>
      <c r="T56" s="127" t="s">
        <v>4</v>
      </c>
      <c r="U56" s="127" t="s">
        <v>4</v>
      </c>
      <c r="V56" s="127" t="s">
        <v>4</v>
      </c>
      <c r="W56" s="127" t="s">
        <v>4</v>
      </c>
      <c r="X56" s="127" t="s">
        <v>4</v>
      </c>
      <c r="Y56" s="127" t="s">
        <v>4</v>
      </c>
      <c r="Z56" s="127" t="s">
        <v>4</v>
      </c>
      <c r="AA56" s="127" t="s">
        <v>4</v>
      </c>
      <c r="AB56" s="127" t="s">
        <v>4</v>
      </c>
      <c r="AC56" s="127" t="s">
        <v>4</v>
      </c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49"/>
    </row>
    <row r="57" spans="1:54" ht="15.75" x14ac:dyDescent="0.25">
      <c r="A57" s="75">
        <f>IF(ISBLANK(VLOOKUP(D57,#REF!,3)),0,1)</f>
        <v>1</v>
      </c>
      <c r="B57" s="74">
        <f t="shared" si="0"/>
        <v>0</v>
      </c>
      <c r="C57" s="52">
        <v>23</v>
      </c>
      <c r="D57" s="53"/>
      <c r="E57" s="54"/>
      <c r="F57" s="55"/>
      <c r="G57" s="112"/>
      <c r="H57" s="53"/>
      <c r="I57" s="53"/>
      <c r="J57" s="127" t="s">
        <v>4</v>
      </c>
      <c r="K57" s="127" t="s">
        <v>4</v>
      </c>
      <c r="L57" s="127" t="s">
        <v>4</v>
      </c>
      <c r="M57" s="127" t="s">
        <v>4</v>
      </c>
      <c r="N57" s="127" t="s">
        <v>4</v>
      </c>
      <c r="O57" s="127" t="s">
        <v>4</v>
      </c>
      <c r="P57" s="127" t="s">
        <v>4</v>
      </c>
      <c r="Q57" s="127" t="s">
        <v>4</v>
      </c>
      <c r="R57" s="127" t="s">
        <v>4</v>
      </c>
      <c r="S57" s="127" t="s">
        <v>4</v>
      </c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49"/>
    </row>
    <row r="58" spans="1:54" ht="16.5" thickBot="1" x14ac:dyDescent="0.3">
      <c r="A58" s="75">
        <f>IF(ISBLANK(VLOOKUP(D58,#REF!,3)),0,1)</f>
        <v>1</v>
      </c>
      <c r="B58" s="74">
        <f t="shared" si="0"/>
        <v>0</v>
      </c>
      <c r="C58" s="61">
        <v>24</v>
      </c>
      <c r="D58" s="62"/>
      <c r="E58" s="63"/>
      <c r="F58" s="64"/>
      <c r="G58" s="113"/>
      <c r="H58" s="62"/>
      <c r="I58" s="62"/>
      <c r="J58" s="152" t="s">
        <v>4</v>
      </c>
      <c r="K58" s="152" t="s">
        <v>4</v>
      </c>
      <c r="L58" s="152" t="s">
        <v>4</v>
      </c>
      <c r="M58" s="152" t="s">
        <v>4</v>
      </c>
      <c r="N58" s="152" t="s">
        <v>4</v>
      </c>
      <c r="O58" s="152" t="s">
        <v>4</v>
      </c>
      <c r="P58" s="152" t="s">
        <v>4</v>
      </c>
      <c r="Q58" s="152" t="s">
        <v>4</v>
      </c>
      <c r="R58" s="152" t="s">
        <v>4</v>
      </c>
      <c r="S58" s="152" t="s">
        <v>4</v>
      </c>
      <c r="T58" s="78"/>
      <c r="U58" s="78"/>
      <c r="V58" s="78"/>
      <c r="W58" s="78"/>
      <c r="X58" s="78"/>
      <c r="Y58" s="78"/>
      <c r="Z58" s="78"/>
      <c r="AA58" s="78"/>
      <c r="AB58" s="78"/>
      <c r="AC58" s="78"/>
      <c r="AD58" s="155"/>
      <c r="AE58" s="155"/>
      <c r="AF58" s="155"/>
      <c r="AG58" s="155"/>
      <c r="AH58" s="155"/>
      <c r="AI58" s="155"/>
      <c r="AJ58" s="155"/>
      <c r="AK58" s="155"/>
      <c r="AL58" s="155"/>
      <c r="AM58" s="155"/>
      <c r="AN58" s="155"/>
      <c r="AO58" s="155"/>
      <c r="AP58" s="155"/>
      <c r="AQ58" s="155"/>
      <c r="AR58" s="155"/>
      <c r="AS58" s="155"/>
      <c r="AT58" s="155"/>
      <c r="AU58" s="155"/>
      <c r="AV58" s="155"/>
      <c r="AW58" s="155"/>
      <c r="AX58" s="155"/>
      <c r="AY58" s="155"/>
      <c r="AZ58" s="155"/>
      <c r="BA58" s="155"/>
      <c r="BB58" s="156"/>
    </row>
  </sheetData>
  <dataConsolidate/>
  <mergeCells count="70">
    <mergeCell ref="AX31:AX32"/>
    <mergeCell ref="AY31:AY32"/>
    <mergeCell ref="AZ31:AZ32"/>
    <mergeCell ref="BA31:BA32"/>
    <mergeCell ref="BB31:BB32"/>
    <mergeCell ref="AS31:AS32"/>
    <mergeCell ref="AT31:AT32"/>
    <mergeCell ref="AU31:AU32"/>
    <mergeCell ref="AV31:AV32"/>
    <mergeCell ref="AW31:AW32"/>
    <mergeCell ref="AN31:AN32"/>
    <mergeCell ref="AO31:AO32"/>
    <mergeCell ref="AP31:AP32"/>
    <mergeCell ref="AQ31:AQ32"/>
    <mergeCell ref="AR31:AR32"/>
    <mergeCell ref="AI31:AI32"/>
    <mergeCell ref="AJ31:AJ32"/>
    <mergeCell ref="AK31:AK32"/>
    <mergeCell ref="AL31:AL32"/>
    <mergeCell ref="AM31:AM32"/>
    <mergeCell ref="AD31:AD32"/>
    <mergeCell ref="AE31:AE32"/>
    <mergeCell ref="AF31:AF32"/>
    <mergeCell ref="AG31:AG32"/>
    <mergeCell ref="AH31:AH32"/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Z31:AA32"/>
    <mergeCell ref="AB31:AC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H33:H34"/>
    <mergeCell ref="I33:I34"/>
    <mergeCell ref="J33:J34"/>
    <mergeCell ref="C33:C34"/>
    <mergeCell ref="D33:D34"/>
    <mergeCell ref="E33:E34"/>
    <mergeCell ref="F33:F34"/>
    <mergeCell ref="G33:G34"/>
  </mergeCells>
  <dataValidations disablePrompts="1" count="4">
    <dataValidation type="list" showInputMessage="1" showErrorMessage="1" promptTitle="Choix Cardinal" sqref="P9">
      <formula1>$M$8:$M$10</formula1>
    </dataValidation>
    <dataValidation type="list" showInputMessage="1" showErrorMessage="1" promptTitle="Choix Cardinal" sqref="P10">
      <formula1>$N$8:$N$10</formula1>
    </dataValidation>
    <dataValidation allowBlank="1" showErrorMessage="1" sqref="J30"/>
    <dataValidation type="list" allowBlank="1" showErrorMessage="1" sqref="I29">
      <formula1>$O$28:$O$30</formula1>
    </dataValidation>
  </dataValidations>
  <pageMargins left="0.7" right="0.7" top="0.75" bottom="0.75" header="0.3" footer="0.3"/>
  <pageSetup paperSize="9" orientation="portrait" horizontalDpi="4294967293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8"/>
  <sheetViews>
    <sheetView topLeftCell="A10" zoomScaleNormal="100" workbookViewId="0">
      <selection activeCell="H38" sqref="H38"/>
    </sheetView>
  </sheetViews>
  <sheetFormatPr baseColWidth="10" defaultColWidth="11.42578125" defaultRowHeight="15" x14ac:dyDescent="0.25"/>
  <cols>
    <col min="1" max="2" width="0.85546875" style="80" customWidth="1"/>
    <col min="3" max="3" width="3.7109375" style="80" customWidth="1"/>
    <col min="4" max="8" width="10.28515625" style="80" customWidth="1"/>
    <col min="9" max="10" width="15.7109375" style="80" customWidth="1"/>
    <col min="11" max="15" width="10.7109375" style="80" hidden="1" customWidth="1"/>
    <col min="16" max="16" width="10.7109375" style="80" customWidth="1"/>
    <col min="17" max="29" width="10.28515625" style="80" customWidth="1"/>
    <col min="30" max="16384" width="11.42578125" style="80"/>
  </cols>
  <sheetData>
    <row r="1" spans="3:23" ht="3" customHeight="1" thickBot="1" x14ac:dyDescent="0.3"/>
    <row r="2" spans="3:23" ht="21" x14ac:dyDescent="0.35">
      <c r="C2" s="214" t="s">
        <v>19</v>
      </c>
      <c r="D2" s="215"/>
      <c r="E2" s="215"/>
      <c r="F2" s="216" t="s">
        <v>147</v>
      </c>
      <c r="G2" s="216"/>
      <c r="H2" s="216"/>
      <c r="I2" s="216"/>
      <c r="J2" s="216"/>
      <c r="K2" s="216"/>
      <c r="L2" s="216"/>
      <c r="M2" s="216"/>
      <c r="N2" s="216"/>
      <c r="O2" s="216"/>
      <c r="P2" s="216"/>
      <c r="Q2" s="216"/>
      <c r="R2" s="216"/>
      <c r="S2" s="216"/>
      <c r="T2" s="216"/>
      <c r="U2" s="1"/>
    </row>
    <row r="3" spans="3:23" ht="14.45" customHeight="1" x14ac:dyDescent="0.25">
      <c r="C3" s="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2"/>
    </row>
    <row r="4" spans="3:23" ht="21.75" thickBot="1" x14ac:dyDescent="0.4">
      <c r="C4" s="217" t="s">
        <v>75</v>
      </c>
      <c r="D4" s="218"/>
      <c r="E4" s="218"/>
      <c r="F4" s="218"/>
      <c r="G4" s="218"/>
      <c r="H4" s="218"/>
      <c r="I4" s="218"/>
      <c r="J4" s="218"/>
      <c r="K4" s="218"/>
      <c r="L4" s="218"/>
      <c r="M4" s="218"/>
      <c r="N4" s="218"/>
      <c r="O4" s="218"/>
      <c r="P4" s="218"/>
      <c r="Q4" s="218"/>
      <c r="R4" s="218"/>
      <c r="S4" s="218"/>
      <c r="T4" s="218"/>
      <c r="U4" s="219"/>
    </row>
    <row r="5" spans="3:23" ht="15.75" customHeight="1" thickBot="1" x14ac:dyDescent="0.4">
      <c r="C5" s="7"/>
      <c r="D5" s="7"/>
      <c r="E5" s="7"/>
      <c r="F5" s="7"/>
      <c r="G5" s="7"/>
      <c r="J5" s="7"/>
      <c r="K5" s="7"/>
      <c r="L5" s="7"/>
      <c r="M5" s="7"/>
      <c r="N5" s="7"/>
      <c r="O5" s="7"/>
      <c r="P5" s="7"/>
      <c r="Q5" s="7"/>
      <c r="R5" s="7"/>
    </row>
    <row r="6" spans="3:23" ht="16.5" customHeight="1" thickBot="1" x14ac:dyDescent="0.3">
      <c r="C6" s="220" t="s">
        <v>38</v>
      </c>
      <c r="D6" s="221"/>
      <c r="E6" s="221"/>
      <c r="F6" s="222">
        <v>16</v>
      </c>
      <c r="G6" s="222"/>
      <c r="H6" s="221" t="s">
        <v>37</v>
      </c>
      <c r="I6" s="221"/>
      <c r="J6" s="221"/>
      <c r="K6" s="51"/>
      <c r="L6" s="51"/>
      <c r="M6" s="51"/>
      <c r="N6" s="50"/>
      <c r="O6" s="51"/>
      <c r="P6" s="223">
        <v>1</v>
      </c>
      <c r="Q6" s="223"/>
      <c r="R6" s="224" t="s">
        <v>78</v>
      </c>
      <c r="S6" s="224"/>
      <c r="T6" s="225">
        <v>37411</v>
      </c>
      <c r="U6" s="226"/>
    </row>
    <row r="7" spans="3:23" ht="16.5" customHeight="1" thickBot="1" x14ac:dyDescent="0.4">
      <c r="C7" s="34"/>
      <c r="D7" s="34"/>
      <c r="E7" s="33"/>
      <c r="F7" s="35"/>
      <c r="G7" s="33"/>
      <c r="H7" s="33"/>
      <c r="I7" s="33"/>
      <c r="J7" s="33"/>
      <c r="K7" s="33"/>
      <c r="L7" s="33"/>
      <c r="M7" s="33"/>
      <c r="N7" s="33"/>
      <c r="O7" s="37"/>
      <c r="P7" s="33"/>
      <c r="Q7" s="36"/>
    </row>
    <row r="8" spans="3:23" ht="15" customHeight="1" x14ac:dyDescent="0.25">
      <c r="C8" s="46"/>
      <c r="D8" s="33"/>
      <c r="G8" s="206" t="s">
        <v>57</v>
      </c>
      <c r="H8" s="207"/>
      <c r="I8" s="172" t="s">
        <v>50</v>
      </c>
      <c r="J8" s="172" t="s">
        <v>46</v>
      </c>
      <c r="K8" s="44"/>
      <c r="L8" s="44"/>
      <c r="M8" s="44"/>
      <c r="N8" s="44"/>
      <c r="O8" s="47"/>
      <c r="P8" s="45" t="s">
        <v>52</v>
      </c>
      <c r="Q8" s="208" t="s">
        <v>47</v>
      </c>
      <c r="R8" s="209"/>
    </row>
    <row r="9" spans="3:23" ht="14.25" customHeight="1" x14ac:dyDescent="0.25">
      <c r="C9" s="46"/>
      <c r="D9" s="33"/>
      <c r="G9" s="210" t="s">
        <v>48</v>
      </c>
      <c r="H9" s="211"/>
      <c r="I9" s="38">
        <v>3</v>
      </c>
      <c r="J9" s="39">
        <v>29.9</v>
      </c>
      <c r="K9" s="42" t="s">
        <v>51</v>
      </c>
      <c r="L9" s="43" t="str">
        <f>IF(P9=M9,"+","-")</f>
        <v>-</v>
      </c>
      <c r="M9" s="42" t="s">
        <v>3</v>
      </c>
      <c r="N9" s="42" t="s">
        <v>54</v>
      </c>
      <c r="O9" s="16" t="str">
        <f>IF(ISBLANK(I9),"",IF(ISBLANK(J9),"",IF(P9=M10,L9&amp;N11,N11)))</f>
        <v>-3°29,9</v>
      </c>
      <c r="P9" s="39" t="s">
        <v>53</v>
      </c>
      <c r="Q9" s="212">
        <f>IF(ISBLANK(I9),"",IF(ISBLANK(J9),"",IF(J9&gt;60,"ERREUR !!",O11*(I9+(J9/60)))))</f>
        <v>-3.4983333333333331</v>
      </c>
      <c r="R9" s="213"/>
    </row>
    <row r="10" spans="3:23" ht="15" customHeight="1" x14ac:dyDescent="0.25">
      <c r="C10" s="46"/>
      <c r="D10" s="33"/>
      <c r="G10" s="210" t="s">
        <v>49</v>
      </c>
      <c r="H10" s="211"/>
      <c r="I10" s="38">
        <v>10</v>
      </c>
      <c r="J10" s="39">
        <v>0.08</v>
      </c>
      <c r="K10" s="42" t="s">
        <v>51</v>
      </c>
      <c r="L10" s="43" t="str">
        <f>IF(P10=N9,"+","-")</f>
        <v>-</v>
      </c>
      <c r="M10" s="42" t="s">
        <v>53</v>
      </c>
      <c r="N10" s="42" t="s">
        <v>55</v>
      </c>
      <c r="O10" s="11" t="str">
        <f>IF(ISBLANK(I10),"",IF(ISBLANK(J10),"",IF(P10=N10,L10&amp;N12,N12)))</f>
        <v>-10°0,08</v>
      </c>
      <c r="P10" s="39" t="s">
        <v>55</v>
      </c>
      <c r="Q10" s="212">
        <f>IF(ISBLANK(I10),"",IF(ISBLANK(J10),"",IF(J10&gt;60,"ERREUR !!",O12*(I10+(J10/60)))))</f>
        <v>-10.001333333333333</v>
      </c>
      <c r="R10" s="213"/>
      <c r="S10" s="31"/>
      <c r="T10" s="31"/>
    </row>
    <row r="11" spans="3:23" x14ac:dyDescent="0.25">
      <c r="G11" s="194" t="s">
        <v>72</v>
      </c>
      <c r="H11" s="195"/>
      <c r="I11" s="83" t="s">
        <v>33</v>
      </c>
      <c r="J11" s="85">
        <v>37411</v>
      </c>
      <c r="K11" s="85"/>
      <c r="L11" s="85"/>
      <c r="M11" s="85"/>
      <c r="N11" s="86" t="str">
        <f>I9&amp;"°"&amp;J9</f>
        <v>3°29,9</v>
      </c>
      <c r="O11" s="87">
        <f>IF(P9=M10,-1,1)</f>
        <v>-1</v>
      </c>
      <c r="P11" s="198" t="str">
        <f>TEXT(J11,"aaaa-mm-jj")&amp;"T"&amp;TEXT(J12,"hh:mm:ss")&amp;"z"</f>
        <v>2006-06-05T07:00:00z</v>
      </c>
      <c r="Q11" s="198"/>
      <c r="R11" s="199"/>
      <c r="T11" s="30"/>
      <c r="U11" s="30"/>
      <c r="V11" s="32"/>
      <c r="W11" s="32"/>
    </row>
    <row r="12" spans="3:23" ht="15.75" thickBot="1" x14ac:dyDescent="0.3">
      <c r="G12" s="196"/>
      <c r="H12" s="197"/>
      <c r="I12" s="84" t="s">
        <v>73</v>
      </c>
      <c r="J12" s="114">
        <v>0.29166666666666669</v>
      </c>
      <c r="K12" s="88"/>
      <c r="L12" s="88"/>
      <c r="M12" s="88"/>
      <c r="N12" s="89" t="str">
        <f>I10&amp;"°"&amp;J10</f>
        <v>10°0,08</v>
      </c>
      <c r="O12" s="87">
        <f>IF(P10=N10,-1,1)</f>
        <v>-1</v>
      </c>
      <c r="P12" s="200"/>
      <c r="Q12" s="200"/>
      <c r="R12" s="201"/>
      <c r="T12" s="30"/>
      <c r="U12" s="30"/>
      <c r="V12" s="32"/>
      <c r="W12" s="32"/>
    </row>
    <row r="13" spans="3:23" ht="15.75" thickBot="1" x14ac:dyDescent="0.3">
      <c r="C13" s="5" t="s">
        <v>1</v>
      </c>
      <c r="D13" s="5"/>
      <c r="E13" s="6"/>
      <c r="K13" s="81"/>
      <c r="L13" s="81"/>
      <c r="M13" s="81"/>
      <c r="N13" s="81"/>
      <c r="O13" s="81"/>
      <c r="P13" s="81"/>
      <c r="Q13" s="82"/>
    </row>
    <row r="14" spans="3:23" ht="15" customHeight="1" x14ac:dyDescent="0.25">
      <c r="C14" s="97" t="s">
        <v>7</v>
      </c>
      <c r="D14" s="90"/>
      <c r="E14" s="90"/>
      <c r="F14" s="90"/>
      <c r="G14" s="90"/>
      <c r="H14" s="91"/>
      <c r="I14" s="91"/>
      <c r="J14" s="91"/>
      <c r="K14" s="90"/>
      <c r="L14" s="90"/>
      <c r="M14" s="90"/>
      <c r="N14" s="91"/>
      <c r="O14" s="12"/>
      <c r="P14" s="91"/>
      <c r="Q14" s="12" t="s">
        <v>17</v>
      </c>
      <c r="R14" s="17">
        <v>22.5</v>
      </c>
      <c r="S14" s="92" t="s">
        <v>2</v>
      </c>
    </row>
    <row r="15" spans="3:23" ht="14.25" customHeight="1" x14ac:dyDescent="0.25">
      <c r="C15" s="98" t="s">
        <v>32</v>
      </c>
      <c r="D15" s="93"/>
      <c r="E15" s="93"/>
      <c r="F15" s="93"/>
      <c r="G15" s="93"/>
      <c r="H15" s="23"/>
      <c r="I15" s="23"/>
      <c r="J15" s="23"/>
      <c r="K15" s="93"/>
      <c r="L15" s="93"/>
      <c r="M15" s="93"/>
      <c r="N15" s="23"/>
      <c r="O15" s="13"/>
      <c r="P15" s="23"/>
      <c r="Q15" s="13" t="s">
        <v>34</v>
      </c>
      <c r="R15" s="18">
        <v>22.5</v>
      </c>
      <c r="S15" s="94" t="s">
        <v>2</v>
      </c>
    </row>
    <row r="16" spans="3:23" x14ac:dyDescent="0.25">
      <c r="C16" s="98" t="s">
        <v>11</v>
      </c>
      <c r="D16" s="93"/>
      <c r="E16" s="93"/>
      <c r="F16" s="93"/>
      <c r="G16" s="93"/>
      <c r="H16" s="23"/>
      <c r="I16" s="23"/>
      <c r="J16" s="23"/>
      <c r="K16" s="93"/>
      <c r="L16" s="93"/>
      <c r="M16" s="93"/>
      <c r="N16" s="23"/>
      <c r="O16" s="14"/>
      <c r="P16" s="23"/>
      <c r="Q16" s="14" t="s">
        <v>35</v>
      </c>
      <c r="R16" s="20" t="s">
        <v>4</v>
      </c>
      <c r="S16" s="94" t="s">
        <v>6</v>
      </c>
    </row>
    <row r="17" spans="3:54" ht="15.75" thickBot="1" x14ac:dyDescent="0.3">
      <c r="C17" s="99" t="s">
        <v>12</v>
      </c>
      <c r="D17" s="95"/>
      <c r="E17" s="95"/>
      <c r="F17" s="95"/>
      <c r="G17" s="95"/>
      <c r="H17" s="24"/>
      <c r="I17" s="24"/>
      <c r="J17" s="24"/>
      <c r="K17" s="95"/>
      <c r="L17" s="95"/>
      <c r="M17" s="95"/>
      <c r="N17" s="24"/>
      <c r="O17" s="15"/>
      <c r="P17" s="24"/>
      <c r="Q17" s="15" t="s">
        <v>36</v>
      </c>
      <c r="R17" s="21" t="s">
        <v>4</v>
      </c>
      <c r="S17" s="96" t="s">
        <v>6</v>
      </c>
    </row>
    <row r="18" spans="3:54" ht="14.45" hidden="1" x14ac:dyDescent="0.3">
      <c r="C18" s="8" t="s">
        <v>8</v>
      </c>
      <c r="D18" s="9"/>
      <c r="E18" s="9"/>
      <c r="F18" s="9"/>
      <c r="G18" s="9"/>
      <c r="H18" s="9"/>
      <c r="I18" s="9"/>
      <c r="J18" s="9"/>
      <c r="K18" s="10"/>
      <c r="L18" s="10"/>
      <c r="M18" s="10"/>
      <c r="N18" s="10"/>
      <c r="O18" s="25" t="s">
        <v>0</v>
      </c>
      <c r="P18" s="19">
        <f>(0.999842594+(0.00006793952*$R$14)-(0.00000909529*$R$14^2)+(0.0000001001685*$R$14^3)-(0.000000001120083*$R$14^4)+(0.000000000006536332*$R$14^5))</f>
        <v>0.99765835121983093</v>
      </c>
      <c r="Q18" s="10"/>
      <c r="R18" s="2"/>
    </row>
    <row r="19" spans="3:54" ht="14.45" hidden="1" x14ac:dyDescent="0.3">
      <c r="C19" s="8" t="s">
        <v>9</v>
      </c>
      <c r="D19" s="9"/>
      <c r="E19" s="9"/>
      <c r="F19" s="9"/>
      <c r="G19" s="9"/>
      <c r="H19" s="9"/>
      <c r="I19" s="9"/>
      <c r="J19" s="9"/>
      <c r="K19" s="10"/>
      <c r="L19" s="10"/>
      <c r="M19" s="10"/>
      <c r="N19" s="10"/>
      <c r="O19" s="25" t="s">
        <v>43</v>
      </c>
      <c r="P19" s="19" t="e">
        <f>$P$24*($P$18/#REF!)</f>
        <v>#REF!</v>
      </c>
      <c r="Q19" s="10" t="s">
        <v>3</v>
      </c>
      <c r="R19" s="2"/>
    </row>
    <row r="20" spans="3:54" ht="14.45" hidden="1" x14ac:dyDescent="0.3">
      <c r="C20" s="8" t="s">
        <v>18</v>
      </c>
      <c r="D20" s="9"/>
      <c r="E20" s="9"/>
      <c r="F20" s="9"/>
      <c r="G20" s="9"/>
      <c r="H20" s="9"/>
      <c r="I20" s="9"/>
      <c r="J20" s="9"/>
      <c r="K20" s="10"/>
      <c r="L20" s="10"/>
      <c r="M20" s="10"/>
      <c r="N20" s="10"/>
      <c r="O20" s="25" t="s">
        <v>44</v>
      </c>
      <c r="P20" s="19" t="e">
        <f>5+#REF!</f>
        <v>#REF!</v>
      </c>
      <c r="Q20" s="10" t="s">
        <v>6</v>
      </c>
      <c r="R20" s="2"/>
    </row>
    <row r="21" spans="3:54" ht="14.45" hidden="1" x14ac:dyDescent="0.3">
      <c r="C21" s="8" t="s">
        <v>10</v>
      </c>
      <c r="D21" s="9"/>
      <c r="E21" s="9"/>
      <c r="F21" s="9"/>
      <c r="G21" s="9"/>
      <c r="H21" s="9"/>
      <c r="I21" s="9"/>
      <c r="J21" s="9"/>
      <c r="K21" s="10"/>
      <c r="L21" s="10"/>
      <c r="M21" s="10"/>
      <c r="N21" s="10"/>
      <c r="O21" s="25" t="s">
        <v>45</v>
      </c>
      <c r="P21" s="19" t="e">
        <f>P20*(1+0.00001*(R14-20))</f>
        <v>#REF!</v>
      </c>
      <c r="Q21" s="10" t="s">
        <v>6</v>
      </c>
      <c r="R21" s="2"/>
    </row>
    <row r="22" spans="3:54" ht="14.45" hidden="1" x14ac:dyDescent="0.3">
      <c r="C22" s="8" t="s">
        <v>13</v>
      </c>
      <c r="D22" s="9"/>
      <c r="E22" s="9"/>
      <c r="F22" s="9"/>
      <c r="G22" s="9"/>
      <c r="H22" s="9"/>
      <c r="I22" s="9"/>
      <c r="J22" s="9"/>
      <c r="K22" s="10"/>
      <c r="L22" s="10"/>
      <c r="M22" s="10"/>
      <c r="N22" s="10"/>
      <c r="O22" s="25" t="s">
        <v>39</v>
      </c>
      <c r="P22" s="22" t="e">
        <f>$R$16*(1+0.00001*(20-$R$14))</f>
        <v>#VALUE!</v>
      </c>
      <c r="Q22" s="10" t="s">
        <v>6</v>
      </c>
      <c r="R22" s="2"/>
    </row>
    <row r="23" spans="3:54" ht="14.45" hidden="1" x14ac:dyDescent="0.3">
      <c r="C23" s="8" t="s">
        <v>14</v>
      </c>
      <c r="D23" s="9"/>
      <c r="E23" s="9"/>
      <c r="F23" s="9"/>
      <c r="G23" s="9"/>
      <c r="H23" s="9"/>
      <c r="I23" s="9"/>
      <c r="J23" s="9"/>
      <c r="K23" s="10"/>
      <c r="L23" s="10"/>
      <c r="M23" s="10"/>
      <c r="N23" s="10"/>
      <c r="O23" s="25" t="s">
        <v>40</v>
      </c>
      <c r="P23" s="22" t="e">
        <f>$R$17*(1+0.00001*(20-$R$14))</f>
        <v>#VALUE!</v>
      </c>
      <c r="Q23" s="10" t="s">
        <v>6</v>
      </c>
      <c r="R23" s="2"/>
    </row>
    <row r="24" spans="3:54" ht="14.45" hidden="1" x14ac:dyDescent="0.3">
      <c r="C24" s="8" t="s">
        <v>15</v>
      </c>
      <c r="D24" s="9"/>
      <c r="E24" s="9"/>
      <c r="F24" s="9"/>
      <c r="G24" s="9"/>
      <c r="H24" s="9"/>
      <c r="I24" s="9"/>
      <c r="J24" s="9"/>
      <c r="K24" s="10"/>
      <c r="L24" s="10"/>
      <c r="M24" s="10"/>
      <c r="N24" s="10"/>
      <c r="O24" s="25" t="s">
        <v>41</v>
      </c>
      <c r="P24" s="23" t="e">
        <f>MAX(#REF!)</f>
        <v>#REF!</v>
      </c>
      <c r="Q24" s="10" t="s">
        <v>3</v>
      </c>
      <c r="R24" s="2"/>
    </row>
    <row r="25" spans="3:54" ht="14.45" hidden="1" x14ac:dyDescent="0.3">
      <c r="C25" s="8" t="s">
        <v>16</v>
      </c>
      <c r="D25" s="9"/>
      <c r="E25" s="9"/>
      <c r="F25" s="9"/>
      <c r="G25" s="9"/>
      <c r="H25" s="9"/>
      <c r="I25" s="9"/>
      <c r="J25" s="9"/>
      <c r="K25" s="10"/>
      <c r="L25" s="10"/>
      <c r="M25" s="10"/>
      <c r="N25" s="10"/>
      <c r="O25" s="25" t="s">
        <v>42</v>
      </c>
      <c r="P25" s="23" t="e">
        <f>IF(ISBLANK(R14),"",IF(ISBLANK(P21),"",IF(ISBLANK(R17),"",(($P$24*$P$18)/($P$22-$P$23)))))</f>
        <v>#REF!</v>
      </c>
      <c r="Q25" s="10" t="s">
        <v>3</v>
      </c>
      <c r="R25" s="2"/>
    </row>
    <row r="26" spans="3:54" ht="14.45" hidden="1" x14ac:dyDescent="0.3">
      <c r="C26" s="40" t="s">
        <v>31</v>
      </c>
      <c r="D26" s="41"/>
      <c r="E26" s="41"/>
      <c r="F26" s="41"/>
      <c r="G26" s="41"/>
      <c r="H26" s="41"/>
      <c r="I26" s="41"/>
      <c r="J26" s="41"/>
      <c r="K26" s="10"/>
      <c r="L26" s="10"/>
      <c r="M26" s="10"/>
      <c r="N26" s="10"/>
      <c r="O26" s="25" t="s">
        <v>30</v>
      </c>
      <c r="P26" s="23" t="e">
        <f>2+(#REF!+#REF!)</f>
        <v>#REF!</v>
      </c>
      <c r="Q26" s="10" t="s">
        <v>6</v>
      </c>
      <c r="R26" s="2"/>
    </row>
    <row r="27" spans="3:54" hidden="1" thickBot="1" x14ac:dyDescent="0.35">
      <c r="C27" s="26"/>
      <c r="D27" s="27"/>
      <c r="E27" s="27"/>
      <c r="F27" s="27"/>
      <c r="G27" s="27"/>
      <c r="H27" s="27"/>
      <c r="I27" s="27"/>
      <c r="J27" s="27"/>
      <c r="K27" s="28"/>
      <c r="L27" s="28"/>
      <c r="M27" s="28"/>
      <c r="N27" s="28"/>
      <c r="O27" s="29" t="s">
        <v>29</v>
      </c>
      <c r="P27" s="24">
        <v>1.6999999999999999E-3</v>
      </c>
      <c r="Q27" s="28"/>
      <c r="R27" s="4"/>
    </row>
    <row r="29" spans="3:54" ht="15.75" x14ac:dyDescent="0.25">
      <c r="E29" s="202" t="s">
        <v>60</v>
      </c>
      <c r="F29" s="202"/>
      <c r="G29" s="202"/>
      <c r="H29" s="202"/>
      <c r="I29" s="69" t="s">
        <v>66</v>
      </c>
      <c r="K29" s="70"/>
      <c r="L29" s="70"/>
      <c r="M29" s="70"/>
      <c r="N29" s="71"/>
      <c r="O29" s="70" t="s">
        <v>66</v>
      </c>
    </row>
    <row r="30" spans="3:54" ht="16.149999999999999" thickBot="1" x14ac:dyDescent="0.35">
      <c r="E30" s="117"/>
      <c r="F30" s="117"/>
      <c r="G30" s="117"/>
      <c r="H30" s="117"/>
      <c r="I30" s="117"/>
      <c r="J30" s="73"/>
      <c r="K30" s="72"/>
      <c r="L30" s="72"/>
      <c r="M30" s="72"/>
      <c r="N30" s="71"/>
      <c r="O30" s="71" t="s">
        <v>65</v>
      </c>
      <c r="P30" s="71"/>
    </row>
    <row r="31" spans="3:54" ht="15.75" customHeight="1" x14ac:dyDescent="0.25">
      <c r="C31" s="203" t="s">
        <v>5</v>
      </c>
      <c r="D31" s="190" t="s">
        <v>24</v>
      </c>
      <c r="E31" s="190" t="s">
        <v>58</v>
      </c>
      <c r="F31" s="190" t="s">
        <v>56</v>
      </c>
      <c r="G31" s="190" t="s">
        <v>20</v>
      </c>
      <c r="H31" s="190" t="s">
        <v>76</v>
      </c>
      <c r="I31" s="188" t="s">
        <v>77</v>
      </c>
      <c r="J31" s="188" t="s">
        <v>64</v>
      </c>
      <c r="K31" s="190" t="s">
        <v>21</v>
      </c>
      <c r="L31" s="190" t="s">
        <v>22</v>
      </c>
      <c r="M31" s="190" t="s">
        <v>26</v>
      </c>
      <c r="N31" s="190" t="s">
        <v>25</v>
      </c>
      <c r="O31" s="190" t="s">
        <v>23</v>
      </c>
      <c r="P31" s="192" t="s">
        <v>74</v>
      </c>
      <c r="Q31" s="192"/>
      <c r="R31" s="192"/>
      <c r="S31" s="192"/>
      <c r="T31" s="184" t="s">
        <v>69</v>
      </c>
      <c r="U31" s="184"/>
      <c r="V31" s="184" t="s">
        <v>70</v>
      </c>
      <c r="W31" s="184"/>
      <c r="X31" s="184" t="s">
        <v>71</v>
      </c>
      <c r="Y31" s="184"/>
      <c r="Z31" s="184" t="s">
        <v>67</v>
      </c>
      <c r="AA31" s="184"/>
      <c r="AB31" s="184" t="s">
        <v>68</v>
      </c>
      <c r="AC31" s="186"/>
      <c r="AD31" s="227" t="s">
        <v>80</v>
      </c>
      <c r="AE31" s="227" t="s">
        <v>81</v>
      </c>
      <c r="AF31" s="227" t="s">
        <v>82</v>
      </c>
      <c r="AG31" s="228" t="s">
        <v>83</v>
      </c>
      <c r="AH31" s="227" t="s">
        <v>84</v>
      </c>
      <c r="AI31" s="227" t="s">
        <v>85</v>
      </c>
      <c r="AJ31" s="227" t="s">
        <v>86</v>
      </c>
      <c r="AK31" s="227" t="s">
        <v>87</v>
      </c>
      <c r="AL31" s="228" t="s">
        <v>88</v>
      </c>
      <c r="AM31" s="227" t="s">
        <v>89</v>
      </c>
      <c r="AN31" s="227" t="s">
        <v>90</v>
      </c>
      <c r="AO31" s="227" t="s">
        <v>91</v>
      </c>
      <c r="AP31" s="227" t="s">
        <v>92</v>
      </c>
      <c r="AQ31" s="227" t="s">
        <v>93</v>
      </c>
      <c r="AR31" s="228" t="s">
        <v>94</v>
      </c>
      <c r="AS31" s="228" t="s">
        <v>95</v>
      </c>
      <c r="AT31" s="228" t="s">
        <v>96</v>
      </c>
      <c r="AU31" s="227" t="s">
        <v>97</v>
      </c>
      <c r="AV31" s="227" t="s">
        <v>98</v>
      </c>
      <c r="AW31" s="229" t="s">
        <v>99</v>
      </c>
      <c r="AX31" s="227" t="s">
        <v>100</v>
      </c>
      <c r="AY31" s="227" t="s">
        <v>101</v>
      </c>
      <c r="AZ31" s="228" t="s">
        <v>102</v>
      </c>
      <c r="BA31" s="227" t="s">
        <v>103</v>
      </c>
      <c r="BB31" s="230" t="s">
        <v>104</v>
      </c>
    </row>
    <row r="32" spans="3:54" ht="15.75" customHeight="1" x14ac:dyDescent="0.25">
      <c r="C32" s="204"/>
      <c r="D32" s="191"/>
      <c r="E32" s="191"/>
      <c r="F32" s="191"/>
      <c r="G32" s="191"/>
      <c r="H32" s="191"/>
      <c r="I32" s="205"/>
      <c r="J32" s="189"/>
      <c r="K32" s="191"/>
      <c r="L32" s="191"/>
      <c r="M32" s="191"/>
      <c r="N32" s="191"/>
      <c r="O32" s="191"/>
      <c r="P32" s="193"/>
      <c r="Q32" s="193"/>
      <c r="R32" s="193"/>
      <c r="S32" s="193"/>
      <c r="T32" s="185"/>
      <c r="U32" s="185"/>
      <c r="V32" s="185"/>
      <c r="W32" s="185"/>
      <c r="X32" s="185"/>
      <c r="Y32" s="185"/>
      <c r="Z32" s="185"/>
      <c r="AA32" s="185"/>
      <c r="AB32" s="185"/>
      <c r="AC32" s="187"/>
      <c r="AD32" s="227"/>
      <c r="AE32" s="227"/>
      <c r="AF32" s="227"/>
      <c r="AG32" s="228"/>
      <c r="AH32" s="227"/>
      <c r="AI32" s="227"/>
      <c r="AJ32" s="227"/>
      <c r="AK32" s="227"/>
      <c r="AL32" s="228"/>
      <c r="AM32" s="227"/>
      <c r="AN32" s="227"/>
      <c r="AO32" s="227"/>
      <c r="AP32" s="227"/>
      <c r="AQ32" s="227"/>
      <c r="AR32" s="228"/>
      <c r="AS32" s="228"/>
      <c r="AT32" s="228"/>
      <c r="AU32" s="227"/>
      <c r="AV32" s="227"/>
      <c r="AW32" s="229"/>
      <c r="AX32" s="227"/>
      <c r="AY32" s="227"/>
      <c r="AZ32" s="228"/>
      <c r="BA32" s="227"/>
      <c r="BB32" s="230"/>
    </row>
    <row r="33" spans="1:54" ht="15.75" customHeight="1" x14ac:dyDescent="0.25">
      <c r="C33" s="178" t="s">
        <v>59</v>
      </c>
      <c r="D33" s="180" t="s">
        <v>4</v>
      </c>
      <c r="E33" s="180" t="s">
        <v>2</v>
      </c>
      <c r="F33" s="176" t="s">
        <v>62</v>
      </c>
      <c r="G33" s="182"/>
      <c r="H33" s="176" t="s">
        <v>27</v>
      </c>
      <c r="I33" s="176" t="s">
        <v>27</v>
      </c>
      <c r="J33" s="176" t="s">
        <v>62</v>
      </c>
      <c r="K33" s="136"/>
      <c r="L33" s="136"/>
      <c r="M33" s="136"/>
      <c r="N33" s="136"/>
      <c r="O33" s="136"/>
      <c r="P33" s="137" t="s">
        <v>132</v>
      </c>
      <c r="Q33" s="137"/>
      <c r="R33" s="137" t="s">
        <v>133</v>
      </c>
      <c r="S33" s="137" t="s">
        <v>134</v>
      </c>
      <c r="T33" s="138" t="s">
        <v>135</v>
      </c>
      <c r="U33" s="138" t="s">
        <v>136</v>
      </c>
      <c r="V33" s="138" t="s">
        <v>137</v>
      </c>
      <c r="W33" s="138" t="s">
        <v>138</v>
      </c>
      <c r="X33" s="138" t="s">
        <v>139</v>
      </c>
      <c r="Y33" s="138" t="s">
        <v>140</v>
      </c>
      <c r="Z33" s="138" t="s">
        <v>141</v>
      </c>
      <c r="AA33" s="138" t="s">
        <v>142</v>
      </c>
      <c r="AB33" s="138" t="s">
        <v>143</v>
      </c>
      <c r="AC33" s="139" t="s">
        <v>144</v>
      </c>
      <c r="AD33" s="129" t="s">
        <v>105</v>
      </c>
      <c r="AE33" s="129" t="s">
        <v>106</v>
      </c>
      <c r="AF33" s="129" t="s">
        <v>107</v>
      </c>
      <c r="AG33" s="130" t="s">
        <v>108</v>
      </c>
      <c r="AH33" s="129" t="s">
        <v>109</v>
      </c>
      <c r="AI33" s="131" t="s">
        <v>110</v>
      </c>
      <c r="AJ33" s="129" t="s">
        <v>111</v>
      </c>
      <c r="AK33" s="131" t="s">
        <v>112</v>
      </c>
      <c r="AL33" s="129" t="s">
        <v>113</v>
      </c>
      <c r="AM33" s="129" t="s">
        <v>114</v>
      </c>
      <c r="AN33" s="129" t="s">
        <v>115</v>
      </c>
      <c r="AO33" s="129" t="s">
        <v>116</v>
      </c>
      <c r="AP33" s="129" t="s">
        <v>117</v>
      </c>
      <c r="AQ33" s="131" t="s">
        <v>118</v>
      </c>
      <c r="AR33" s="129" t="s">
        <v>119</v>
      </c>
      <c r="AS33" s="129" t="s">
        <v>120</v>
      </c>
      <c r="AT33" s="132" t="s">
        <v>121</v>
      </c>
      <c r="AU33" s="131" t="s">
        <v>122</v>
      </c>
      <c r="AV33" s="131" t="s">
        <v>123</v>
      </c>
      <c r="AW33" s="131" t="s">
        <v>124</v>
      </c>
      <c r="AX33" s="129" t="s">
        <v>125</v>
      </c>
      <c r="AY33" s="129" t="s">
        <v>126</v>
      </c>
      <c r="AZ33" s="130" t="s">
        <v>127</v>
      </c>
      <c r="BA33" s="129" t="s">
        <v>128</v>
      </c>
      <c r="BB33" s="133" t="s">
        <v>129</v>
      </c>
    </row>
    <row r="34" spans="1:54" ht="14.25" customHeight="1" thickBot="1" x14ac:dyDescent="0.3">
      <c r="C34" s="179"/>
      <c r="D34" s="181"/>
      <c r="E34" s="181"/>
      <c r="F34" s="177"/>
      <c r="G34" s="183"/>
      <c r="H34" s="177"/>
      <c r="I34" s="177"/>
      <c r="J34" s="177"/>
      <c r="K34" s="125"/>
      <c r="L34" s="125"/>
      <c r="M34" s="125"/>
      <c r="N34" s="126" t="s">
        <v>6</v>
      </c>
      <c r="O34" s="125"/>
      <c r="P34" s="126" t="s">
        <v>61</v>
      </c>
      <c r="Q34" s="126" t="s">
        <v>79</v>
      </c>
      <c r="R34" s="126" t="s">
        <v>63</v>
      </c>
      <c r="S34" s="126" t="s">
        <v>28</v>
      </c>
      <c r="T34" s="100" t="s">
        <v>63</v>
      </c>
      <c r="U34" s="100" t="s">
        <v>28</v>
      </c>
      <c r="V34" s="100" t="s">
        <v>63</v>
      </c>
      <c r="W34" s="100" t="s">
        <v>28</v>
      </c>
      <c r="X34" s="100" t="s">
        <v>63</v>
      </c>
      <c r="Y34" s="100" t="s">
        <v>28</v>
      </c>
      <c r="Z34" s="100" t="s">
        <v>63</v>
      </c>
      <c r="AA34" s="100" t="s">
        <v>28</v>
      </c>
      <c r="AB34" s="100" t="s">
        <v>63</v>
      </c>
      <c r="AC34" s="101" t="s">
        <v>28</v>
      </c>
      <c r="AD34" s="134" t="s">
        <v>130</v>
      </c>
      <c r="AE34" s="134" t="s">
        <v>130</v>
      </c>
      <c r="AF34" s="134" t="s">
        <v>130</v>
      </c>
      <c r="AG34" s="135" t="s">
        <v>131</v>
      </c>
      <c r="AH34" s="134" t="s">
        <v>131</v>
      </c>
      <c r="AI34" s="134" t="s">
        <v>131</v>
      </c>
      <c r="AJ34" s="134" t="s">
        <v>131</v>
      </c>
      <c r="AK34" s="134" t="s">
        <v>131</v>
      </c>
      <c r="AL34" s="134" t="s">
        <v>131</v>
      </c>
      <c r="AM34" s="134" t="s">
        <v>131</v>
      </c>
      <c r="AN34" s="134" t="s">
        <v>131</v>
      </c>
      <c r="AO34" s="134" t="s">
        <v>131</v>
      </c>
      <c r="AP34" s="134" t="s">
        <v>131</v>
      </c>
      <c r="AQ34" s="134" t="s">
        <v>131</v>
      </c>
      <c r="AR34" s="134" t="s">
        <v>131</v>
      </c>
      <c r="AS34" s="134" t="s">
        <v>131</v>
      </c>
      <c r="AT34" s="134" t="s">
        <v>131</v>
      </c>
      <c r="AU34" s="134" t="s">
        <v>131</v>
      </c>
      <c r="AV34" s="134" t="s">
        <v>131</v>
      </c>
      <c r="AW34" s="134" t="s">
        <v>131</v>
      </c>
      <c r="AX34" s="134" t="s">
        <v>131</v>
      </c>
      <c r="AY34" s="134" t="s">
        <v>131</v>
      </c>
      <c r="AZ34" s="134" t="s">
        <v>131</v>
      </c>
      <c r="BA34" s="134" t="s">
        <v>131</v>
      </c>
      <c r="BB34" s="134" t="s">
        <v>131</v>
      </c>
    </row>
    <row r="35" spans="1:54" ht="15.75" x14ac:dyDescent="0.25">
      <c r="A35" s="75">
        <f>IF(ISBLANK(VLOOKUP(D35,#REF!,3)),0,1)</f>
        <v>1</v>
      </c>
      <c r="B35" s="74">
        <f>IF(ISBLANK(D35),0,IF(ISBLANK(E35),0,IF(ISBLANK(F35),0,1)))</f>
        <v>0</v>
      </c>
      <c r="C35" s="140">
        <v>1</v>
      </c>
      <c r="D35" s="53"/>
      <c r="E35" s="53"/>
      <c r="F35" s="53"/>
      <c r="G35" s="164">
        <v>34.617699999999999</v>
      </c>
      <c r="H35" s="53">
        <v>1000</v>
      </c>
      <c r="I35" s="159">
        <v>1002</v>
      </c>
      <c r="J35" s="142" t="s">
        <v>4</v>
      </c>
      <c r="K35" s="143" t="str">
        <f>IF(ISBLANK(E35),"",(0.000824493-(0.0000040899*E35)+(0.000000076438*E35^2)-(0.00000000082467*E35^3)+(0.0000000000053875*E35^4)))</f>
        <v/>
      </c>
      <c r="L35" s="143" t="str">
        <f>IF(ISBLANK(E35),"",(-0.00000572466+(0.00000010227*E35)-(0.0000000016546*E35^2)))</f>
        <v/>
      </c>
      <c r="M35" s="143" t="str">
        <f>IF(ISBLANK(E35),"",IF(ISBLANK(G35),(O35+(K35*35)+(L35*35^1.5)+(0.00000048314*35^2)),(O35+(K35*G35)+(L35*G35^1.5)+(0.00000048314*G35^2))))</f>
        <v/>
      </c>
      <c r="N35" s="144" t="str">
        <f>IF(ISBLANK(D35),"",IF(ISBLANK(G35),J35*(1+0.00001*(35-20)),J35*(1+0.00001*(G35-20))))</f>
        <v/>
      </c>
      <c r="O35" s="143" t="str">
        <f>IF(ISBLANK(E35),"",(0.999842594+(0.00006793952*E35)-(0.00000909529*E35^2)+(0.0000001001685*E35^3)-(0.000000001120083*E35^4)+(0.000000000006536332*E35^5)))</f>
        <v/>
      </c>
      <c r="P35" s="234">
        <v>3.6120000000000001</v>
      </c>
      <c r="Q35" s="142" t="s">
        <v>4</v>
      </c>
      <c r="S35" s="161">
        <v>157.1</v>
      </c>
      <c r="T35" s="231">
        <v>1E-3</v>
      </c>
      <c r="U35" s="231">
        <v>9.7718940899447744E-4</v>
      </c>
      <c r="X35" s="231">
        <v>32.809000000000005</v>
      </c>
      <c r="Y35" s="231">
        <v>32.060607319699812</v>
      </c>
      <c r="Z35" s="231">
        <v>2.2559999999999998</v>
      </c>
      <c r="AA35" s="231">
        <v>2.2045393066915406</v>
      </c>
      <c r="AB35" s="231">
        <v>31.61</v>
      </c>
      <c r="AC35" s="231">
        <v>30.888957218315429</v>
      </c>
      <c r="AD35" s="149"/>
      <c r="AE35" s="149"/>
      <c r="AF35" s="149"/>
      <c r="AG35" s="149"/>
      <c r="AH35" s="149"/>
      <c r="AI35" s="149"/>
      <c r="AJ35" s="149"/>
      <c r="AK35" s="149"/>
      <c r="AL35" s="149"/>
      <c r="AM35" s="149"/>
      <c r="AN35" s="149"/>
      <c r="AO35" s="149"/>
      <c r="AP35" s="149"/>
      <c r="AQ35" s="149"/>
      <c r="AR35" s="149"/>
      <c r="AS35" s="149"/>
      <c r="AT35" s="149"/>
      <c r="AU35" s="149"/>
      <c r="AV35" s="149"/>
      <c r="AW35" s="149"/>
      <c r="AX35" s="149"/>
      <c r="AY35" s="149"/>
      <c r="AZ35" s="149"/>
      <c r="BA35" s="149"/>
      <c r="BB35" s="150"/>
    </row>
    <row r="36" spans="1:54" ht="15.75" x14ac:dyDescent="0.25">
      <c r="A36" s="75">
        <f>IF(ISBLANK(VLOOKUP(D36,#REF!,3)),0,1)</f>
        <v>1</v>
      </c>
      <c r="B36" s="74">
        <f t="shared" ref="B36:B58" si="0">IF(ISBLANK(D36),0,IF(ISBLANK(E36),0,IF(ISBLANK(F36),0,1)))</f>
        <v>0</v>
      </c>
      <c r="C36" s="52">
        <v>2</v>
      </c>
      <c r="D36" s="53"/>
      <c r="E36" s="53"/>
      <c r="F36" s="53"/>
      <c r="G36" s="232">
        <v>34.49</v>
      </c>
      <c r="H36" s="53">
        <v>800</v>
      </c>
      <c r="I36" s="159">
        <v>788</v>
      </c>
      <c r="J36" s="127" t="s">
        <v>4</v>
      </c>
      <c r="K36" s="57" t="str">
        <f t="shared" ref="K36:K45" si="1">IF(ISBLANK(E36),"",(0.000824493-(0.0000040899*E36)+(0.000000076438*E36^2)-(0.00000000082467*E36^3)+(0.0000000000053875*E36^4)))</f>
        <v/>
      </c>
      <c r="L36" s="57" t="str">
        <f t="shared" ref="L36:L45" si="2">IF(ISBLANK(E36),"",(-0.00000572466+(0.00000010227*E36)-(0.0000000016546*E36^2)))</f>
        <v/>
      </c>
      <c r="M36" s="57" t="str">
        <f t="shared" ref="M36:M45" si="3">IF(ISBLANK(E36),"",IF(ISBLANK(G36),(O36+(K36*35)+(L36*35^1.5)+(0.00000048314*35^2)),(O36+(K36*G36)+(L36*G36^1.5)+(0.00000048314*G36^2))))</f>
        <v/>
      </c>
      <c r="N36" s="58" t="str">
        <f t="shared" ref="N36:N45" si="4">IF(ISBLANK(D36),"",IF(ISBLANK(G36),J36*(1+0.00001*(35-20)),J36*(1+0.00001*(G36-20))))</f>
        <v/>
      </c>
      <c r="O36" s="57" t="str">
        <f t="shared" ref="O36:O45" si="5">IF(ISBLANK(E36),"",(0.999842594+(0.00006793952*E36)-(0.00000909529*E36^2)+(0.0000001001685*E36^3)-(0.000000001120083*E36^4)+(0.000000000006536332*E36^5)))</f>
        <v/>
      </c>
      <c r="P36" s="234">
        <v>3.367</v>
      </c>
      <c r="Q36" s="127" t="s">
        <v>4</v>
      </c>
      <c r="S36" s="162">
        <v>146.4</v>
      </c>
      <c r="T36" s="231">
        <v>4.0000000000000001E-3</v>
      </c>
      <c r="U36" s="231">
        <v>3.9087576359779098E-3</v>
      </c>
      <c r="X36" s="231">
        <v>34.766000000000005</v>
      </c>
      <c r="Y36" s="231">
        <v>33.972966993102006</v>
      </c>
      <c r="Z36" s="231">
        <v>2.3639999999999999</v>
      </c>
      <c r="AA36" s="231">
        <v>2.3100757628629442</v>
      </c>
      <c r="AB36" s="231">
        <v>29.97</v>
      </c>
      <c r="AC36" s="231">
        <v>29.286366587564487</v>
      </c>
      <c r="AD36" s="76"/>
      <c r="AE36" s="76"/>
      <c r="AF36" s="76"/>
      <c r="AG36" s="76"/>
      <c r="AH36" s="76"/>
      <c r="AI36" s="76"/>
      <c r="AJ36" s="76"/>
      <c r="AK36" s="76"/>
      <c r="AL36" s="76"/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76"/>
      <c r="BA36" s="76"/>
      <c r="BB36" s="77"/>
    </row>
    <row r="37" spans="1:54" ht="15.75" x14ac:dyDescent="0.25">
      <c r="A37" s="75">
        <f>IF(ISBLANK(VLOOKUP(D37,#REF!,3)),0,1)</f>
        <v>1</v>
      </c>
      <c r="B37" s="74">
        <f t="shared" si="0"/>
        <v>0</v>
      </c>
      <c r="C37" s="52">
        <v>3</v>
      </c>
      <c r="D37" s="53"/>
      <c r="E37" s="53"/>
      <c r="F37" s="53"/>
      <c r="G37" s="232">
        <v>34.492100000000001</v>
      </c>
      <c r="H37" s="53">
        <v>800</v>
      </c>
      <c r="I37" s="159">
        <v>788</v>
      </c>
      <c r="J37" s="127" t="s">
        <v>4</v>
      </c>
      <c r="K37" s="57" t="str">
        <f t="shared" si="1"/>
        <v/>
      </c>
      <c r="L37" s="57" t="str">
        <f t="shared" si="2"/>
        <v/>
      </c>
      <c r="M37" s="57" t="str">
        <f t="shared" si="3"/>
        <v/>
      </c>
      <c r="N37" s="58" t="str">
        <f t="shared" si="4"/>
        <v/>
      </c>
      <c r="O37" s="57" t="str">
        <f t="shared" si="5"/>
        <v/>
      </c>
      <c r="P37" s="234">
        <v>3.3559999999999999</v>
      </c>
      <c r="Q37" s="127" t="s">
        <v>4</v>
      </c>
      <c r="S37" s="162">
        <v>145.9</v>
      </c>
      <c r="T37" s="231">
        <v>5.0000000000000001E-3</v>
      </c>
      <c r="U37" s="231">
        <v>4.8859470449723868E-3</v>
      </c>
      <c r="X37" s="231">
        <v>35.094999999999999</v>
      </c>
      <c r="Y37" s="231">
        <v>34.294462308661181</v>
      </c>
      <c r="Z37" s="231">
        <v>2.367</v>
      </c>
      <c r="AA37" s="231">
        <v>2.3130073310899282</v>
      </c>
      <c r="AB37" s="231">
        <v>29.92</v>
      </c>
      <c r="AC37" s="231">
        <v>29.237507117114767</v>
      </c>
      <c r="AD37" s="76"/>
      <c r="AE37" s="76"/>
      <c r="AF37" s="76"/>
      <c r="AG37" s="76"/>
      <c r="AH37" s="76"/>
      <c r="AI37" s="76"/>
      <c r="AJ37" s="76"/>
      <c r="AK37" s="76"/>
      <c r="AL37" s="76"/>
      <c r="AM37" s="76"/>
      <c r="AN37" s="76"/>
      <c r="AO37" s="76"/>
      <c r="AP37" s="76"/>
      <c r="AQ37" s="76"/>
      <c r="AR37" s="76"/>
      <c r="AS37" s="76"/>
      <c r="AT37" s="76"/>
      <c r="AU37" s="76"/>
      <c r="AV37" s="76"/>
      <c r="AW37" s="76"/>
      <c r="AX37" s="76"/>
      <c r="AY37" s="76"/>
      <c r="AZ37" s="76"/>
      <c r="BA37" s="76"/>
      <c r="BB37" s="77"/>
    </row>
    <row r="38" spans="1:54" ht="15.75" x14ac:dyDescent="0.25">
      <c r="A38" s="75">
        <f>IF(ISBLANK(VLOOKUP(D38,#REF!,3)),0,1)</f>
        <v>1</v>
      </c>
      <c r="B38" s="74">
        <f t="shared" si="0"/>
        <v>0</v>
      </c>
      <c r="C38" s="52">
        <v>4</v>
      </c>
      <c r="D38" s="53"/>
      <c r="E38" s="53"/>
      <c r="F38" s="53"/>
      <c r="G38" s="164">
        <v>34.6614</v>
      </c>
      <c r="H38" s="53">
        <v>500</v>
      </c>
      <c r="I38" s="159">
        <v>500</v>
      </c>
      <c r="J38" s="127" t="s">
        <v>4</v>
      </c>
      <c r="K38" s="57" t="str">
        <f t="shared" si="1"/>
        <v/>
      </c>
      <c r="L38" s="57" t="str">
        <f t="shared" si="2"/>
        <v/>
      </c>
      <c r="M38" s="57" t="str">
        <f t="shared" si="3"/>
        <v/>
      </c>
      <c r="N38" s="58" t="str">
        <f t="shared" si="4"/>
        <v/>
      </c>
      <c r="O38" s="57" t="str">
        <f t="shared" si="5"/>
        <v/>
      </c>
      <c r="P38" s="234">
        <v>1.8320000000000001</v>
      </c>
      <c r="Q38" s="127" t="s">
        <v>4</v>
      </c>
      <c r="S38" s="162">
        <v>79.7</v>
      </c>
      <c r="T38" s="231">
        <v>3.0000000000000001E-3</v>
      </c>
      <c r="U38" s="231">
        <v>2.9315682269834323E-3</v>
      </c>
      <c r="X38" s="231">
        <v>37.006999999999998</v>
      </c>
      <c r="Y38" s="231">
        <v>36.162848458658623</v>
      </c>
      <c r="Z38" s="231">
        <v>2.3489999999999998</v>
      </c>
      <c r="AA38" s="231">
        <v>2.2954179217280273</v>
      </c>
      <c r="AB38" s="231">
        <v>19.920000000000002</v>
      </c>
      <c r="AC38" s="231">
        <v>19.46561302716999</v>
      </c>
      <c r="AD38" s="76"/>
      <c r="AE38" s="76"/>
      <c r="AF38" s="76"/>
      <c r="AG38" s="76"/>
      <c r="AH38" s="76"/>
      <c r="AI38" s="76"/>
      <c r="AJ38" s="76"/>
      <c r="AK38" s="76"/>
      <c r="AL38" s="76"/>
      <c r="AM38" s="76"/>
      <c r="AN38" s="76"/>
      <c r="AO38" s="76"/>
      <c r="AP38" s="76"/>
      <c r="AQ38" s="76"/>
      <c r="AR38" s="76"/>
      <c r="AS38" s="76"/>
      <c r="AT38" s="76"/>
      <c r="AU38" s="76"/>
      <c r="AV38" s="76"/>
      <c r="AW38" s="76"/>
      <c r="AX38" s="76"/>
      <c r="AY38" s="76"/>
      <c r="AZ38" s="76"/>
      <c r="BA38" s="76"/>
      <c r="BB38" s="77"/>
    </row>
    <row r="39" spans="1:54" ht="15.75" x14ac:dyDescent="0.25">
      <c r="A39" s="75">
        <f>IF(ISBLANK(VLOOKUP(D39,#REF!,3)),0,1)</f>
        <v>1</v>
      </c>
      <c r="B39" s="74">
        <f t="shared" si="0"/>
        <v>0</v>
      </c>
      <c r="C39" s="52">
        <v>5</v>
      </c>
      <c r="D39" s="53"/>
      <c r="E39" s="53"/>
      <c r="F39" s="53"/>
      <c r="G39" s="164">
        <v>35.005400000000002</v>
      </c>
      <c r="H39" s="53">
        <v>300</v>
      </c>
      <c r="I39" s="159">
        <v>299</v>
      </c>
      <c r="J39" s="127" t="s">
        <v>4</v>
      </c>
      <c r="K39" s="57" t="str">
        <f t="shared" si="1"/>
        <v/>
      </c>
      <c r="L39" s="57" t="str">
        <f t="shared" si="2"/>
        <v/>
      </c>
      <c r="M39" s="57" t="str">
        <f t="shared" si="3"/>
        <v/>
      </c>
      <c r="N39" s="58" t="str">
        <f t="shared" si="4"/>
        <v/>
      </c>
      <c r="O39" s="57" t="str">
        <f t="shared" si="5"/>
        <v/>
      </c>
      <c r="P39" s="234">
        <v>1.9410000000000001</v>
      </c>
      <c r="Q39" s="127" t="s">
        <v>4</v>
      </c>
      <c r="S39" s="162">
        <v>84.4</v>
      </c>
      <c r="T39" s="231">
        <v>2E-3</v>
      </c>
      <c r="U39" s="231">
        <v>1.9543788179889549E-3</v>
      </c>
      <c r="X39" s="231">
        <v>29.188000000000002</v>
      </c>
      <c r="Y39" s="231">
        <v>28.522204469730809</v>
      </c>
      <c r="Z39" s="231">
        <v>1.849</v>
      </c>
      <c r="AA39" s="231">
        <v>1.8068232172307888</v>
      </c>
      <c r="AB39" s="231">
        <v>11.56</v>
      </c>
      <c r="AC39" s="231">
        <v>11.296309567976159</v>
      </c>
      <c r="AD39" s="76"/>
      <c r="AE39" s="76"/>
      <c r="AF39" s="76"/>
      <c r="AG39" s="76"/>
      <c r="AH39" s="76"/>
      <c r="AI39" s="76"/>
      <c r="AJ39" s="76"/>
      <c r="AK39" s="76"/>
      <c r="AL39" s="76"/>
      <c r="AM39" s="76"/>
      <c r="AN39" s="76"/>
      <c r="AO39" s="76"/>
      <c r="AP39" s="76"/>
      <c r="AQ39" s="76"/>
      <c r="AR39" s="76"/>
      <c r="AS39" s="76"/>
      <c r="AT39" s="76"/>
      <c r="AU39" s="76"/>
      <c r="AV39" s="76"/>
      <c r="AW39" s="76"/>
      <c r="AX39" s="76"/>
      <c r="AY39" s="76"/>
      <c r="AZ39" s="76"/>
      <c r="BA39" s="76"/>
      <c r="BB39" s="77"/>
    </row>
    <row r="40" spans="1:54" ht="15.75" x14ac:dyDescent="0.25">
      <c r="A40" s="75">
        <f>IF(ISBLANK(VLOOKUP(D40,#REF!,3)),0,1)</f>
        <v>1</v>
      </c>
      <c r="B40" s="74">
        <f t="shared" si="0"/>
        <v>0</v>
      </c>
      <c r="C40" s="52">
        <v>6</v>
      </c>
      <c r="D40" s="53"/>
      <c r="E40" s="53"/>
      <c r="F40" s="53"/>
      <c r="G40" s="164">
        <v>35.281300000000002</v>
      </c>
      <c r="H40" s="53">
        <v>160</v>
      </c>
      <c r="I40" s="159">
        <v>160</v>
      </c>
      <c r="J40" s="127" t="s">
        <v>4</v>
      </c>
      <c r="K40" s="57" t="str">
        <f t="shared" si="1"/>
        <v/>
      </c>
      <c r="L40" s="57" t="str">
        <f t="shared" si="2"/>
        <v/>
      </c>
      <c r="M40" s="57" t="str">
        <f t="shared" si="3"/>
        <v/>
      </c>
      <c r="N40" s="58" t="str">
        <f t="shared" si="4"/>
        <v/>
      </c>
      <c r="O40" s="57" t="str">
        <f t="shared" si="5"/>
        <v/>
      </c>
      <c r="P40" s="234">
        <v>2.0070000000000001</v>
      </c>
      <c r="Q40" s="127" t="s">
        <v>4</v>
      </c>
      <c r="S40" s="162">
        <v>87.4</v>
      </c>
      <c r="T40" s="231">
        <v>0</v>
      </c>
      <c r="U40" s="231">
        <v>0</v>
      </c>
      <c r="X40" s="231">
        <v>24.69</v>
      </c>
      <c r="Y40" s="231">
        <v>24.126806508073649</v>
      </c>
      <c r="Z40" s="231">
        <v>1.5839999999999999</v>
      </c>
      <c r="AA40" s="231">
        <v>1.547868023847252</v>
      </c>
      <c r="AB40" s="231">
        <v>8.44</v>
      </c>
      <c r="AC40" s="231">
        <v>8.2474786119133885</v>
      </c>
      <c r="AD40" s="76"/>
      <c r="AE40" s="76"/>
      <c r="AF40" s="76"/>
      <c r="AG40" s="76"/>
      <c r="AH40" s="76"/>
      <c r="AI40" s="76"/>
      <c r="AJ40" s="76"/>
      <c r="AK40" s="76"/>
      <c r="AL40" s="76"/>
      <c r="AM40" s="76"/>
      <c r="AN40" s="76"/>
      <c r="AO40" s="76"/>
      <c r="AP40" s="76"/>
      <c r="AQ40" s="76"/>
      <c r="AR40" s="76"/>
      <c r="AS40" s="76"/>
      <c r="AT40" s="76"/>
      <c r="AU40" s="76"/>
      <c r="AV40" s="76"/>
      <c r="AW40" s="76"/>
      <c r="AX40" s="76"/>
      <c r="AY40" s="76"/>
      <c r="AZ40" s="76"/>
      <c r="BA40" s="76"/>
      <c r="BB40" s="77"/>
    </row>
    <row r="41" spans="1:54" ht="15.75" x14ac:dyDescent="0.25">
      <c r="A41" s="75">
        <f>IF(ISBLANK(VLOOKUP(D41,#REF!,3)),0,1)</f>
        <v>1</v>
      </c>
      <c r="B41" s="74">
        <f t="shared" si="0"/>
        <v>0</v>
      </c>
      <c r="C41" s="52">
        <v>7</v>
      </c>
      <c r="D41" s="53"/>
      <c r="E41" s="53"/>
      <c r="F41" s="53"/>
      <c r="G41" s="164">
        <v>35.330199999999998</v>
      </c>
      <c r="H41" s="53">
        <v>130</v>
      </c>
      <c r="I41" s="159">
        <v>130</v>
      </c>
      <c r="J41" s="127" t="s">
        <v>4</v>
      </c>
      <c r="K41" s="57" t="str">
        <f t="shared" si="1"/>
        <v/>
      </c>
      <c r="L41" s="57" t="str">
        <f t="shared" si="2"/>
        <v/>
      </c>
      <c r="M41" s="57" t="str">
        <f t="shared" si="3"/>
        <v/>
      </c>
      <c r="N41" s="58" t="str">
        <f t="shared" si="4"/>
        <v/>
      </c>
      <c r="O41" s="57" t="str">
        <f t="shared" si="5"/>
        <v/>
      </c>
      <c r="P41" s="234">
        <v>2.0550000000000002</v>
      </c>
      <c r="Q41" s="127" t="s">
        <v>4</v>
      </c>
      <c r="S41" s="162">
        <v>89.4</v>
      </c>
      <c r="T41" s="231">
        <v>6.0000000000000001E-3</v>
      </c>
      <c r="U41" s="231">
        <v>5.8631364539668647E-3</v>
      </c>
      <c r="X41" s="231">
        <v>23.884</v>
      </c>
      <c r="Y41" s="231">
        <v>23.3391918444241</v>
      </c>
      <c r="Z41" s="231">
        <v>1.5389999999999999</v>
      </c>
      <c r="AA41" s="231">
        <v>1.5038945004425006</v>
      </c>
      <c r="AB41" s="231">
        <v>7.96</v>
      </c>
      <c r="AC41" s="231">
        <v>7.7784276955960401</v>
      </c>
      <c r="AD41" s="76"/>
      <c r="AE41" s="76"/>
      <c r="AF41" s="76"/>
      <c r="AG41" s="76"/>
      <c r="AH41" s="76"/>
      <c r="AI41" s="76"/>
      <c r="AJ41" s="76"/>
      <c r="AK41" s="76"/>
      <c r="AL41" s="76"/>
      <c r="AM41" s="76"/>
      <c r="AN41" s="76"/>
      <c r="AO41" s="76"/>
      <c r="AP41" s="76"/>
      <c r="AQ41" s="76"/>
      <c r="AR41" s="76"/>
      <c r="AS41" s="76"/>
      <c r="AT41" s="76"/>
      <c r="AU41" s="76"/>
      <c r="AV41" s="76"/>
      <c r="AW41" s="76"/>
      <c r="AX41" s="76"/>
      <c r="AY41" s="76"/>
      <c r="AZ41" s="76"/>
      <c r="BA41" s="76"/>
      <c r="BB41" s="77"/>
    </row>
    <row r="42" spans="1:54" ht="15.75" x14ac:dyDescent="0.25">
      <c r="A42" s="75">
        <f>IF(ISBLANK(VLOOKUP(D42,#REF!,3)),0,1)</f>
        <v>1</v>
      </c>
      <c r="B42" s="74">
        <f t="shared" si="0"/>
        <v>0</v>
      </c>
      <c r="C42" s="52">
        <v>8</v>
      </c>
      <c r="D42" s="53"/>
      <c r="E42" s="53"/>
      <c r="F42" s="53"/>
      <c r="G42" s="164">
        <v>35.436500000000002</v>
      </c>
      <c r="H42" s="53">
        <v>100</v>
      </c>
      <c r="I42" s="159">
        <v>99</v>
      </c>
      <c r="J42" s="127" t="s">
        <v>4</v>
      </c>
      <c r="K42" s="57" t="str">
        <f t="shared" si="1"/>
        <v/>
      </c>
      <c r="L42" s="57" t="str">
        <f t="shared" si="2"/>
        <v/>
      </c>
      <c r="M42" s="57" t="str">
        <f t="shared" si="3"/>
        <v/>
      </c>
      <c r="N42" s="58" t="str">
        <f t="shared" si="4"/>
        <v/>
      </c>
      <c r="O42" s="57" t="str">
        <f t="shared" si="5"/>
        <v/>
      </c>
      <c r="P42" s="234" t="s">
        <v>4</v>
      </c>
      <c r="Q42" s="127" t="s">
        <v>4</v>
      </c>
      <c r="S42" s="60" t="s">
        <v>4</v>
      </c>
      <c r="T42" s="231">
        <v>2.7E-2</v>
      </c>
      <c r="U42" s="231">
        <v>2.638411404285089E-2</v>
      </c>
      <c r="X42" s="231">
        <v>21.302999999999997</v>
      </c>
      <c r="Y42" s="231">
        <v>20.81706597980935</v>
      </c>
      <c r="Z42" s="231">
        <v>1.3819999999999999</v>
      </c>
      <c r="AA42" s="231">
        <v>1.3504757632303677</v>
      </c>
      <c r="AB42" s="231">
        <v>6.66</v>
      </c>
      <c r="AC42" s="231">
        <v>6.5080814639032196</v>
      </c>
      <c r="AD42" s="76"/>
      <c r="AE42" s="76"/>
      <c r="AF42" s="76"/>
      <c r="AG42" s="76"/>
      <c r="AH42" s="76"/>
      <c r="AI42" s="76"/>
      <c r="AJ42" s="76"/>
      <c r="AK42" s="76"/>
      <c r="AL42" s="76"/>
      <c r="AM42" s="76"/>
      <c r="AN42" s="76"/>
      <c r="AO42" s="76"/>
      <c r="AP42" s="76"/>
      <c r="AQ42" s="76"/>
      <c r="AR42" s="76"/>
      <c r="AS42" s="76"/>
      <c r="AT42" s="76"/>
      <c r="AU42" s="76"/>
      <c r="AV42" s="76"/>
      <c r="AW42" s="76"/>
      <c r="AX42" s="76"/>
      <c r="AY42" s="76"/>
      <c r="AZ42" s="76"/>
      <c r="BA42" s="76"/>
      <c r="BB42" s="77"/>
    </row>
    <row r="43" spans="1:54" ht="15.75" x14ac:dyDescent="0.25">
      <c r="A43" s="75">
        <f>IF(ISBLANK(VLOOKUP(D43,#REF!,3)),0,1)</f>
        <v>1</v>
      </c>
      <c r="B43" s="74">
        <f t="shared" si="0"/>
        <v>0</v>
      </c>
      <c r="C43" s="52">
        <v>9</v>
      </c>
      <c r="D43" s="53"/>
      <c r="E43" s="53"/>
      <c r="F43" s="53"/>
      <c r="G43" s="164" t="s">
        <v>4</v>
      </c>
      <c r="H43" s="53">
        <v>80</v>
      </c>
      <c r="I43" s="159">
        <v>79</v>
      </c>
      <c r="J43" s="127" t="s">
        <v>4</v>
      </c>
      <c r="K43" s="57" t="str">
        <f t="shared" si="1"/>
        <v/>
      </c>
      <c r="L43" s="57" t="str">
        <f t="shared" si="2"/>
        <v/>
      </c>
      <c r="M43" s="57" t="str">
        <f t="shared" si="3"/>
        <v/>
      </c>
      <c r="N43" s="58" t="str">
        <f t="shared" si="4"/>
        <v/>
      </c>
      <c r="O43" s="57" t="str">
        <f t="shared" si="5"/>
        <v/>
      </c>
      <c r="P43" s="234" t="s">
        <v>4</v>
      </c>
      <c r="Q43" s="127" t="s">
        <v>4</v>
      </c>
      <c r="S43" s="60" t="s">
        <v>4</v>
      </c>
      <c r="T43" s="231">
        <v>0.05</v>
      </c>
      <c r="U43" s="231">
        <v>4.8859470449723871E-2</v>
      </c>
      <c r="X43" s="231">
        <v>19.559999999999999</v>
      </c>
      <c r="Y43" s="231">
        <v>19.113824839931976</v>
      </c>
      <c r="Z43" s="231">
        <v>1.276</v>
      </c>
      <c r="AA43" s="231">
        <v>1.2468936858769533</v>
      </c>
      <c r="AB43" s="231">
        <v>5.86</v>
      </c>
      <c r="AC43" s="231">
        <v>5.7263299367076375</v>
      </c>
      <c r="AD43" s="76"/>
      <c r="AE43" s="76"/>
      <c r="AF43" s="76"/>
      <c r="AG43" s="76"/>
      <c r="AH43" s="76"/>
      <c r="AI43" s="76"/>
      <c r="AJ43" s="76"/>
      <c r="AK43" s="76"/>
      <c r="AL43" s="76"/>
      <c r="AM43" s="76"/>
      <c r="AN43" s="76"/>
      <c r="AO43" s="76"/>
      <c r="AP43" s="76"/>
      <c r="AQ43" s="76"/>
      <c r="AR43" s="76"/>
      <c r="AS43" s="76"/>
      <c r="AT43" s="76"/>
      <c r="AU43" s="76"/>
      <c r="AV43" s="76"/>
      <c r="AW43" s="76"/>
      <c r="AX43" s="76"/>
      <c r="AY43" s="76"/>
      <c r="AZ43" s="76"/>
      <c r="BA43" s="76"/>
      <c r="BB43" s="77"/>
    </row>
    <row r="44" spans="1:54" ht="15.75" x14ac:dyDescent="0.25">
      <c r="A44" s="75">
        <f>IF(ISBLANK(VLOOKUP(D44,#REF!,3)),0,1)</f>
        <v>1</v>
      </c>
      <c r="B44" s="74">
        <f t="shared" si="0"/>
        <v>0</v>
      </c>
      <c r="C44" s="52">
        <v>10</v>
      </c>
      <c r="D44" s="53"/>
      <c r="E44" s="53"/>
      <c r="F44" s="53"/>
      <c r="G44" s="164" t="s">
        <v>4</v>
      </c>
      <c r="H44" s="53">
        <v>60</v>
      </c>
      <c r="I44" s="159">
        <v>60</v>
      </c>
      <c r="J44" s="127" t="s">
        <v>4</v>
      </c>
      <c r="K44" s="57" t="str">
        <f t="shared" si="1"/>
        <v/>
      </c>
      <c r="L44" s="57" t="str">
        <f t="shared" si="2"/>
        <v/>
      </c>
      <c r="M44" s="57" t="str">
        <f t="shared" si="3"/>
        <v/>
      </c>
      <c r="N44" s="58" t="str">
        <f t="shared" si="4"/>
        <v/>
      </c>
      <c r="O44" s="57" t="str">
        <f t="shared" si="5"/>
        <v/>
      </c>
      <c r="P44" s="234" t="s">
        <v>4</v>
      </c>
      <c r="Q44" s="127" t="s">
        <v>4</v>
      </c>
      <c r="S44" s="60" t="s">
        <v>4</v>
      </c>
      <c r="T44" s="231">
        <v>0.36599999999999999</v>
      </c>
      <c r="U44" s="231">
        <v>0.35765132369197872</v>
      </c>
      <c r="X44" s="231">
        <v>12.984</v>
      </c>
      <c r="Y44" s="231">
        <v>12.687827286384294</v>
      </c>
      <c r="Z44" s="231">
        <v>0.92699999999999994</v>
      </c>
      <c r="AA44" s="231">
        <v>0.9058545821378805</v>
      </c>
      <c r="AB44" s="231">
        <v>3.89</v>
      </c>
      <c r="AC44" s="231">
        <v>3.8012668009885173</v>
      </c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  <c r="AP44" s="76"/>
      <c r="AQ44" s="76"/>
      <c r="AR44" s="76"/>
      <c r="AS44" s="76"/>
      <c r="AT44" s="76"/>
      <c r="AU44" s="76"/>
      <c r="AV44" s="76"/>
      <c r="AW44" s="76"/>
      <c r="AX44" s="76"/>
      <c r="AY44" s="76"/>
      <c r="AZ44" s="76"/>
      <c r="BA44" s="76"/>
      <c r="BB44" s="77"/>
    </row>
    <row r="45" spans="1:54" ht="15.75" x14ac:dyDescent="0.25">
      <c r="A45" s="75">
        <f>IF(ISBLANK(VLOOKUP(D45,#REF!,3)),0,1)</f>
        <v>1</v>
      </c>
      <c r="B45" s="74">
        <f t="shared" si="0"/>
        <v>1</v>
      </c>
      <c r="C45" s="52">
        <v>11</v>
      </c>
      <c r="D45" s="53" t="s">
        <v>4</v>
      </c>
      <c r="E45" s="53" t="s">
        <v>4</v>
      </c>
      <c r="F45" s="54" t="s">
        <v>4</v>
      </c>
      <c r="G45" s="164">
        <v>35.774500000000003</v>
      </c>
      <c r="H45" s="53">
        <v>40</v>
      </c>
      <c r="I45" s="159">
        <v>40</v>
      </c>
      <c r="J45" s="127" t="s">
        <v>4</v>
      </c>
      <c r="K45" s="57" t="e">
        <f t="shared" si="1"/>
        <v>#VALUE!</v>
      </c>
      <c r="L45" s="57" t="e">
        <f t="shared" si="2"/>
        <v>#VALUE!</v>
      </c>
      <c r="M45" s="57" t="e">
        <f t="shared" si="3"/>
        <v>#VALUE!</v>
      </c>
      <c r="N45" s="58" t="e">
        <f t="shared" si="4"/>
        <v>#VALUE!</v>
      </c>
      <c r="O45" s="57" t="e">
        <f t="shared" si="5"/>
        <v>#VALUE!</v>
      </c>
      <c r="P45" s="234" t="s">
        <v>4</v>
      </c>
      <c r="Q45" s="127" t="s">
        <v>4</v>
      </c>
      <c r="S45" s="60" t="s">
        <v>4</v>
      </c>
      <c r="T45" s="231">
        <v>2E-3</v>
      </c>
      <c r="U45" s="231">
        <v>1.9543788179889549E-3</v>
      </c>
      <c r="X45" s="231">
        <v>9.8000000000000004E-2</v>
      </c>
      <c r="Y45" s="231">
        <v>9.5764562081458796E-2</v>
      </c>
      <c r="Z45" s="231">
        <v>0.128</v>
      </c>
      <c r="AA45" s="231">
        <v>0.12508024435129311</v>
      </c>
      <c r="AB45" s="231">
        <v>1.17</v>
      </c>
      <c r="AC45" s="231">
        <v>1.1433116085235384</v>
      </c>
      <c r="AD45" s="76"/>
      <c r="AE45" s="76"/>
      <c r="AF45" s="76"/>
      <c r="AG45" s="76"/>
      <c r="AH45" s="76"/>
      <c r="AI45" s="76"/>
      <c r="AJ45" s="76"/>
      <c r="AK45" s="76"/>
      <c r="AL45" s="76"/>
      <c r="AM45" s="76"/>
      <c r="AN45" s="76"/>
      <c r="AO45" s="76"/>
      <c r="AP45" s="76"/>
      <c r="AQ45" s="76"/>
      <c r="AR45" s="76"/>
      <c r="AS45" s="76"/>
      <c r="AT45" s="76"/>
      <c r="AU45" s="76"/>
      <c r="AV45" s="76"/>
      <c r="AW45" s="76"/>
      <c r="AX45" s="76"/>
      <c r="AY45" s="76"/>
      <c r="AZ45" s="76"/>
      <c r="BA45" s="76"/>
      <c r="BB45" s="77"/>
    </row>
    <row r="46" spans="1:54" ht="15.75" x14ac:dyDescent="0.25">
      <c r="A46" s="75">
        <f>IF(ISBLANK(VLOOKUP(D46,#REF!,3)),0,1)</f>
        <v>1</v>
      </c>
      <c r="B46" s="74">
        <f t="shared" si="0"/>
        <v>0</v>
      </c>
      <c r="C46" s="52">
        <v>12</v>
      </c>
      <c r="D46" s="53"/>
      <c r="E46" s="54"/>
      <c r="F46" s="55"/>
      <c r="G46" s="164">
        <v>35.653799999999997</v>
      </c>
      <c r="H46" s="53">
        <v>20</v>
      </c>
      <c r="I46" s="159">
        <v>20</v>
      </c>
      <c r="J46" s="127" t="s">
        <v>4</v>
      </c>
      <c r="K46" s="127" t="s">
        <v>4</v>
      </c>
      <c r="L46" s="127" t="s">
        <v>4</v>
      </c>
      <c r="M46" s="127" t="s">
        <v>4</v>
      </c>
      <c r="N46" s="127" t="s">
        <v>4</v>
      </c>
      <c r="O46" s="127" t="s">
        <v>4</v>
      </c>
      <c r="P46" s="234" t="s">
        <v>4</v>
      </c>
      <c r="Q46" s="127" t="s">
        <v>4</v>
      </c>
      <c r="S46" s="60" t="s">
        <v>4</v>
      </c>
      <c r="T46" s="231">
        <v>3.0000000000000001E-3</v>
      </c>
      <c r="U46" s="231">
        <v>2.9315682269834323E-3</v>
      </c>
      <c r="X46" s="231">
        <v>2.7E-2</v>
      </c>
      <c r="Y46" s="231">
        <v>2.638411404285089E-2</v>
      </c>
      <c r="Z46" s="231">
        <v>8.4000000000000005E-2</v>
      </c>
      <c r="AA46" s="231">
        <v>8.208391035553611E-2</v>
      </c>
      <c r="AB46" s="231">
        <v>0.98</v>
      </c>
      <c r="AC46" s="231">
        <v>0.95764562081458782</v>
      </c>
      <c r="AD46" s="76"/>
      <c r="AE46" s="76"/>
      <c r="AF46" s="76"/>
      <c r="AG46" s="76"/>
      <c r="AH46" s="76"/>
      <c r="AI46" s="76"/>
      <c r="AJ46" s="76"/>
      <c r="AK46" s="76"/>
      <c r="AL46" s="76"/>
      <c r="AM46" s="76"/>
      <c r="AN46" s="76"/>
      <c r="AO46" s="76"/>
      <c r="AP46" s="76"/>
      <c r="AQ46" s="76"/>
      <c r="AR46" s="76"/>
      <c r="AS46" s="76"/>
      <c r="AT46" s="76"/>
      <c r="AU46" s="76"/>
      <c r="AV46" s="76"/>
      <c r="AW46" s="76"/>
      <c r="AX46" s="76"/>
      <c r="AY46" s="76"/>
      <c r="AZ46" s="76"/>
      <c r="BA46" s="76"/>
      <c r="BB46" s="77"/>
    </row>
    <row r="47" spans="1:54" ht="15.75" x14ac:dyDescent="0.25">
      <c r="A47" s="75">
        <f>IF(ISBLANK(VLOOKUP(D47,#REF!,3)),0,1)</f>
        <v>1</v>
      </c>
      <c r="B47" s="74">
        <f t="shared" si="0"/>
        <v>0</v>
      </c>
      <c r="C47" s="52">
        <v>13</v>
      </c>
      <c r="D47" s="53"/>
      <c r="E47" s="54"/>
      <c r="F47" s="55"/>
      <c r="G47" s="164">
        <v>35.6524</v>
      </c>
      <c r="H47" s="53">
        <v>10</v>
      </c>
      <c r="I47" s="159">
        <v>9</v>
      </c>
      <c r="J47" s="127" t="s">
        <v>4</v>
      </c>
      <c r="K47" s="127" t="s">
        <v>4</v>
      </c>
      <c r="L47" s="127" t="s">
        <v>4</v>
      </c>
      <c r="M47" s="127" t="s">
        <v>4</v>
      </c>
      <c r="N47" s="127" t="s">
        <v>4</v>
      </c>
      <c r="O47" s="127" t="s">
        <v>4</v>
      </c>
      <c r="P47" s="234">
        <v>4.5839999999999996</v>
      </c>
      <c r="Q47" s="127" t="s">
        <v>4</v>
      </c>
      <c r="S47" s="60">
        <v>200.1</v>
      </c>
      <c r="T47" s="231">
        <v>5.0000000000000001E-3</v>
      </c>
      <c r="U47" s="231">
        <v>4.8859470449723868E-3</v>
      </c>
      <c r="X47" s="231">
        <v>5.5E-2</v>
      </c>
      <c r="Y47" s="231">
        <v>5.374541749469626E-2</v>
      </c>
      <c r="Z47" s="231">
        <v>0.08</v>
      </c>
      <c r="AA47" s="231">
        <v>7.8175152719558189E-2</v>
      </c>
      <c r="AB47" s="231">
        <v>1.03</v>
      </c>
      <c r="AC47" s="231">
        <v>1.0065050912643116</v>
      </c>
      <c r="AD47" s="76"/>
      <c r="AE47" s="76"/>
      <c r="AF47" s="76"/>
      <c r="AG47" s="76"/>
      <c r="AH47" s="76"/>
      <c r="AI47" s="76"/>
      <c r="AJ47" s="76"/>
      <c r="AK47" s="76"/>
      <c r="AL47" s="76"/>
      <c r="AM47" s="76"/>
      <c r="AN47" s="76"/>
      <c r="AO47" s="76"/>
      <c r="AP47" s="76"/>
      <c r="AQ47" s="76"/>
      <c r="AR47" s="76"/>
      <c r="AS47" s="76"/>
      <c r="AT47" s="76"/>
      <c r="AU47" s="76"/>
      <c r="AV47" s="76"/>
      <c r="AW47" s="76"/>
      <c r="AX47" s="76"/>
      <c r="AY47" s="76"/>
      <c r="AZ47" s="76"/>
      <c r="BA47" s="76"/>
      <c r="BB47" s="77"/>
    </row>
    <row r="48" spans="1:54" ht="15.75" x14ac:dyDescent="0.25">
      <c r="A48" s="75">
        <f>IF(ISBLANK(VLOOKUP(D48,#REF!,3)),0,1)</f>
        <v>1</v>
      </c>
      <c r="B48" s="74">
        <f t="shared" si="0"/>
        <v>0</v>
      </c>
      <c r="C48" s="52">
        <v>14</v>
      </c>
      <c r="D48" s="53"/>
      <c r="E48" s="54"/>
      <c r="F48" s="55"/>
      <c r="G48" s="164">
        <v>35.653399999999998</v>
      </c>
      <c r="H48" s="53">
        <v>0</v>
      </c>
      <c r="I48" s="159">
        <v>1</v>
      </c>
      <c r="J48" s="127" t="s">
        <v>4</v>
      </c>
      <c r="K48" s="127" t="s">
        <v>4</v>
      </c>
      <c r="L48" s="127" t="s">
        <v>4</v>
      </c>
      <c r="M48" s="127" t="s">
        <v>4</v>
      </c>
      <c r="N48" s="127" t="s">
        <v>4</v>
      </c>
      <c r="O48" s="127" t="s">
        <v>4</v>
      </c>
      <c r="P48" s="234">
        <v>4.6020000000000003</v>
      </c>
      <c r="Q48" s="127" t="s">
        <v>4</v>
      </c>
      <c r="S48" s="60">
        <v>200.9</v>
      </c>
      <c r="T48" s="231">
        <v>7.0000000000000001E-3</v>
      </c>
      <c r="U48" s="231">
        <v>6.8403258629613417E-3</v>
      </c>
      <c r="X48" s="231">
        <v>2.3E-2</v>
      </c>
      <c r="Y48" s="231">
        <v>2.2475356406872978E-2</v>
      </c>
      <c r="Z48" s="231">
        <v>6.8999999999999992E-2</v>
      </c>
      <c r="AA48" s="231">
        <v>6.7426069220618931E-2</v>
      </c>
      <c r="AB48" s="231">
        <v>0.98</v>
      </c>
      <c r="AC48" s="231">
        <v>0.95764562081458782</v>
      </c>
      <c r="AD48" s="76"/>
      <c r="AE48" s="76"/>
      <c r="AF48" s="76"/>
      <c r="AG48" s="76"/>
      <c r="AH48" s="76"/>
      <c r="AI48" s="76"/>
      <c r="AJ48" s="76"/>
      <c r="AK48" s="76"/>
      <c r="AL48" s="76"/>
      <c r="AM48" s="76"/>
      <c r="AN48" s="76"/>
      <c r="AO48" s="76"/>
      <c r="AP48" s="76"/>
      <c r="AQ48" s="76"/>
      <c r="AR48" s="76"/>
      <c r="AS48" s="76"/>
      <c r="AT48" s="76"/>
      <c r="AU48" s="76"/>
      <c r="AV48" s="76"/>
      <c r="AW48" s="76"/>
      <c r="AX48" s="76"/>
      <c r="AY48" s="76"/>
      <c r="AZ48" s="76"/>
      <c r="BA48" s="76"/>
      <c r="BB48" s="77"/>
    </row>
    <row r="49" spans="1:54" ht="15.75" x14ac:dyDescent="0.25">
      <c r="A49" s="75">
        <f>IF(ISBLANK(VLOOKUP(D49,#REF!,3)),0,1)</f>
        <v>1</v>
      </c>
      <c r="B49" s="74">
        <f t="shared" si="0"/>
        <v>0</v>
      </c>
      <c r="C49" s="52">
        <v>15</v>
      </c>
      <c r="D49" s="53"/>
      <c r="E49" s="54"/>
      <c r="F49" s="55"/>
      <c r="G49" s="112"/>
      <c r="H49" s="53"/>
      <c r="I49" s="53"/>
      <c r="J49" s="127"/>
      <c r="K49" s="57"/>
      <c r="L49" s="57"/>
      <c r="M49" s="57"/>
      <c r="N49" s="58"/>
      <c r="O49" s="57"/>
      <c r="P49" s="59"/>
      <c r="Q49" s="128"/>
      <c r="R49" s="60"/>
      <c r="S49" s="60"/>
      <c r="T49" s="16"/>
      <c r="U49" s="16"/>
      <c r="V49" s="124"/>
      <c r="W49" s="124"/>
      <c r="X49" s="124"/>
      <c r="Y49" s="124"/>
      <c r="Z49" s="16"/>
      <c r="AA49" s="16"/>
      <c r="AB49" s="124"/>
      <c r="AC49" s="124"/>
      <c r="AD49" s="76"/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76"/>
      <c r="AR49" s="76"/>
      <c r="AS49" s="76"/>
      <c r="AT49" s="76"/>
      <c r="AU49" s="76"/>
      <c r="AV49" s="76"/>
      <c r="AW49" s="76"/>
      <c r="AX49" s="76"/>
      <c r="AY49" s="76"/>
      <c r="AZ49" s="76"/>
      <c r="BA49" s="76"/>
      <c r="BB49" s="77"/>
    </row>
    <row r="50" spans="1:54" ht="15.75" x14ac:dyDescent="0.25">
      <c r="A50" s="75">
        <f>IF(ISBLANK(VLOOKUP(D50,#REF!,3)),0,1)</f>
        <v>1</v>
      </c>
      <c r="B50" s="74">
        <f t="shared" si="0"/>
        <v>0</v>
      </c>
      <c r="C50" s="52">
        <v>16</v>
      </c>
      <c r="D50" s="53"/>
      <c r="E50" s="54"/>
      <c r="F50" s="55"/>
      <c r="G50" s="112"/>
      <c r="H50" s="53"/>
      <c r="I50" s="53"/>
      <c r="J50" s="127"/>
      <c r="K50" s="57"/>
      <c r="L50" s="57"/>
      <c r="M50" s="57"/>
      <c r="N50" s="58"/>
      <c r="O50" s="57"/>
      <c r="P50" s="59"/>
      <c r="Q50" s="128"/>
      <c r="R50" s="60"/>
      <c r="S50" s="60"/>
      <c r="T50" s="76"/>
      <c r="U50" s="76"/>
      <c r="V50" s="76"/>
      <c r="W50" s="76"/>
      <c r="X50" s="76"/>
      <c r="Y50" s="76"/>
      <c r="Z50" s="76"/>
      <c r="AA50" s="76"/>
      <c r="AB50" s="76"/>
      <c r="AC50" s="76"/>
      <c r="AD50" s="76"/>
      <c r="AE50" s="76"/>
      <c r="AF50" s="76"/>
      <c r="AG50" s="76"/>
      <c r="AH50" s="76"/>
      <c r="AI50" s="76"/>
      <c r="AJ50" s="76"/>
      <c r="AK50" s="76"/>
      <c r="AL50" s="76"/>
      <c r="AM50" s="76"/>
      <c r="AN50" s="76"/>
      <c r="AO50" s="76"/>
      <c r="AP50" s="76"/>
      <c r="AQ50" s="76"/>
      <c r="AR50" s="76"/>
      <c r="AS50" s="76"/>
      <c r="AT50" s="76"/>
      <c r="AU50" s="76"/>
      <c r="AV50" s="76"/>
      <c r="AW50" s="76"/>
      <c r="AX50" s="76"/>
      <c r="AY50" s="76"/>
      <c r="AZ50" s="76"/>
      <c r="BA50" s="76"/>
      <c r="BB50" s="77"/>
    </row>
    <row r="51" spans="1:54" ht="15.75" x14ac:dyDescent="0.25">
      <c r="A51" s="75">
        <f>IF(ISBLANK(VLOOKUP(D51,#REF!,3)),0,1)</f>
        <v>1</v>
      </c>
      <c r="B51" s="74">
        <f t="shared" si="0"/>
        <v>0</v>
      </c>
      <c r="C51" s="52">
        <v>17</v>
      </c>
      <c r="D51" s="53"/>
      <c r="E51" s="54"/>
      <c r="F51" s="55"/>
      <c r="G51" s="112"/>
      <c r="H51" s="53"/>
      <c r="I51" s="53"/>
      <c r="J51" s="127"/>
      <c r="K51" s="57"/>
      <c r="L51" s="57"/>
      <c r="M51" s="57"/>
      <c r="N51" s="58"/>
      <c r="O51" s="57"/>
      <c r="P51" s="59"/>
      <c r="Q51" s="128"/>
      <c r="R51" s="60"/>
      <c r="S51" s="60"/>
      <c r="T51" s="16"/>
      <c r="U51" s="16"/>
      <c r="V51" s="124"/>
      <c r="W51" s="124"/>
      <c r="X51" s="124"/>
      <c r="Y51" s="124"/>
      <c r="Z51" s="16"/>
      <c r="AA51" s="16"/>
      <c r="AB51" s="124"/>
      <c r="AC51" s="124"/>
      <c r="AD51" s="76"/>
      <c r="AE51" s="76"/>
      <c r="AF51" s="76"/>
      <c r="AG51" s="76"/>
      <c r="AH51" s="76"/>
      <c r="AI51" s="76"/>
      <c r="AJ51" s="76"/>
      <c r="AK51" s="76"/>
      <c r="AL51" s="76"/>
      <c r="AM51" s="76"/>
      <c r="AN51" s="76"/>
      <c r="AO51" s="76"/>
      <c r="AP51" s="76"/>
      <c r="AQ51" s="76"/>
      <c r="AR51" s="76"/>
      <c r="AS51" s="76"/>
      <c r="AT51" s="76"/>
      <c r="AU51" s="76"/>
      <c r="AV51" s="76"/>
      <c r="AW51" s="76"/>
      <c r="AX51" s="76"/>
      <c r="AY51" s="76"/>
      <c r="AZ51" s="76"/>
      <c r="BA51" s="76"/>
      <c r="BB51" s="77"/>
    </row>
    <row r="52" spans="1:54" ht="15.75" x14ac:dyDescent="0.25">
      <c r="A52" s="75">
        <f>IF(ISBLANK(VLOOKUP(D52,#REF!,3)),0,1)</f>
        <v>1</v>
      </c>
      <c r="B52" s="74">
        <f t="shared" si="0"/>
        <v>0</v>
      </c>
      <c r="C52" s="52">
        <v>18</v>
      </c>
      <c r="D52" s="53"/>
      <c r="E52" s="54"/>
      <c r="F52" s="55"/>
      <c r="G52" s="112"/>
      <c r="H52" s="53"/>
      <c r="I52" s="53"/>
      <c r="J52" s="127"/>
      <c r="K52" s="57"/>
      <c r="L52" s="57"/>
      <c r="M52" s="57"/>
      <c r="N52" s="58"/>
      <c r="O52" s="57"/>
      <c r="P52" s="59"/>
      <c r="Q52" s="128"/>
      <c r="R52" s="60"/>
      <c r="S52" s="60"/>
      <c r="T52" s="76"/>
      <c r="U52" s="76"/>
      <c r="V52" s="76"/>
      <c r="W52" s="76"/>
      <c r="X52" s="76"/>
      <c r="Y52" s="76"/>
      <c r="Z52" s="76"/>
      <c r="AA52" s="76"/>
      <c r="AB52" s="76"/>
      <c r="AC52" s="76"/>
      <c r="AD52" s="76"/>
      <c r="AE52" s="76"/>
      <c r="AF52" s="76"/>
      <c r="AG52" s="76"/>
      <c r="AH52" s="76"/>
      <c r="AI52" s="76"/>
      <c r="AJ52" s="76"/>
      <c r="AK52" s="76"/>
      <c r="AL52" s="76"/>
      <c r="AM52" s="76"/>
      <c r="AN52" s="76"/>
      <c r="AO52" s="76"/>
      <c r="AP52" s="76"/>
      <c r="AQ52" s="76"/>
      <c r="AR52" s="76"/>
      <c r="AS52" s="76"/>
      <c r="AT52" s="76"/>
      <c r="AU52" s="76"/>
      <c r="AV52" s="76"/>
      <c r="AW52" s="76"/>
      <c r="AX52" s="76"/>
      <c r="AY52" s="76"/>
      <c r="AZ52" s="76"/>
      <c r="BA52" s="76"/>
      <c r="BB52" s="77"/>
    </row>
    <row r="53" spans="1:54" ht="15.75" x14ac:dyDescent="0.25">
      <c r="A53" s="75">
        <f>IF(ISBLANK(VLOOKUP(D53,#REF!,3)),0,1)</f>
        <v>1</v>
      </c>
      <c r="B53" s="74">
        <f t="shared" si="0"/>
        <v>0</v>
      </c>
      <c r="C53" s="52">
        <v>19</v>
      </c>
      <c r="D53" s="53"/>
      <c r="E53" s="54"/>
      <c r="F53" s="55"/>
      <c r="G53" s="112"/>
      <c r="H53" s="53"/>
      <c r="I53" s="53"/>
      <c r="J53" s="127"/>
      <c r="K53" s="57"/>
      <c r="L53" s="57"/>
      <c r="M53" s="57"/>
      <c r="N53" s="58"/>
      <c r="O53" s="57"/>
      <c r="P53" s="59"/>
      <c r="Q53" s="128"/>
      <c r="R53" s="60"/>
      <c r="S53" s="60"/>
      <c r="T53" s="76"/>
      <c r="U53" s="76"/>
      <c r="V53" s="76"/>
      <c r="W53" s="76"/>
      <c r="X53" s="76"/>
      <c r="Y53" s="76"/>
      <c r="Z53" s="76"/>
      <c r="AA53" s="76"/>
      <c r="AB53" s="76"/>
      <c r="AC53" s="76"/>
      <c r="AD53" s="76"/>
      <c r="AE53" s="76"/>
      <c r="AF53" s="76"/>
      <c r="AG53" s="76"/>
      <c r="AH53" s="76"/>
      <c r="AI53" s="76"/>
      <c r="AJ53" s="76"/>
      <c r="AK53" s="76"/>
      <c r="AL53" s="76"/>
      <c r="AM53" s="76"/>
      <c r="AN53" s="76"/>
      <c r="AO53" s="76"/>
      <c r="AP53" s="76"/>
      <c r="AQ53" s="76"/>
      <c r="AR53" s="76"/>
      <c r="AS53" s="76"/>
      <c r="AT53" s="76"/>
      <c r="AU53" s="76"/>
      <c r="AV53" s="76"/>
      <c r="AW53" s="76"/>
      <c r="AX53" s="76"/>
      <c r="AY53" s="76"/>
      <c r="AZ53" s="76"/>
      <c r="BA53" s="76"/>
      <c r="BB53" s="77"/>
    </row>
    <row r="54" spans="1:54" ht="15.75" x14ac:dyDescent="0.25">
      <c r="A54" s="75">
        <f>IF(ISBLANK(VLOOKUP(D54,#REF!,3)),0,1)</f>
        <v>1</v>
      </c>
      <c r="B54" s="74">
        <f t="shared" si="0"/>
        <v>0</v>
      </c>
      <c r="C54" s="52">
        <v>20</v>
      </c>
      <c r="D54" s="53"/>
      <c r="E54" s="54"/>
      <c r="F54" s="55"/>
      <c r="G54" s="112"/>
      <c r="H54" s="53"/>
      <c r="I54" s="53"/>
      <c r="J54" s="127"/>
      <c r="K54" s="57"/>
      <c r="L54" s="57"/>
      <c r="M54" s="57"/>
      <c r="N54" s="58"/>
      <c r="O54" s="57"/>
      <c r="P54" s="59"/>
      <c r="Q54" s="128"/>
      <c r="R54" s="60"/>
      <c r="S54" s="60"/>
      <c r="T54" s="76"/>
      <c r="U54" s="76"/>
      <c r="V54" s="76"/>
      <c r="W54" s="76"/>
      <c r="X54" s="76"/>
      <c r="Y54" s="76"/>
      <c r="Z54" s="76"/>
      <c r="AA54" s="76"/>
      <c r="AB54" s="76"/>
      <c r="AC54" s="76"/>
      <c r="AD54" s="76"/>
      <c r="AE54" s="76"/>
      <c r="AF54" s="76"/>
      <c r="AG54" s="76"/>
      <c r="AH54" s="76"/>
      <c r="AI54" s="76"/>
      <c r="AJ54" s="76"/>
      <c r="AK54" s="76"/>
      <c r="AL54" s="76"/>
      <c r="AM54" s="76"/>
      <c r="AN54" s="76"/>
      <c r="AO54" s="76"/>
      <c r="AP54" s="76"/>
      <c r="AQ54" s="76"/>
      <c r="AR54" s="76"/>
      <c r="AS54" s="76"/>
      <c r="AT54" s="76"/>
      <c r="AU54" s="76"/>
      <c r="AV54" s="76"/>
      <c r="AW54" s="76"/>
      <c r="AX54" s="76"/>
      <c r="AY54" s="76"/>
      <c r="AZ54" s="76"/>
      <c r="BA54" s="76"/>
      <c r="BB54" s="77"/>
    </row>
    <row r="55" spans="1:54" ht="15.75" x14ac:dyDescent="0.25">
      <c r="A55" s="75">
        <f>IF(ISBLANK(VLOOKUP(D55,#REF!,3)),0,1)</f>
        <v>1</v>
      </c>
      <c r="B55" s="74">
        <f t="shared" si="0"/>
        <v>0</v>
      </c>
      <c r="C55" s="52">
        <v>21</v>
      </c>
      <c r="D55" s="53"/>
      <c r="E55" s="54"/>
      <c r="F55" s="55"/>
      <c r="G55" s="112"/>
      <c r="H55" s="53"/>
      <c r="I55" s="53"/>
      <c r="J55" s="127"/>
      <c r="K55" s="57"/>
      <c r="L55" s="57"/>
      <c r="M55" s="57"/>
      <c r="N55" s="58"/>
      <c r="O55" s="57"/>
      <c r="P55" s="59"/>
      <c r="Q55" s="128"/>
      <c r="R55" s="60"/>
      <c r="S55" s="60"/>
      <c r="T55" s="76"/>
      <c r="U55" s="76"/>
      <c r="V55" s="76"/>
      <c r="W55" s="76"/>
      <c r="X55" s="76"/>
      <c r="Y55" s="76"/>
      <c r="Z55" s="76"/>
      <c r="AA55" s="76"/>
      <c r="AB55" s="76"/>
      <c r="AC55" s="76"/>
      <c r="AD55" s="76"/>
      <c r="AE55" s="76"/>
      <c r="AF55" s="76"/>
      <c r="AG55" s="76"/>
      <c r="AH55" s="76"/>
      <c r="AI55" s="76"/>
      <c r="AJ55" s="76"/>
      <c r="AK55" s="76"/>
      <c r="AL55" s="76"/>
      <c r="AM55" s="76"/>
      <c r="AN55" s="76"/>
      <c r="AO55" s="76"/>
      <c r="AP55" s="76"/>
      <c r="AQ55" s="76"/>
      <c r="AR55" s="76"/>
      <c r="AS55" s="76"/>
      <c r="AT55" s="76"/>
      <c r="AU55" s="76"/>
      <c r="AV55" s="76"/>
      <c r="AW55" s="76"/>
      <c r="AX55" s="76"/>
      <c r="AY55" s="76"/>
      <c r="AZ55" s="76"/>
      <c r="BA55" s="76"/>
      <c r="BB55" s="77"/>
    </row>
    <row r="56" spans="1:54" ht="15.75" x14ac:dyDescent="0.25">
      <c r="A56" s="75">
        <f>IF(ISBLANK(VLOOKUP(D56,#REF!,3)),0,1)</f>
        <v>1</v>
      </c>
      <c r="B56" s="74">
        <f t="shared" si="0"/>
        <v>0</v>
      </c>
      <c r="C56" s="52">
        <v>22</v>
      </c>
      <c r="D56" s="53"/>
      <c r="E56" s="54"/>
      <c r="F56" s="55"/>
      <c r="G56" s="112"/>
      <c r="H56" s="53"/>
      <c r="I56" s="53"/>
      <c r="J56" s="127"/>
      <c r="K56" s="57"/>
      <c r="L56" s="57"/>
      <c r="M56" s="57"/>
      <c r="N56" s="58"/>
      <c r="O56" s="57"/>
      <c r="P56" s="59"/>
      <c r="Q56" s="128"/>
      <c r="R56" s="60"/>
      <c r="S56" s="60"/>
      <c r="T56" s="16"/>
      <c r="U56" s="16"/>
      <c r="V56" s="124"/>
      <c r="W56" s="124"/>
      <c r="X56" s="124"/>
      <c r="Y56" s="124"/>
      <c r="Z56" s="16"/>
      <c r="AA56" s="16"/>
      <c r="AB56" s="124"/>
      <c r="AC56" s="124"/>
      <c r="AD56" s="76"/>
      <c r="AE56" s="76"/>
      <c r="AF56" s="76"/>
      <c r="AG56" s="76"/>
      <c r="AH56" s="76"/>
      <c r="AI56" s="76"/>
      <c r="AJ56" s="76"/>
      <c r="AK56" s="76"/>
      <c r="AL56" s="76"/>
      <c r="AM56" s="76"/>
      <c r="AN56" s="76"/>
      <c r="AO56" s="76"/>
      <c r="AP56" s="76"/>
      <c r="AQ56" s="76"/>
      <c r="AR56" s="76"/>
      <c r="AS56" s="76"/>
      <c r="AT56" s="76"/>
      <c r="AU56" s="76"/>
      <c r="AV56" s="76"/>
      <c r="AW56" s="76"/>
      <c r="AX56" s="76"/>
      <c r="AY56" s="76"/>
      <c r="AZ56" s="76"/>
      <c r="BA56" s="76"/>
      <c r="BB56" s="77"/>
    </row>
    <row r="57" spans="1:54" ht="15.75" x14ac:dyDescent="0.25">
      <c r="A57" s="75">
        <f>IF(ISBLANK(VLOOKUP(D57,#REF!,3)),0,1)</f>
        <v>1</v>
      </c>
      <c r="B57" s="74">
        <f t="shared" si="0"/>
        <v>0</v>
      </c>
      <c r="C57" s="52">
        <v>23</v>
      </c>
      <c r="D57" s="53"/>
      <c r="E57" s="54"/>
      <c r="F57" s="55"/>
      <c r="G57" s="112"/>
      <c r="H57" s="53"/>
      <c r="I57" s="53"/>
      <c r="J57" s="127"/>
      <c r="K57" s="57"/>
      <c r="L57" s="57"/>
      <c r="M57" s="57"/>
      <c r="N57" s="58"/>
      <c r="O57" s="57"/>
      <c r="P57" s="59"/>
      <c r="Q57" s="128"/>
      <c r="R57" s="60"/>
      <c r="S57" s="60"/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  <c r="AG57" s="76"/>
      <c r="AH57" s="76"/>
      <c r="AI57" s="76"/>
      <c r="AJ57" s="76"/>
      <c r="AK57" s="76"/>
      <c r="AL57" s="76"/>
      <c r="AM57" s="76"/>
      <c r="AN57" s="76"/>
      <c r="AO57" s="76"/>
      <c r="AP57" s="76"/>
      <c r="AQ57" s="76"/>
      <c r="AR57" s="76"/>
      <c r="AS57" s="76"/>
      <c r="AT57" s="76"/>
      <c r="AU57" s="76"/>
      <c r="AV57" s="76"/>
      <c r="AW57" s="76"/>
      <c r="AX57" s="76"/>
      <c r="AY57" s="76"/>
      <c r="AZ57" s="76"/>
      <c r="BA57" s="76"/>
      <c r="BB57" s="77"/>
    </row>
    <row r="58" spans="1:54" ht="16.5" thickBot="1" x14ac:dyDescent="0.3">
      <c r="A58" s="75">
        <f>IF(ISBLANK(VLOOKUP(D58,#REF!,3)),0,1)</f>
        <v>1</v>
      </c>
      <c r="B58" s="74">
        <f t="shared" si="0"/>
        <v>0</v>
      </c>
      <c r="C58" s="61">
        <v>24</v>
      </c>
      <c r="D58" s="62"/>
      <c r="E58" s="63"/>
      <c r="F58" s="64"/>
      <c r="G58" s="113"/>
      <c r="H58" s="62"/>
      <c r="I58" s="62"/>
      <c r="J58" s="127"/>
      <c r="K58" s="57"/>
      <c r="L58" s="57"/>
      <c r="M58" s="57"/>
      <c r="N58" s="58"/>
      <c r="O58" s="57"/>
      <c r="P58" s="59"/>
      <c r="Q58" s="128"/>
      <c r="R58" s="60"/>
      <c r="S58" s="60"/>
      <c r="T58" s="78"/>
      <c r="U58" s="78"/>
      <c r="V58" s="78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/>
      <c r="AH58" s="78"/>
      <c r="AI58" s="78"/>
      <c r="AJ58" s="78"/>
      <c r="AK58" s="78"/>
      <c r="AL58" s="78"/>
      <c r="AM58" s="78"/>
      <c r="AN58" s="78"/>
      <c r="AO58" s="78"/>
      <c r="AP58" s="78"/>
      <c r="AQ58" s="78"/>
      <c r="AR58" s="78"/>
      <c r="AS58" s="78"/>
      <c r="AT58" s="78"/>
      <c r="AU58" s="78"/>
      <c r="AV58" s="78"/>
      <c r="AW58" s="78"/>
      <c r="AX58" s="78"/>
      <c r="AY58" s="78"/>
      <c r="AZ58" s="78"/>
      <c r="BA58" s="78"/>
      <c r="BB58" s="79"/>
    </row>
  </sheetData>
  <dataConsolidate/>
  <mergeCells count="70">
    <mergeCell ref="AX31:AX32"/>
    <mergeCell ref="AY31:AY32"/>
    <mergeCell ref="AZ31:AZ32"/>
    <mergeCell ref="BA31:BA32"/>
    <mergeCell ref="BB31:BB32"/>
    <mergeCell ref="AS31:AS32"/>
    <mergeCell ref="AT31:AT32"/>
    <mergeCell ref="AU31:AU32"/>
    <mergeCell ref="AV31:AV32"/>
    <mergeCell ref="AW31:AW32"/>
    <mergeCell ref="AN31:AN32"/>
    <mergeCell ref="AO31:AO32"/>
    <mergeCell ref="AP31:AP32"/>
    <mergeCell ref="AQ31:AQ32"/>
    <mergeCell ref="AR31:AR32"/>
    <mergeCell ref="AI31:AI32"/>
    <mergeCell ref="AJ31:AJ32"/>
    <mergeCell ref="AK31:AK32"/>
    <mergeCell ref="AL31:AL32"/>
    <mergeCell ref="AM31:AM32"/>
    <mergeCell ref="AD31:AD32"/>
    <mergeCell ref="AE31:AE32"/>
    <mergeCell ref="AF31:AF32"/>
    <mergeCell ref="AG31:AG32"/>
    <mergeCell ref="AH31:AH32"/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Z31:AA32"/>
    <mergeCell ref="AB31:AC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H33:H34"/>
    <mergeCell ref="I33:I34"/>
    <mergeCell ref="J33:J34"/>
    <mergeCell ref="C33:C34"/>
    <mergeCell ref="D33:D34"/>
    <mergeCell ref="E33:E34"/>
    <mergeCell ref="F33:F34"/>
    <mergeCell ref="G33:G34"/>
  </mergeCells>
  <dataValidations count="4">
    <dataValidation type="list" allowBlank="1" showErrorMessage="1" sqref="I29">
      <formula1>$O$28:$O$30</formula1>
    </dataValidation>
    <dataValidation allowBlank="1" showErrorMessage="1" sqref="J30"/>
    <dataValidation type="list" showInputMessage="1" showErrorMessage="1" promptTitle="Choix Cardinal" sqref="P10">
      <formula1>$N$8:$N$10</formula1>
    </dataValidation>
    <dataValidation type="list" showInputMessage="1" showErrorMessage="1" promptTitle="Choix Cardinal" sqref="P9">
      <formula1>$M$8:$M$10</formula1>
    </dataValidation>
  </dataValidations>
  <pageMargins left="0.7" right="0.7" top="0.75" bottom="0.75" header="0.3" footer="0.3"/>
  <pageSetup paperSize="9" orientation="portrait" horizontalDpi="4294967293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8"/>
  <sheetViews>
    <sheetView topLeftCell="A10" zoomScaleNormal="100" workbookViewId="0">
      <selection activeCell="G35" sqref="G35:AC51"/>
    </sheetView>
  </sheetViews>
  <sheetFormatPr baseColWidth="10" defaultColWidth="11.42578125" defaultRowHeight="15" x14ac:dyDescent="0.25"/>
  <cols>
    <col min="1" max="2" width="0.85546875" style="80" customWidth="1"/>
    <col min="3" max="3" width="3.7109375" style="80" customWidth="1"/>
    <col min="4" max="8" width="10.28515625" style="80" customWidth="1"/>
    <col min="9" max="10" width="15.7109375" style="80" customWidth="1"/>
    <col min="11" max="15" width="10.7109375" style="80" hidden="1" customWidth="1"/>
    <col min="16" max="16" width="10.7109375" style="80" customWidth="1"/>
    <col min="17" max="29" width="10.28515625" style="80" customWidth="1"/>
    <col min="30" max="16384" width="11.42578125" style="80"/>
  </cols>
  <sheetData>
    <row r="1" spans="3:23" ht="3" customHeight="1" thickBot="1" x14ac:dyDescent="0.3"/>
    <row r="2" spans="3:23" ht="21" x14ac:dyDescent="0.35">
      <c r="C2" s="214" t="s">
        <v>19</v>
      </c>
      <c r="D2" s="215"/>
      <c r="E2" s="215"/>
      <c r="F2" s="216" t="s">
        <v>147</v>
      </c>
      <c r="G2" s="216"/>
      <c r="H2" s="216"/>
      <c r="I2" s="216"/>
      <c r="J2" s="216"/>
      <c r="K2" s="216"/>
      <c r="L2" s="216"/>
      <c r="M2" s="216"/>
      <c r="N2" s="216"/>
      <c r="O2" s="216"/>
      <c r="P2" s="216"/>
      <c r="Q2" s="216"/>
      <c r="R2" s="216"/>
      <c r="S2" s="216"/>
      <c r="T2" s="216"/>
      <c r="U2" s="1"/>
    </row>
    <row r="3" spans="3:23" ht="14.45" customHeight="1" x14ac:dyDescent="0.25">
      <c r="C3" s="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2"/>
    </row>
    <row r="4" spans="3:23" ht="21.75" thickBot="1" x14ac:dyDescent="0.4">
      <c r="C4" s="217" t="s">
        <v>75</v>
      </c>
      <c r="D4" s="218"/>
      <c r="E4" s="218"/>
      <c r="F4" s="218"/>
      <c r="G4" s="218"/>
      <c r="H4" s="218"/>
      <c r="I4" s="218"/>
      <c r="J4" s="218"/>
      <c r="K4" s="218"/>
      <c r="L4" s="218"/>
      <c r="M4" s="218"/>
      <c r="N4" s="218"/>
      <c r="O4" s="218"/>
      <c r="P4" s="218"/>
      <c r="Q4" s="218"/>
      <c r="R4" s="218"/>
      <c r="S4" s="218"/>
      <c r="T4" s="218"/>
      <c r="U4" s="219"/>
    </row>
    <row r="5" spans="3:23" ht="15.75" customHeight="1" thickBot="1" x14ac:dyDescent="0.4">
      <c r="C5" s="7"/>
      <c r="D5" s="7"/>
      <c r="E5" s="7"/>
      <c r="F5" s="7"/>
      <c r="G5" s="7"/>
      <c r="J5" s="7"/>
      <c r="K5" s="7"/>
      <c r="L5" s="7"/>
      <c r="M5" s="7"/>
      <c r="N5" s="7"/>
      <c r="O5" s="7"/>
      <c r="P5" s="7"/>
      <c r="Q5" s="7"/>
      <c r="R5" s="7"/>
    </row>
    <row r="6" spans="3:23" ht="16.5" customHeight="1" thickBot="1" x14ac:dyDescent="0.3">
      <c r="C6" s="220" t="s">
        <v>38</v>
      </c>
      <c r="D6" s="221"/>
      <c r="E6" s="221"/>
      <c r="F6" s="222">
        <v>17</v>
      </c>
      <c r="G6" s="222"/>
      <c r="H6" s="221" t="s">
        <v>37</v>
      </c>
      <c r="I6" s="221"/>
      <c r="J6" s="221"/>
      <c r="K6" s="51"/>
      <c r="L6" s="51"/>
      <c r="M6" s="51"/>
      <c r="N6" s="50"/>
      <c r="O6" s="51"/>
      <c r="P6" s="223">
        <v>1</v>
      </c>
      <c r="Q6" s="223"/>
      <c r="R6" s="224" t="s">
        <v>78</v>
      </c>
      <c r="S6" s="224"/>
      <c r="T6" s="225">
        <v>37412</v>
      </c>
      <c r="U6" s="226"/>
    </row>
    <row r="7" spans="3:23" ht="16.5" customHeight="1" thickBot="1" x14ac:dyDescent="0.4">
      <c r="C7" s="34"/>
      <c r="D7" s="34"/>
      <c r="E7" s="33"/>
      <c r="F7" s="35"/>
      <c r="G7" s="33"/>
      <c r="H7" s="33"/>
      <c r="I7" s="33"/>
      <c r="J7" s="33"/>
      <c r="K7" s="33"/>
      <c r="L7" s="33"/>
      <c r="M7" s="33"/>
      <c r="N7" s="33"/>
      <c r="O7" s="37"/>
      <c r="P7" s="33"/>
      <c r="Q7" s="36"/>
    </row>
    <row r="8" spans="3:23" ht="15" customHeight="1" x14ac:dyDescent="0.25">
      <c r="C8" s="46"/>
      <c r="D8" s="33"/>
      <c r="G8" s="206" t="s">
        <v>57</v>
      </c>
      <c r="H8" s="207"/>
      <c r="I8" s="172" t="s">
        <v>50</v>
      </c>
      <c r="J8" s="172" t="s">
        <v>46</v>
      </c>
      <c r="K8" s="44"/>
      <c r="L8" s="44"/>
      <c r="M8" s="44"/>
      <c r="N8" s="44"/>
      <c r="O8" s="47"/>
      <c r="P8" s="45" t="s">
        <v>52</v>
      </c>
      <c r="Q8" s="208" t="s">
        <v>47</v>
      </c>
      <c r="R8" s="209"/>
    </row>
    <row r="9" spans="3:23" ht="14.25" customHeight="1" x14ac:dyDescent="0.25">
      <c r="C9" s="46"/>
      <c r="D9" s="33"/>
      <c r="G9" s="210" t="s">
        <v>48</v>
      </c>
      <c r="H9" s="211"/>
      <c r="I9" s="38">
        <v>3</v>
      </c>
      <c r="J9" s="39">
        <v>59.66</v>
      </c>
      <c r="K9" s="42" t="s">
        <v>51</v>
      </c>
      <c r="L9" s="43" t="str">
        <f>IF(P9=M9,"+","-")</f>
        <v>-</v>
      </c>
      <c r="M9" s="42" t="s">
        <v>3</v>
      </c>
      <c r="N9" s="42" t="s">
        <v>54</v>
      </c>
      <c r="O9" s="16" t="str">
        <f>IF(ISBLANK(I9),"",IF(ISBLANK(J9),"",IF(P9=M10,L9&amp;N11,N11)))</f>
        <v>-3°59,66</v>
      </c>
      <c r="P9" s="39" t="s">
        <v>53</v>
      </c>
      <c r="Q9" s="212">
        <f>IF(ISBLANK(I9),"",IF(ISBLANK(J9),"",IF(J9&gt;60,"ERREUR !!",O11*(I9+(J9/60)))))</f>
        <v>-3.9943333333333335</v>
      </c>
      <c r="R9" s="213"/>
    </row>
    <row r="10" spans="3:23" ht="15" customHeight="1" x14ac:dyDescent="0.25">
      <c r="C10" s="46"/>
      <c r="D10" s="33"/>
      <c r="G10" s="210" t="s">
        <v>49</v>
      </c>
      <c r="H10" s="211"/>
      <c r="I10" s="38">
        <v>9</v>
      </c>
      <c r="J10" s="39">
        <v>59.74</v>
      </c>
      <c r="K10" s="42" t="s">
        <v>51</v>
      </c>
      <c r="L10" s="43" t="str">
        <f>IF(P10=N9,"+","-")</f>
        <v>-</v>
      </c>
      <c r="M10" s="42" t="s">
        <v>53</v>
      </c>
      <c r="N10" s="42" t="s">
        <v>55</v>
      </c>
      <c r="O10" s="11" t="str">
        <f>IF(ISBLANK(I10),"",IF(ISBLANK(J10),"",IF(P10=N10,L10&amp;N12,N12)))</f>
        <v>-9°59,74</v>
      </c>
      <c r="P10" s="39" t="s">
        <v>55</v>
      </c>
      <c r="Q10" s="212">
        <f>IF(ISBLANK(I10),"",IF(ISBLANK(J10),"",IF(J10&gt;60,"ERREUR !!",O12*(I10+(J10/60)))))</f>
        <v>-9.9956666666666667</v>
      </c>
      <c r="R10" s="213"/>
      <c r="S10" s="31"/>
      <c r="T10" s="31"/>
    </row>
    <row r="11" spans="3:23" x14ac:dyDescent="0.25">
      <c r="G11" s="194" t="s">
        <v>72</v>
      </c>
      <c r="H11" s="195"/>
      <c r="I11" s="83" t="s">
        <v>33</v>
      </c>
      <c r="J11" s="85">
        <v>37411</v>
      </c>
      <c r="K11" s="85"/>
      <c r="L11" s="85"/>
      <c r="M11" s="85"/>
      <c r="N11" s="86" t="str">
        <f>I9&amp;"°"&amp;J9</f>
        <v>3°59,66</v>
      </c>
      <c r="O11" s="87">
        <f>IF(P9=M10,-1,1)</f>
        <v>-1</v>
      </c>
      <c r="P11" s="198" t="str">
        <f>TEXT(J11,"aaaa-mm-jj")&amp;"T"&amp;TEXT(J12,"hh:mm:ss")&amp;"z"</f>
        <v>2006-06-05T11:30:00z</v>
      </c>
      <c r="Q11" s="198"/>
      <c r="R11" s="199"/>
      <c r="T11" s="30"/>
      <c r="U11" s="30"/>
      <c r="V11" s="32"/>
      <c r="W11" s="32"/>
    </row>
    <row r="12" spans="3:23" ht="15.75" thickBot="1" x14ac:dyDescent="0.3">
      <c r="G12" s="196"/>
      <c r="H12" s="197"/>
      <c r="I12" s="84" t="s">
        <v>73</v>
      </c>
      <c r="J12" s="114">
        <v>0.47916666666666669</v>
      </c>
      <c r="K12" s="88"/>
      <c r="L12" s="88"/>
      <c r="M12" s="88"/>
      <c r="N12" s="89" t="str">
        <f>I10&amp;"°"&amp;J10</f>
        <v>9°59,74</v>
      </c>
      <c r="O12" s="87">
        <f>IF(P10=N10,-1,1)</f>
        <v>-1</v>
      </c>
      <c r="P12" s="200"/>
      <c r="Q12" s="200"/>
      <c r="R12" s="201"/>
      <c r="T12" s="30"/>
      <c r="U12" s="30"/>
      <c r="V12" s="32"/>
      <c r="W12" s="32"/>
    </row>
    <row r="13" spans="3:23" ht="15.75" thickBot="1" x14ac:dyDescent="0.3">
      <c r="C13" s="5" t="s">
        <v>1</v>
      </c>
      <c r="D13" s="5"/>
      <c r="E13" s="6"/>
      <c r="K13" s="81"/>
      <c r="L13" s="81"/>
      <c r="M13" s="81"/>
      <c r="N13" s="81"/>
      <c r="O13" s="81"/>
      <c r="P13" s="81"/>
      <c r="Q13" s="82"/>
    </row>
    <row r="14" spans="3:23" ht="15" customHeight="1" x14ac:dyDescent="0.25">
      <c r="C14" s="97" t="s">
        <v>7</v>
      </c>
      <c r="D14" s="90"/>
      <c r="E14" s="90"/>
      <c r="F14" s="90"/>
      <c r="G14" s="90"/>
      <c r="H14" s="91"/>
      <c r="I14" s="91"/>
      <c r="J14" s="91"/>
      <c r="K14" s="90"/>
      <c r="L14" s="90"/>
      <c r="M14" s="90"/>
      <c r="N14" s="91"/>
      <c r="O14" s="12"/>
      <c r="P14" s="91"/>
      <c r="Q14" s="12" t="s">
        <v>17</v>
      </c>
      <c r="R14" s="17">
        <v>22.5</v>
      </c>
      <c r="S14" s="92" t="s">
        <v>2</v>
      </c>
    </row>
    <row r="15" spans="3:23" ht="14.25" customHeight="1" x14ac:dyDescent="0.25">
      <c r="C15" s="98" t="s">
        <v>32</v>
      </c>
      <c r="D15" s="93"/>
      <c r="E15" s="93"/>
      <c r="F15" s="93"/>
      <c r="G15" s="93"/>
      <c r="H15" s="23"/>
      <c r="I15" s="23"/>
      <c r="J15" s="23"/>
      <c r="K15" s="93"/>
      <c r="L15" s="93"/>
      <c r="M15" s="93"/>
      <c r="N15" s="23"/>
      <c r="O15" s="13"/>
      <c r="P15" s="23"/>
      <c r="Q15" s="13" t="s">
        <v>34</v>
      </c>
      <c r="R15" s="18">
        <v>22.5</v>
      </c>
      <c r="S15" s="94" t="s">
        <v>2</v>
      </c>
    </row>
    <row r="16" spans="3:23" x14ac:dyDescent="0.25">
      <c r="C16" s="98" t="s">
        <v>11</v>
      </c>
      <c r="D16" s="93"/>
      <c r="E16" s="93"/>
      <c r="F16" s="93"/>
      <c r="G16" s="93"/>
      <c r="H16" s="23"/>
      <c r="I16" s="23"/>
      <c r="J16" s="23"/>
      <c r="K16" s="93"/>
      <c r="L16" s="93"/>
      <c r="M16" s="93"/>
      <c r="N16" s="23"/>
      <c r="O16" s="14"/>
      <c r="P16" s="23"/>
      <c r="Q16" s="14" t="s">
        <v>35</v>
      </c>
      <c r="R16" s="20" t="s">
        <v>4</v>
      </c>
      <c r="S16" s="94" t="s">
        <v>6</v>
      </c>
    </row>
    <row r="17" spans="3:54" ht="15.75" thickBot="1" x14ac:dyDescent="0.3">
      <c r="C17" s="99" t="s">
        <v>12</v>
      </c>
      <c r="D17" s="95"/>
      <c r="E17" s="95"/>
      <c r="F17" s="95"/>
      <c r="G17" s="95"/>
      <c r="H17" s="24"/>
      <c r="I17" s="24"/>
      <c r="J17" s="24"/>
      <c r="K17" s="95"/>
      <c r="L17" s="95"/>
      <c r="M17" s="95"/>
      <c r="N17" s="24"/>
      <c r="O17" s="15"/>
      <c r="P17" s="24"/>
      <c r="Q17" s="15" t="s">
        <v>36</v>
      </c>
      <c r="R17" s="21" t="s">
        <v>4</v>
      </c>
      <c r="S17" s="96" t="s">
        <v>6</v>
      </c>
    </row>
    <row r="18" spans="3:54" ht="14.45" hidden="1" x14ac:dyDescent="0.3">
      <c r="C18" s="8" t="s">
        <v>8</v>
      </c>
      <c r="D18" s="9"/>
      <c r="E18" s="9"/>
      <c r="F18" s="9"/>
      <c r="G18" s="9"/>
      <c r="H18" s="9"/>
      <c r="I18" s="9"/>
      <c r="J18" s="9"/>
      <c r="K18" s="10"/>
      <c r="L18" s="10"/>
      <c r="M18" s="10"/>
      <c r="N18" s="10"/>
      <c r="O18" s="25" t="s">
        <v>0</v>
      </c>
      <c r="P18" s="19">
        <f>(0.999842594+(0.00006793952*$R$14)-(0.00000909529*$R$14^2)+(0.0000001001685*$R$14^3)-(0.000000001120083*$R$14^4)+(0.000000000006536332*$R$14^5))</f>
        <v>0.99765835121983093</v>
      </c>
      <c r="Q18" s="10"/>
      <c r="R18" s="2"/>
    </row>
    <row r="19" spans="3:54" ht="14.45" hidden="1" x14ac:dyDescent="0.3">
      <c r="C19" s="8" t="s">
        <v>9</v>
      </c>
      <c r="D19" s="9"/>
      <c r="E19" s="9"/>
      <c r="F19" s="9"/>
      <c r="G19" s="9"/>
      <c r="H19" s="9"/>
      <c r="I19" s="9"/>
      <c r="J19" s="9"/>
      <c r="K19" s="10"/>
      <c r="L19" s="10"/>
      <c r="M19" s="10"/>
      <c r="N19" s="10"/>
      <c r="O19" s="25" t="s">
        <v>43</v>
      </c>
      <c r="P19" s="19" t="e">
        <f>$P$24*($P$18/#REF!)</f>
        <v>#REF!</v>
      </c>
      <c r="Q19" s="10" t="s">
        <v>3</v>
      </c>
      <c r="R19" s="2"/>
    </row>
    <row r="20" spans="3:54" ht="14.45" hidden="1" x14ac:dyDescent="0.3">
      <c r="C20" s="8" t="s">
        <v>18</v>
      </c>
      <c r="D20" s="9"/>
      <c r="E20" s="9"/>
      <c r="F20" s="9"/>
      <c r="G20" s="9"/>
      <c r="H20" s="9"/>
      <c r="I20" s="9"/>
      <c r="J20" s="9"/>
      <c r="K20" s="10"/>
      <c r="L20" s="10"/>
      <c r="M20" s="10"/>
      <c r="N20" s="10"/>
      <c r="O20" s="25" t="s">
        <v>44</v>
      </c>
      <c r="P20" s="19" t="e">
        <f>5+#REF!</f>
        <v>#REF!</v>
      </c>
      <c r="Q20" s="10" t="s">
        <v>6</v>
      </c>
      <c r="R20" s="2"/>
    </row>
    <row r="21" spans="3:54" ht="14.45" hidden="1" x14ac:dyDescent="0.3">
      <c r="C21" s="8" t="s">
        <v>10</v>
      </c>
      <c r="D21" s="9"/>
      <c r="E21" s="9"/>
      <c r="F21" s="9"/>
      <c r="G21" s="9"/>
      <c r="H21" s="9"/>
      <c r="I21" s="9"/>
      <c r="J21" s="9"/>
      <c r="K21" s="10"/>
      <c r="L21" s="10"/>
      <c r="M21" s="10"/>
      <c r="N21" s="10"/>
      <c r="O21" s="25" t="s">
        <v>45</v>
      </c>
      <c r="P21" s="19" t="e">
        <f>P20*(1+0.00001*(R14-20))</f>
        <v>#REF!</v>
      </c>
      <c r="Q21" s="10" t="s">
        <v>6</v>
      </c>
      <c r="R21" s="2"/>
    </row>
    <row r="22" spans="3:54" ht="14.45" hidden="1" x14ac:dyDescent="0.3">
      <c r="C22" s="8" t="s">
        <v>13</v>
      </c>
      <c r="D22" s="9"/>
      <c r="E22" s="9"/>
      <c r="F22" s="9"/>
      <c r="G22" s="9"/>
      <c r="H22" s="9"/>
      <c r="I22" s="9"/>
      <c r="J22" s="9"/>
      <c r="K22" s="10"/>
      <c r="L22" s="10"/>
      <c r="M22" s="10"/>
      <c r="N22" s="10"/>
      <c r="O22" s="25" t="s">
        <v>39</v>
      </c>
      <c r="P22" s="22" t="e">
        <f>$R$16*(1+0.00001*(20-$R$14))</f>
        <v>#VALUE!</v>
      </c>
      <c r="Q22" s="10" t="s">
        <v>6</v>
      </c>
      <c r="R22" s="2"/>
    </row>
    <row r="23" spans="3:54" ht="14.45" hidden="1" x14ac:dyDescent="0.3">
      <c r="C23" s="8" t="s">
        <v>14</v>
      </c>
      <c r="D23" s="9"/>
      <c r="E23" s="9"/>
      <c r="F23" s="9"/>
      <c r="G23" s="9"/>
      <c r="H23" s="9"/>
      <c r="I23" s="9"/>
      <c r="J23" s="9"/>
      <c r="K23" s="10"/>
      <c r="L23" s="10"/>
      <c r="M23" s="10"/>
      <c r="N23" s="10"/>
      <c r="O23" s="25" t="s">
        <v>40</v>
      </c>
      <c r="P23" s="22" t="e">
        <f>$R$17*(1+0.00001*(20-$R$14))</f>
        <v>#VALUE!</v>
      </c>
      <c r="Q23" s="10" t="s">
        <v>6</v>
      </c>
      <c r="R23" s="2"/>
    </row>
    <row r="24" spans="3:54" ht="14.45" hidden="1" x14ac:dyDescent="0.3">
      <c r="C24" s="8" t="s">
        <v>15</v>
      </c>
      <c r="D24" s="9"/>
      <c r="E24" s="9"/>
      <c r="F24" s="9"/>
      <c r="G24" s="9"/>
      <c r="H24" s="9"/>
      <c r="I24" s="9"/>
      <c r="J24" s="9"/>
      <c r="K24" s="10"/>
      <c r="L24" s="10"/>
      <c r="M24" s="10"/>
      <c r="N24" s="10"/>
      <c r="O24" s="25" t="s">
        <v>41</v>
      </c>
      <c r="P24" s="23" t="e">
        <f>MAX(#REF!)</f>
        <v>#REF!</v>
      </c>
      <c r="Q24" s="10" t="s">
        <v>3</v>
      </c>
      <c r="R24" s="2"/>
    </row>
    <row r="25" spans="3:54" ht="14.45" hidden="1" x14ac:dyDescent="0.3">
      <c r="C25" s="8" t="s">
        <v>16</v>
      </c>
      <c r="D25" s="9"/>
      <c r="E25" s="9"/>
      <c r="F25" s="9"/>
      <c r="G25" s="9"/>
      <c r="H25" s="9"/>
      <c r="I25" s="9"/>
      <c r="J25" s="9"/>
      <c r="K25" s="10"/>
      <c r="L25" s="10"/>
      <c r="M25" s="10"/>
      <c r="N25" s="10"/>
      <c r="O25" s="25" t="s">
        <v>42</v>
      </c>
      <c r="P25" s="23" t="e">
        <f>IF(ISBLANK(R14),"",IF(ISBLANK(P21),"",IF(ISBLANK(R17),"",(($P$24*$P$18)/($P$22-$P$23)))))</f>
        <v>#REF!</v>
      </c>
      <c r="Q25" s="10" t="s">
        <v>3</v>
      </c>
      <c r="R25" s="2"/>
    </row>
    <row r="26" spans="3:54" ht="14.45" hidden="1" x14ac:dyDescent="0.3">
      <c r="C26" s="40" t="s">
        <v>31</v>
      </c>
      <c r="D26" s="41"/>
      <c r="E26" s="41"/>
      <c r="F26" s="41"/>
      <c r="G26" s="41"/>
      <c r="H26" s="41"/>
      <c r="I26" s="41"/>
      <c r="J26" s="41"/>
      <c r="K26" s="10"/>
      <c r="L26" s="10"/>
      <c r="M26" s="10"/>
      <c r="N26" s="10"/>
      <c r="O26" s="25" t="s">
        <v>30</v>
      </c>
      <c r="P26" s="23" t="e">
        <f>2+(#REF!+#REF!)</f>
        <v>#REF!</v>
      </c>
      <c r="Q26" s="10" t="s">
        <v>6</v>
      </c>
      <c r="R26" s="2"/>
    </row>
    <row r="27" spans="3:54" hidden="1" thickBot="1" x14ac:dyDescent="0.35">
      <c r="C27" s="26"/>
      <c r="D27" s="27"/>
      <c r="E27" s="27"/>
      <c r="F27" s="27"/>
      <c r="G27" s="27"/>
      <c r="H27" s="27"/>
      <c r="I27" s="27"/>
      <c r="J27" s="27"/>
      <c r="K27" s="28"/>
      <c r="L27" s="28"/>
      <c r="M27" s="28"/>
      <c r="N27" s="28"/>
      <c r="O27" s="29" t="s">
        <v>29</v>
      </c>
      <c r="P27" s="24">
        <v>1.6999999999999999E-3</v>
      </c>
      <c r="Q27" s="28"/>
      <c r="R27" s="4"/>
    </row>
    <row r="29" spans="3:54" ht="15.75" x14ac:dyDescent="0.25">
      <c r="E29" s="202" t="s">
        <v>60</v>
      </c>
      <c r="F29" s="202"/>
      <c r="G29" s="202"/>
      <c r="H29" s="202"/>
      <c r="I29" s="69" t="s">
        <v>66</v>
      </c>
      <c r="K29" s="70"/>
      <c r="L29" s="70"/>
      <c r="M29" s="70"/>
      <c r="N29" s="71"/>
      <c r="O29" s="70" t="s">
        <v>66</v>
      </c>
    </row>
    <row r="30" spans="3:54" ht="16.149999999999999" thickBot="1" x14ac:dyDescent="0.35">
      <c r="E30" s="117"/>
      <c r="F30" s="117"/>
      <c r="G30" s="117"/>
      <c r="H30" s="117"/>
      <c r="I30" s="117"/>
      <c r="J30" s="73"/>
      <c r="K30" s="72"/>
      <c r="L30" s="72"/>
      <c r="M30" s="72"/>
      <c r="N30" s="71"/>
      <c r="O30" s="71" t="s">
        <v>65</v>
      </c>
      <c r="P30" s="71"/>
    </row>
    <row r="31" spans="3:54" ht="15.75" customHeight="1" x14ac:dyDescent="0.25">
      <c r="C31" s="203" t="s">
        <v>5</v>
      </c>
      <c r="D31" s="190" t="s">
        <v>24</v>
      </c>
      <c r="E31" s="190" t="s">
        <v>58</v>
      </c>
      <c r="F31" s="190" t="s">
        <v>56</v>
      </c>
      <c r="G31" s="190" t="s">
        <v>20</v>
      </c>
      <c r="H31" s="190" t="s">
        <v>76</v>
      </c>
      <c r="I31" s="188" t="s">
        <v>77</v>
      </c>
      <c r="J31" s="188" t="s">
        <v>64</v>
      </c>
      <c r="K31" s="190" t="s">
        <v>21</v>
      </c>
      <c r="L31" s="190" t="s">
        <v>22</v>
      </c>
      <c r="M31" s="190" t="s">
        <v>26</v>
      </c>
      <c r="N31" s="190" t="s">
        <v>25</v>
      </c>
      <c r="O31" s="190" t="s">
        <v>23</v>
      </c>
      <c r="P31" s="192" t="s">
        <v>74</v>
      </c>
      <c r="Q31" s="192"/>
      <c r="R31" s="192"/>
      <c r="S31" s="192"/>
      <c r="T31" s="184" t="s">
        <v>69</v>
      </c>
      <c r="U31" s="184"/>
      <c r="V31" s="184" t="s">
        <v>70</v>
      </c>
      <c r="W31" s="184"/>
      <c r="X31" s="184" t="s">
        <v>71</v>
      </c>
      <c r="Y31" s="184"/>
      <c r="Z31" s="184" t="s">
        <v>67</v>
      </c>
      <c r="AA31" s="184"/>
      <c r="AB31" s="184" t="s">
        <v>68</v>
      </c>
      <c r="AC31" s="186"/>
      <c r="AD31" s="227" t="s">
        <v>80</v>
      </c>
      <c r="AE31" s="227" t="s">
        <v>81</v>
      </c>
      <c r="AF31" s="227" t="s">
        <v>82</v>
      </c>
      <c r="AG31" s="228" t="s">
        <v>83</v>
      </c>
      <c r="AH31" s="227" t="s">
        <v>84</v>
      </c>
      <c r="AI31" s="227" t="s">
        <v>85</v>
      </c>
      <c r="AJ31" s="227" t="s">
        <v>86</v>
      </c>
      <c r="AK31" s="227" t="s">
        <v>87</v>
      </c>
      <c r="AL31" s="228" t="s">
        <v>88</v>
      </c>
      <c r="AM31" s="227" t="s">
        <v>89</v>
      </c>
      <c r="AN31" s="227" t="s">
        <v>90</v>
      </c>
      <c r="AO31" s="227" t="s">
        <v>91</v>
      </c>
      <c r="AP31" s="227" t="s">
        <v>92</v>
      </c>
      <c r="AQ31" s="227" t="s">
        <v>93</v>
      </c>
      <c r="AR31" s="228" t="s">
        <v>94</v>
      </c>
      <c r="AS31" s="228" t="s">
        <v>95</v>
      </c>
      <c r="AT31" s="228" t="s">
        <v>96</v>
      </c>
      <c r="AU31" s="227" t="s">
        <v>97</v>
      </c>
      <c r="AV31" s="227" t="s">
        <v>98</v>
      </c>
      <c r="AW31" s="229" t="s">
        <v>99</v>
      </c>
      <c r="AX31" s="227" t="s">
        <v>100</v>
      </c>
      <c r="AY31" s="227" t="s">
        <v>101</v>
      </c>
      <c r="AZ31" s="228" t="s">
        <v>102</v>
      </c>
      <c r="BA31" s="227" t="s">
        <v>103</v>
      </c>
      <c r="BB31" s="230" t="s">
        <v>104</v>
      </c>
    </row>
    <row r="32" spans="3:54" ht="15.75" customHeight="1" x14ac:dyDescent="0.25">
      <c r="C32" s="204"/>
      <c r="D32" s="191"/>
      <c r="E32" s="191"/>
      <c r="F32" s="191"/>
      <c r="G32" s="191"/>
      <c r="H32" s="191"/>
      <c r="I32" s="205"/>
      <c r="J32" s="189"/>
      <c r="K32" s="191"/>
      <c r="L32" s="191"/>
      <c r="M32" s="191"/>
      <c r="N32" s="191"/>
      <c r="O32" s="191"/>
      <c r="P32" s="193"/>
      <c r="Q32" s="193"/>
      <c r="R32" s="193"/>
      <c r="S32" s="193"/>
      <c r="T32" s="185"/>
      <c r="U32" s="185"/>
      <c r="V32" s="185"/>
      <c r="W32" s="185"/>
      <c r="X32" s="185"/>
      <c r="Y32" s="185"/>
      <c r="Z32" s="185"/>
      <c r="AA32" s="185"/>
      <c r="AB32" s="185"/>
      <c r="AC32" s="187"/>
      <c r="AD32" s="227"/>
      <c r="AE32" s="227"/>
      <c r="AF32" s="227"/>
      <c r="AG32" s="228"/>
      <c r="AH32" s="227"/>
      <c r="AI32" s="227"/>
      <c r="AJ32" s="227"/>
      <c r="AK32" s="227"/>
      <c r="AL32" s="228"/>
      <c r="AM32" s="227"/>
      <c r="AN32" s="227"/>
      <c r="AO32" s="227"/>
      <c r="AP32" s="227"/>
      <c r="AQ32" s="227"/>
      <c r="AR32" s="228"/>
      <c r="AS32" s="228"/>
      <c r="AT32" s="228"/>
      <c r="AU32" s="227"/>
      <c r="AV32" s="227"/>
      <c r="AW32" s="229"/>
      <c r="AX32" s="227"/>
      <c r="AY32" s="227"/>
      <c r="AZ32" s="228"/>
      <c r="BA32" s="227"/>
      <c r="BB32" s="230"/>
    </row>
    <row r="33" spans="1:54" ht="15.75" customHeight="1" x14ac:dyDescent="0.25">
      <c r="C33" s="178" t="s">
        <v>59</v>
      </c>
      <c r="D33" s="180" t="s">
        <v>4</v>
      </c>
      <c r="E33" s="180" t="s">
        <v>2</v>
      </c>
      <c r="F33" s="176" t="s">
        <v>62</v>
      </c>
      <c r="G33" s="182"/>
      <c r="H33" s="176" t="s">
        <v>27</v>
      </c>
      <c r="I33" s="176" t="s">
        <v>27</v>
      </c>
      <c r="J33" s="176" t="s">
        <v>62</v>
      </c>
      <c r="K33" s="136"/>
      <c r="L33" s="136"/>
      <c r="M33" s="136"/>
      <c r="N33" s="136"/>
      <c r="O33" s="136"/>
      <c r="P33" s="137" t="s">
        <v>132</v>
      </c>
      <c r="Q33" s="137"/>
      <c r="R33" s="137" t="s">
        <v>133</v>
      </c>
      <c r="S33" s="137" t="s">
        <v>134</v>
      </c>
      <c r="T33" s="138" t="s">
        <v>135</v>
      </c>
      <c r="U33" s="138" t="s">
        <v>136</v>
      </c>
      <c r="V33" s="138" t="s">
        <v>137</v>
      </c>
      <c r="W33" s="138" t="s">
        <v>138</v>
      </c>
      <c r="X33" s="138" t="s">
        <v>139</v>
      </c>
      <c r="Y33" s="138" t="s">
        <v>140</v>
      </c>
      <c r="Z33" s="138" t="s">
        <v>141</v>
      </c>
      <c r="AA33" s="138" t="s">
        <v>142</v>
      </c>
      <c r="AB33" s="138" t="s">
        <v>143</v>
      </c>
      <c r="AC33" s="139" t="s">
        <v>144</v>
      </c>
      <c r="AD33" s="129" t="s">
        <v>105</v>
      </c>
      <c r="AE33" s="129" t="s">
        <v>106</v>
      </c>
      <c r="AF33" s="129" t="s">
        <v>107</v>
      </c>
      <c r="AG33" s="130" t="s">
        <v>108</v>
      </c>
      <c r="AH33" s="129" t="s">
        <v>109</v>
      </c>
      <c r="AI33" s="131" t="s">
        <v>110</v>
      </c>
      <c r="AJ33" s="129" t="s">
        <v>111</v>
      </c>
      <c r="AK33" s="131" t="s">
        <v>112</v>
      </c>
      <c r="AL33" s="129" t="s">
        <v>113</v>
      </c>
      <c r="AM33" s="129" t="s">
        <v>114</v>
      </c>
      <c r="AN33" s="129" t="s">
        <v>115</v>
      </c>
      <c r="AO33" s="129" t="s">
        <v>116</v>
      </c>
      <c r="AP33" s="129" t="s">
        <v>117</v>
      </c>
      <c r="AQ33" s="131" t="s">
        <v>118</v>
      </c>
      <c r="AR33" s="129" t="s">
        <v>119</v>
      </c>
      <c r="AS33" s="129" t="s">
        <v>120</v>
      </c>
      <c r="AT33" s="132" t="s">
        <v>121</v>
      </c>
      <c r="AU33" s="131" t="s">
        <v>122</v>
      </c>
      <c r="AV33" s="131" t="s">
        <v>123</v>
      </c>
      <c r="AW33" s="131" t="s">
        <v>124</v>
      </c>
      <c r="AX33" s="129" t="s">
        <v>125</v>
      </c>
      <c r="AY33" s="129" t="s">
        <v>126</v>
      </c>
      <c r="AZ33" s="130" t="s">
        <v>127</v>
      </c>
      <c r="BA33" s="129" t="s">
        <v>128</v>
      </c>
      <c r="BB33" s="133" t="s">
        <v>129</v>
      </c>
    </row>
    <row r="34" spans="1:54" ht="14.25" customHeight="1" thickBot="1" x14ac:dyDescent="0.3">
      <c r="C34" s="179"/>
      <c r="D34" s="181"/>
      <c r="E34" s="181"/>
      <c r="F34" s="177"/>
      <c r="G34" s="183"/>
      <c r="H34" s="177"/>
      <c r="I34" s="177"/>
      <c r="J34" s="177"/>
      <c r="K34" s="125"/>
      <c r="L34" s="125"/>
      <c r="M34" s="125"/>
      <c r="N34" s="126" t="s">
        <v>6</v>
      </c>
      <c r="O34" s="125"/>
      <c r="P34" s="126" t="s">
        <v>61</v>
      </c>
      <c r="Q34" s="126" t="s">
        <v>79</v>
      </c>
      <c r="R34" s="126" t="s">
        <v>63</v>
      </c>
      <c r="S34" s="126" t="s">
        <v>28</v>
      </c>
      <c r="T34" s="100" t="s">
        <v>63</v>
      </c>
      <c r="U34" s="100" t="s">
        <v>28</v>
      </c>
      <c r="V34" s="100" t="s">
        <v>63</v>
      </c>
      <c r="W34" s="100" t="s">
        <v>28</v>
      </c>
      <c r="X34" s="100" t="s">
        <v>63</v>
      </c>
      <c r="Y34" s="100" t="s">
        <v>28</v>
      </c>
      <c r="Z34" s="100" t="s">
        <v>63</v>
      </c>
      <c r="AA34" s="100" t="s">
        <v>28</v>
      </c>
      <c r="AB34" s="100" t="s">
        <v>63</v>
      </c>
      <c r="AC34" s="101" t="s">
        <v>28</v>
      </c>
      <c r="AD34" s="134" t="s">
        <v>130</v>
      </c>
      <c r="AE34" s="134" t="s">
        <v>130</v>
      </c>
      <c r="AF34" s="134" t="s">
        <v>130</v>
      </c>
      <c r="AG34" s="135" t="s">
        <v>131</v>
      </c>
      <c r="AH34" s="134" t="s">
        <v>131</v>
      </c>
      <c r="AI34" s="134" t="s">
        <v>131</v>
      </c>
      <c r="AJ34" s="134" t="s">
        <v>131</v>
      </c>
      <c r="AK34" s="134" t="s">
        <v>131</v>
      </c>
      <c r="AL34" s="134" t="s">
        <v>131</v>
      </c>
      <c r="AM34" s="134" t="s">
        <v>131</v>
      </c>
      <c r="AN34" s="134" t="s">
        <v>131</v>
      </c>
      <c r="AO34" s="134" t="s">
        <v>131</v>
      </c>
      <c r="AP34" s="134" t="s">
        <v>131</v>
      </c>
      <c r="AQ34" s="134" t="s">
        <v>131</v>
      </c>
      <c r="AR34" s="134" t="s">
        <v>131</v>
      </c>
      <c r="AS34" s="134" t="s">
        <v>131</v>
      </c>
      <c r="AT34" s="134" t="s">
        <v>131</v>
      </c>
      <c r="AU34" s="134" t="s">
        <v>131</v>
      </c>
      <c r="AV34" s="134" t="s">
        <v>131</v>
      </c>
      <c r="AW34" s="134" t="s">
        <v>131</v>
      </c>
      <c r="AX34" s="134" t="s">
        <v>131</v>
      </c>
      <c r="AY34" s="134" t="s">
        <v>131</v>
      </c>
      <c r="AZ34" s="134" t="s">
        <v>131</v>
      </c>
      <c r="BA34" s="134" t="s">
        <v>131</v>
      </c>
      <c r="BB34" s="134" t="s">
        <v>131</v>
      </c>
    </row>
    <row r="35" spans="1:54" ht="15.75" x14ac:dyDescent="0.25">
      <c r="A35" s="75">
        <f>IF(ISBLANK(VLOOKUP(D35,#REF!,3)),0,1)</f>
        <v>1</v>
      </c>
      <c r="B35" s="74">
        <f>IF(ISBLANK(D35),0,IF(ISBLANK(E35),0,IF(ISBLANK(F35),0,1)))</f>
        <v>0</v>
      </c>
      <c r="C35" s="140">
        <v>1</v>
      </c>
      <c r="D35" s="53"/>
      <c r="E35" s="53"/>
      <c r="F35" s="53"/>
      <c r="G35" s="164">
        <v>34.614100000000001</v>
      </c>
      <c r="H35" s="53">
        <v>1000</v>
      </c>
      <c r="I35" s="159">
        <v>1002</v>
      </c>
      <c r="J35" s="142" t="s">
        <v>4</v>
      </c>
      <c r="K35" s="143" t="str">
        <f>IF(ISBLANK(E35),"",(0.000824493-(0.0000040899*E35)+(0.000000076438*E35^2)-(0.00000000082467*E35^3)+(0.0000000000053875*E35^4)))</f>
        <v/>
      </c>
      <c r="L35" s="143" t="str">
        <f>IF(ISBLANK(E35),"",(-0.00000572466+(0.00000010227*E35)-(0.0000000016546*E35^2)))</f>
        <v/>
      </c>
      <c r="M35" s="143" t="str">
        <f>IF(ISBLANK(E35),"",IF(ISBLANK(G35),(O35+(K35*35)+(L35*35^1.5)+(0.00000048314*35^2)),(O35+(K35*G35)+(L35*G35^1.5)+(0.00000048314*G35^2))))</f>
        <v/>
      </c>
      <c r="N35" s="144" t="str">
        <f>IF(ISBLANK(D35),"",IF(ISBLANK(G35),J35*(1+0.00001*(35-20)),J35*(1+0.00001*(G35-20))))</f>
        <v/>
      </c>
      <c r="O35" s="143" t="str">
        <f>IF(ISBLANK(E35),"",(0.999842594+(0.00006793952*E35)-(0.00000909529*E35^2)+(0.0000001001685*E35^3)-(0.000000001120083*E35^4)+(0.000000000006536332*E35^5)))</f>
        <v/>
      </c>
      <c r="P35" s="234">
        <v>3.6469999999999998</v>
      </c>
      <c r="Q35" s="142" t="s">
        <v>4</v>
      </c>
      <c r="R35" s="233"/>
      <c r="S35" s="161">
        <v>158.6</v>
      </c>
      <c r="T35" s="231">
        <v>2E-3</v>
      </c>
      <c r="U35" s="231">
        <v>1.9543788179889549E-3</v>
      </c>
      <c r="X35" s="231">
        <v>32.827999999999996</v>
      </c>
      <c r="Y35" s="231">
        <v>32.079173918470701</v>
      </c>
      <c r="Z35" s="231">
        <v>2.2679999999999998</v>
      </c>
      <c r="AA35" s="231">
        <v>2.2162655795994746</v>
      </c>
      <c r="AB35" s="231">
        <v>31.96</v>
      </c>
      <c r="AC35" s="231">
        <v>31.2309735114635</v>
      </c>
      <c r="AD35" s="149"/>
      <c r="AE35" s="149"/>
      <c r="AF35" s="149"/>
      <c r="AG35" s="149"/>
      <c r="AH35" s="149"/>
      <c r="AI35" s="149"/>
      <c r="AJ35" s="149"/>
      <c r="AK35" s="149"/>
      <c r="AL35" s="149"/>
      <c r="AM35" s="149"/>
      <c r="AN35" s="149"/>
      <c r="AO35" s="149"/>
      <c r="AP35" s="149"/>
      <c r="AQ35" s="149"/>
      <c r="AR35" s="149"/>
      <c r="AS35" s="149"/>
      <c r="AT35" s="149"/>
      <c r="AU35" s="149"/>
      <c r="AV35" s="149"/>
      <c r="AW35" s="149"/>
      <c r="AX35" s="149"/>
      <c r="AY35" s="149"/>
      <c r="AZ35" s="149"/>
      <c r="BA35" s="149"/>
      <c r="BB35" s="150"/>
    </row>
    <row r="36" spans="1:54" ht="15.75" x14ac:dyDescent="0.25">
      <c r="A36" s="75">
        <f>IF(ISBLANK(VLOOKUP(D36,#REF!,3)),0,1)</f>
        <v>1</v>
      </c>
      <c r="B36" s="74">
        <f t="shared" ref="B36:B58" si="0">IF(ISBLANK(D36),0,IF(ISBLANK(E36),0,IF(ISBLANK(F36),0,1)))</f>
        <v>0</v>
      </c>
      <c r="C36" s="52">
        <v>2</v>
      </c>
      <c r="D36" s="53"/>
      <c r="E36" s="53"/>
      <c r="F36" s="53"/>
      <c r="G36" s="164">
        <v>34.490499999999997</v>
      </c>
      <c r="H36" s="53">
        <v>800</v>
      </c>
      <c r="I36" s="159">
        <v>801</v>
      </c>
      <c r="J36" s="127" t="s">
        <v>4</v>
      </c>
      <c r="K36" s="57" t="str">
        <f t="shared" ref="K36:K45" si="1">IF(ISBLANK(E36),"",(0.000824493-(0.0000040899*E36)+(0.000000076438*E36^2)-(0.00000000082467*E36^3)+(0.0000000000053875*E36^4)))</f>
        <v/>
      </c>
      <c r="L36" s="57" t="str">
        <f t="shared" ref="L36:L45" si="2">IF(ISBLANK(E36),"",(-0.00000572466+(0.00000010227*E36)-(0.0000000016546*E36^2)))</f>
        <v/>
      </c>
      <c r="M36" s="57" t="str">
        <f t="shared" ref="M36:M45" si="3">IF(ISBLANK(E36),"",IF(ISBLANK(G36),(O36+(K36*35)+(L36*35^1.5)+(0.00000048314*35^2)),(O36+(K36*G36)+(L36*G36^1.5)+(0.00000048314*G36^2))))</f>
        <v/>
      </c>
      <c r="N36" s="58" t="str">
        <f t="shared" ref="N36:N45" si="4">IF(ISBLANK(D36),"",IF(ISBLANK(G36),J36*(1+0.00001*(35-20)),J36*(1+0.00001*(G36-20))))</f>
        <v/>
      </c>
      <c r="O36" s="57" t="str">
        <f t="shared" ref="O36:O45" si="5">IF(ISBLANK(E36),"",(0.999842594+(0.00006793952*E36)-(0.00000909529*E36^2)+(0.0000001001685*E36^3)-(0.000000001120083*E36^4)+(0.000000000006536332*E36^5)))</f>
        <v/>
      </c>
      <c r="P36" s="234">
        <v>3.3170000000000002</v>
      </c>
      <c r="Q36" s="127" t="s">
        <v>4</v>
      </c>
      <c r="R36" s="233"/>
      <c r="S36" s="162">
        <v>144.30000000000001</v>
      </c>
      <c r="T36" s="231">
        <v>0</v>
      </c>
      <c r="U36" s="231">
        <v>0</v>
      </c>
      <c r="X36" s="231">
        <v>35.33</v>
      </c>
      <c r="Y36" s="231">
        <v>34.524101819774884</v>
      </c>
      <c r="Z36" s="231">
        <v>2.3820000000000001</v>
      </c>
      <c r="AA36" s="231">
        <v>2.3276651722248451</v>
      </c>
      <c r="AB36" s="231">
        <v>30.96</v>
      </c>
      <c r="AC36" s="231">
        <v>30.25378410246902</v>
      </c>
      <c r="AD36" s="76"/>
      <c r="AE36" s="76"/>
      <c r="AF36" s="76"/>
      <c r="AG36" s="76"/>
      <c r="AH36" s="76"/>
      <c r="AI36" s="76"/>
      <c r="AJ36" s="76"/>
      <c r="AK36" s="76"/>
      <c r="AL36" s="76"/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76"/>
      <c r="BA36" s="76"/>
      <c r="BB36" s="77"/>
    </row>
    <row r="37" spans="1:54" ht="15.75" x14ac:dyDescent="0.25">
      <c r="A37" s="75">
        <f>IF(ISBLANK(VLOOKUP(D37,#REF!,3)),0,1)</f>
        <v>1</v>
      </c>
      <c r="B37" s="74">
        <f t="shared" si="0"/>
        <v>0</v>
      </c>
      <c r="C37" s="52">
        <v>3</v>
      </c>
      <c r="D37" s="53"/>
      <c r="E37" s="53"/>
      <c r="F37" s="53"/>
      <c r="G37" s="164">
        <v>34.6434</v>
      </c>
      <c r="H37" s="53">
        <v>500</v>
      </c>
      <c r="I37" s="159">
        <v>499</v>
      </c>
      <c r="J37" s="127" t="s">
        <v>4</v>
      </c>
      <c r="K37" s="57" t="str">
        <f t="shared" si="1"/>
        <v/>
      </c>
      <c r="L37" s="57" t="str">
        <f t="shared" si="2"/>
        <v/>
      </c>
      <c r="M37" s="57" t="str">
        <f t="shared" si="3"/>
        <v/>
      </c>
      <c r="N37" s="58" t="str">
        <f t="shared" si="4"/>
        <v/>
      </c>
      <c r="O37" s="57" t="str">
        <f t="shared" si="5"/>
        <v/>
      </c>
      <c r="P37" s="234">
        <v>2.1619999999999999</v>
      </c>
      <c r="Q37" s="127" t="s">
        <v>4</v>
      </c>
      <c r="R37" s="233"/>
      <c r="S37" s="162">
        <v>94</v>
      </c>
      <c r="T37" s="231">
        <v>0</v>
      </c>
      <c r="U37" s="231">
        <v>0</v>
      </c>
      <c r="X37" s="231">
        <v>36.01</v>
      </c>
      <c r="Y37" s="231">
        <v>35.18859061789113</v>
      </c>
      <c r="Z37" s="231">
        <v>2.298</v>
      </c>
      <c r="AA37" s="231">
        <v>2.245581261869309</v>
      </c>
      <c r="AB37" s="231">
        <v>19.940000000000001</v>
      </c>
      <c r="AC37" s="231">
        <v>19.485156815349882</v>
      </c>
      <c r="AD37" s="76"/>
      <c r="AE37" s="76"/>
      <c r="AF37" s="76"/>
      <c r="AG37" s="76"/>
      <c r="AH37" s="76"/>
      <c r="AI37" s="76"/>
      <c r="AJ37" s="76"/>
      <c r="AK37" s="76"/>
      <c r="AL37" s="76"/>
      <c r="AM37" s="76"/>
      <c r="AN37" s="76"/>
      <c r="AO37" s="76"/>
      <c r="AP37" s="76"/>
      <c r="AQ37" s="76"/>
      <c r="AR37" s="76"/>
      <c r="AS37" s="76"/>
      <c r="AT37" s="76"/>
      <c r="AU37" s="76"/>
      <c r="AV37" s="76"/>
      <c r="AW37" s="76"/>
      <c r="AX37" s="76"/>
      <c r="AY37" s="76"/>
      <c r="AZ37" s="76"/>
      <c r="BA37" s="76"/>
      <c r="BB37" s="77"/>
    </row>
    <row r="38" spans="1:54" ht="15.75" x14ac:dyDescent="0.25">
      <c r="A38" s="75">
        <f>IF(ISBLANK(VLOOKUP(D38,#REF!,3)),0,1)</f>
        <v>1</v>
      </c>
      <c r="B38" s="74">
        <f t="shared" si="0"/>
        <v>0</v>
      </c>
      <c r="C38" s="52">
        <v>4</v>
      </c>
      <c r="D38" s="53"/>
      <c r="E38" s="53"/>
      <c r="F38" s="53"/>
      <c r="G38" s="164">
        <v>34.644399999999997</v>
      </c>
      <c r="H38" s="53">
        <v>500</v>
      </c>
      <c r="I38" s="159">
        <v>500</v>
      </c>
      <c r="J38" s="127" t="s">
        <v>4</v>
      </c>
      <c r="K38" s="57" t="str">
        <f t="shared" si="1"/>
        <v/>
      </c>
      <c r="L38" s="57" t="str">
        <f t="shared" si="2"/>
        <v/>
      </c>
      <c r="M38" s="57" t="str">
        <f t="shared" si="3"/>
        <v/>
      </c>
      <c r="N38" s="58" t="str">
        <f t="shared" si="4"/>
        <v/>
      </c>
      <c r="O38" s="57" t="str">
        <f t="shared" si="5"/>
        <v/>
      </c>
      <c r="P38" s="234">
        <v>2.1440000000000001</v>
      </c>
      <c r="Q38" s="127" t="s">
        <v>4</v>
      </c>
      <c r="R38" s="233"/>
      <c r="S38" s="162">
        <v>93.3</v>
      </c>
      <c r="T38" s="231">
        <v>0</v>
      </c>
      <c r="U38" s="231">
        <v>0</v>
      </c>
      <c r="X38" s="231">
        <v>35.75</v>
      </c>
      <c r="Y38" s="231">
        <v>34.93452137155257</v>
      </c>
      <c r="Z38" s="231">
        <v>2.2770000000000001</v>
      </c>
      <c r="AA38" s="231">
        <v>2.225060284280425</v>
      </c>
      <c r="AB38" s="231">
        <v>19.98</v>
      </c>
      <c r="AC38" s="231">
        <v>19.524244391709658</v>
      </c>
      <c r="AD38" s="76"/>
      <c r="AE38" s="76"/>
      <c r="AF38" s="76"/>
      <c r="AG38" s="76"/>
      <c r="AH38" s="76"/>
      <c r="AI38" s="76"/>
      <c r="AJ38" s="76"/>
      <c r="AK38" s="76"/>
      <c r="AL38" s="76"/>
      <c r="AM38" s="76"/>
      <c r="AN38" s="76"/>
      <c r="AO38" s="76"/>
      <c r="AP38" s="76"/>
      <c r="AQ38" s="76"/>
      <c r="AR38" s="76"/>
      <c r="AS38" s="76"/>
      <c r="AT38" s="76"/>
      <c r="AU38" s="76"/>
      <c r="AV38" s="76"/>
      <c r="AW38" s="76"/>
      <c r="AX38" s="76"/>
      <c r="AY38" s="76"/>
      <c r="AZ38" s="76"/>
      <c r="BA38" s="76"/>
      <c r="BB38" s="77"/>
    </row>
    <row r="39" spans="1:54" ht="15.75" x14ac:dyDescent="0.25">
      <c r="A39" s="75">
        <f>IF(ISBLANK(VLOOKUP(D39,#REF!,3)),0,1)</f>
        <v>1</v>
      </c>
      <c r="B39" s="74">
        <f t="shared" si="0"/>
        <v>0</v>
      </c>
      <c r="C39" s="52">
        <v>5</v>
      </c>
      <c r="D39" s="53"/>
      <c r="E39" s="53"/>
      <c r="F39" s="53"/>
      <c r="G39" s="164">
        <v>34.997999999999998</v>
      </c>
      <c r="H39" s="53">
        <v>300</v>
      </c>
      <c r="I39" s="159">
        <v>298</v>
      </c>
      <c r="J39" s="127" t="s">
        <v>4</v>
      </c>
      <c r="K39" s="57" t="str">
        <f t="shared" si="1"/>
        <v/>
      </c>
      <c r="L39" s="57" t="str">
        <f t="shared" si="2"/>
        <v/>
      </c>
      <c r="M39" s="57" t="str">
        <f t="shared" si="3"/>
        <v/>
      </c>
      <c r="N39" s="58" t="str">
        <f t="shared" si="4"/>
        <v/>
      </c>
      <c r="O39" s="57" t="str">
        <f t="shared" si="5"/>
        <v/>
      </c>
      <c r="P39" s="234">
        <v>2.2999999999999998</v>
      </c>
      <c r="Q39" s="127" t="s">
        <v>4</v>
      </c>
      <c r="R39" s="233"/>
      <c r="S39" s="162">
        <v>100.1</v>
      </c>
      <c r="T39" s="231">
        <v>3.0000000000000001E-3</v>
      </c>
      <c r="U39" s="231">
        <v>2.9315682269834323E-3</v>
      </c>
      <c r="X39" s="231">
        <v>27.687000000000001</v>
      </c>
      <c r="Y39" s="231">
        <v>27.055443166830099</v>
      </c>
      <c r="Z39" s="231">
        <v>1.7629999999999999</v>
      </c>
      <c r="AA39" s="231">
        <v>1.7227849280572636</v>
      </c>
      <c r="AB39" s="231">
        <v>11.27</v>
      </c>
      <c r="AC39" s="231">
        <v>11.01292463936776</v>
      </c>
      <c r="AD39" s="76"/>
      <c r="AE39" s="76"/>
      <c r="AF39" s="76"/>
      <c r="AG39" s="76"/>
      <c r="AH39" s="76"/>
      <c r="AI39" s="76"/>
      <c r="AJ39" s="76"/>
      <c r="AK39" s="76"/>
      <c r="AL39" s="76"/>
      <c r="AM39" s="76"/>
      <c r="AN39" s="76"/>
      <c r="AO39" s="76"/>
      <c r="AP39" s="76"/>
      <c r="AQ39" s="76"/>
      <c r="AR39" s="76"/>
      <c r="AS39" s="76"/>
      <c r="AT39" s="76"/>
      <c r="AU39" s="76"/>
      <c r="AV39" s="76"/>
      <c r="AW39" s="76"/>
      <c r="AX39" s="76"/>
      <c r="AY39" s="76"/>
      <c r="AZ39" s="76"/>
      <c r="BA39" s="76"/>
      <c r="BB39" s="77"/>
    </row>
    <row r="40" spans="1:54" ht="15.75" x14ac:dyDescent="0.25">
      <c r="A40" s="75">
        <f>IF(ISBLANK(VLOOKUP(D40,#REF!,3)),0,1)</f>
        <v>1</v>
      </c>
      <c r="B40" s="74">
        <f t="shared" si="0"/>
        <v>0</v>
      </c>
      <c r="C40" s="52">
        <v>6</v>
      </c>
      <c r="D40" s="53"/>
      <c r="E40" s="53"/>
      <c r="F40" s="53"/>
      <c r="G40" s="164">
        <v>35.209299999999999</v>
      </c>
      <c r="H40" s="53">
        <v>160</v>
      </c>
      <c r="I40" s="159">
        <v>160</v>
      </c>
      <c r="J40" s="127" t="s">
        <v>4</v>
      </c>
      <c r="K40" s="57" t="str">
        <f t="shared" si="1"/>
        <v/>
      </c>
      <c r="L40" s="57" t="str">
        <f t="shared" si="2"/>
        <v/>
      </c>
      <c r="M40" s="57" t="str">
        <f t="shared" si="3"/>
        <v/>
      </c>
      <c r="N40" s="58" t="str">
        <f t="shared" si="4"/>
        <v/>
      </c>
      <c r="O40" s="57" t="str">
        <f t="shared" si="5"/>
        <v/>
      </c>
      <c r="P40" s="234">
        <v>2.5</v>
      </c>
      <c r="Q40" s="127" t="s">
        <v>4</v>
      </c>
      <c r="R40" s="233"/>
      <c r="S40" s="162">
        <v>108.8</v>
      </c>
      <c r="T40" s="231">
        <v>6.0000000000000001E-3</v>
      </c>
      <c r="U40" s="231">
        <v>5.8631364539668647E-3</v>
      </c>
      <c r="X40" s="231">
        <v>23.393999999999998</v>
      </c>
      <c r="Y40" s="231">
        <v>22.860369034016802</v>
      </c>
      <c r="Z40" s="231">
        <v>1.5229999999999999</v>
      </c>
      <c r="AA40" s="231">
        <v>1.4882594698985889</v>
      </c>
      <c r="AB40" s="231">
        <v>8.61</v>
      </c>
      <c r="AC40" s="231">
        <v>8.4136008114424499</v>
      </c>
      <c r="AD40" s="76"/>
      <c r="AE40" s="76"/>
      <c r="AF40" s="76"/>
      <c r="AG40" s="76"/>
      <c r="AH40" s="76"/>
      <c r="AI40" s="76"/>
      <c r="AJ40" s="76"/>
      <c r="AK40" s="76"/>
      <c r="AL40" s="76"/>
      <c r="AM40" s="76"/>
      <c r="AN40" s="76"/>
      <c r="AO40" s="76"/>
      <c r="AP40" s="76"/>
      <c r="AQ40" s="76"/>
      <c r="AR40" s="76"/>
      <c r="AS40" s="76"/>
      <c r="AT40" s="76"/>
      <c r="AU40" s="76"/>
      <c r="AV40" s="76"/>
      <c r="AW40" s="76"/>
      <c r="AX40" s="76"/>
      <c r="AY40" s="76"/>
      <c r="AZ40" s="76"/>
      <c r="BA40" s="76"/>
      <c r="BB40" s="77"/>
    </row>
    <row r="41" spans="1:54" ht="15.75" x14ac:dyDescent="0.25">
      <c r="A41" s="75">
        <f>IF(ISBLANK(VLOOKUP(D41,#REF!,3)),0,1)</f>
        <v>1</v>
      </c>
      <c r="B41" s="74">
        <f t="shared" si="0"/>
        <v>0</v>
      </c>
      <c r="C41" s="52">
        <v>7</v>
      </c>
      <c r="D41" s="53"/>
      <c r="E41" s="53"/>
      <c r="F41" s="53"/>
      <c r="G41" s="164">
        <v>35.248800000000003</v>
      </c>
      <c r="H41" s="53">
        <v>130</v>
      </c>
      <c r="I41" s="159">
        <v>130</v>
      </c>
      <c r="J41" s="127" t="s">
        <v>4</v>
      </c>
      <c r="K41" s="57" t="str">
        <f t="shared" si="1"/>
        <v/>
      </c>
      <c r="L41" s="57" t="str">
        <f t="shared" si="2"/>
        <v/>
      </c>
      <c r="M41" s="57" t="str">
        <f t="shared" si="3"/>
        <v/>
      </c>
      <c r="N41" s="58" t="str">
        <f t="shared" si="4"/>
        <v/>
      </c>
      <c r="O41" s="57" t="str">
        <f t="shared" si="5"/>
        <v/>
      </c>
      <c r="P41" s="234">
        <v>2.6110000000000002</v>
      </c>
      <c r="Q41" s="127" t="s">
        <v>4</v>
      </c>
      <c r="R41" s="233"/>
      <c r="S41" s="162">
        <v>113.6</v>
      </c>
      <c r="T41" s="231">
        <v>1.2E-2</v>
      </c>
      <c r="U41" s="231">
        <v>1.1726272907933729E-2</v>
      </c>
      <c r="X41" s="231">
        <v>22.158000000000001</v>
      </c>
      <c r="Y41" s="231">
        <v>21.65256292449963</v>
      </c>
      <c r="Z41" s="231">
        <v>1.452</v>
      </c>
      <c r="AA41" s="231">
        <v>1.4188790218599812</v>
      </c>
      <c r="AB41" s="231">
        <v>8.06</v>
      </c>
      <c r="AC41" s="231">
        <v>7.8761466364954886</v>
      </c>
      <c r="AD41" s="76"/>
      <c r="AE41" s="76"/>
      <c r="AF41" s="76"/>
      <c r="AG41" s="76"/>
      <c r="AH41" s="76"/>
      <c r="AI41" s="76"/>
      <c r="AJ41" s="76"/>
      <c r="AK41" s="76"/>
      <c r="AL41" s="76"/>
      <c r="AM41" s="76"/>
      <c r="AN41" s="76"/>
      <c r="AO41" s="76"/>
      <c r="AP41" s="76"/>
      <c r="AQ41" s="76"/>
      <c r="AR41" s="76"/>
      <c r="AS41" s="76"/>
      <c r="AT41" s="76"/>
      <c r="AU41" s="76"/>
      <c r="AV41" s="76"/>
      <c r="AW41" s="76"/>
      <c r="AX41" s="76"/>
      <c r="AY41" s="76"/>
      <c r="AZ41" s="76"/>
      <c r="BA41" s="76"/>
      <c r="BB41" s="77"/>
    </row>
    <row r="42" spans="1:54" ht="15.75" x14ac:dyDescent="0.25">
      <c r="A42" s="75">
        <f>IF(ISBLANK(VLOOKUP(D42,#REF!,3)),0,1)</f>
        <v>1</v>
      </c>
      <c r="B42" s="74">
        <f t="shared" si="0"/>
        <v>0</v>
      </c>
      <c r="C42" s="52">
        <v>8</v>
      </c>
      <c r="D42" s="53"/>
      <c r="E42" s="53"/>
      <c r="F42" s="53"/>
      <c r="G42" s="164">
        <v>35.336599999999997</v>
      </c>
      <c r="H42" s="53">
        <v>100</v>
      </c>
      <c r="I42" s="159">
        <v>99</v>
      </c>
      <c r="J42" s="127" t="s">
        <v>4</v>
      </c>
      <c r="K42" s="57" t="str">
        <f t="shared" si="1"/>
        <v/>
      </c>
      <c r="L42" s="57" t="str">
        <f t="shared" si="2"/>
        <v/>
      </c>
      <c r="M42" s="57" t="str">
        <f t="shared" si="3"/>
        <v/>
      </c>
      <c r="N42" s="58" t="str">
        <f t="shared" si="4"/>
        <v/>
      </c>
      <c r="O42" s="57" t="str">
        <f t="shared" si="5"/>
        <v/>
      </c>
      <c r="P42" s="234">
        <v>2.5920000000000001</v>
      </c>
      <c r="Q42" s="127" t="s">
        <v>4</v>
      </c>
      <c r="R42" s="233"/>
      <c r="S42" s="60">
        <v>112.8</v>
      </c>
      <c r="T42" s="231">
        <v>1.7000000000000001E-2</v>
      </c>
      <c r="U42" s="231">
        <v>1.6612219952906116E-2</v>
      </c>
      <c r="X42" s="231">
        <v>21.283000000000001</v>
      </c>
      <c r="Y42" s="231">
        <v>20.797522191629465</v>
      </c>
      <c r="Z42" s="231">
        <v>1.375</v>
      </c>
      <c r="AA42" s="231">
        <v>1.3436354373674064</v>
      </c>
      <c r="AB42" s="231">
        <v>7.27</v>
      </c>
      <c r="AC42" s="231">
        <v>7.1041670033898505</v>
      </c>
      <c r="AD42" s="76"/>
      <c r="AE42" s="76"/>
      <c r="AF42" s="76"/>
      <c r="AG42" s="76"/>
      <c r="AH42" s="76"/>
      <c r="AI42" s="76"/>
      <c r="AJ42" s="76"/>
      <c r="AK42" s="76"/>
      <c r="AL42" s="76"/>
      <c r="AM42" s="76"/>
      <c r="AN42" s="76"/>
      <c r="AO42" s="76"/>
      <c r="AP42" s="76"/>
      <c r="AQ42" s="76"/>
      <c r="AR42" s="76"/>
      <c r="AS42" s="76"/>
      <c r="AT42" s="76"/>
      <c r="AU42" s="76"/>
      <c r="AV42" s="76"/>
      <c r="AW42" s="76"/>
      <c r="AX42" s="76"/>
      <c r="AY42" s="76"/>
      <c r="AZ42" s="76"/>
      <c r="BA42" s="76"/>
      <c r="BB42" s="77"/>
    </row>
    <row r="43" spans="1:54" ht="15.75" x14ac:dyDescent="0.25">
      <c r="A43" s="75">
        <f>IF(ISBLANK(VLOOKUP(D43,#REF!,3)),0,1)</f>
        <v>1</v>
      </c>
      <c r="B43" s="74">
        <f t="shared" si="0"/>
        <v>0</v>
      </c>
      <c r="C43" s="52">
        <v>9</v>
      </c>
      <c r="D43" s="53"/>
      <c r="E43" s="53"/>
      <c r="F43" s="53"/>
      <c r="G43" s="175" t="s">
        <v>4</v>
      </c>
      <c r="H43" s="53">
        <v>80</v>
      </c>
      <c r="I43" s="159">
        <v>81</v>
      </c>
      <c r="J43" s="127" t="s">
        <v>4</v>
      </c>
      <c r="K43" s="57" t="str">
        <f t="shared" si="1"/>
        <v/>
      </c>
      <c r="L43" s="57" t="str">
        <f t="shared" si="2"/>
        <v/>
      </c>
      <c r="M43" s="57" t="str">
        <f t="shared" si="3"/>
        <v/>
      </c>
      <c r="N43" s="58" t="str">
        <f t="shared" si="4"/>
        <v/>
      </c>
      <c r="O43" s="57" t="str">
        <f t="shared" si="5"/>
        <v/>
      </c>
      <c r="P43" s="234">
        <v>2.7240000000000002</v>
      </c>
      <c r="Q43" s="127" t="s">
        <v>4</v>
      </c>
      <c r="R43" s="233"/>
      <c r="S43" s="60">
        <v>118.6</v>
      </c>
      <c r="T43" s="231">
        <v>3.9E-2</v>
      </c>
      <c r="U43" s="231">
        <v>3.8110386950784621E-2</v>
      </c>
      <c r="X43" s="231">
        <v>18.460999999999999</v>
      </c>
      <c r="Y43" s="231">
        <v>18.039893679447047</v>
      </c>
      <c r="Z43" s="231">
        <v>1.2089999999999999</v>
      </c>
      <c r="AA43" s="231">
        <v>1.181421995474323</v>
      </c>
      <c r="AB43" s="231">
        <v>5.87</v>
      </c>
      <c r="AC43" s="231">
        <v>5.7361018307975824</v>
      </c>
      <c r="AD43" s="76"/>
      <c r="AE43" s="76"/>
      <c r="AF43" s="76"/>
      <c r="AG43" s="76"/>
      <c r="AH43" s="76"/>
      <c r="AI43" s="76"/>
      <c r="AJ43" s="76"/>
      <c r="AK43" s="76"/>
      <c r="AL43" s="76"/>
      <c r="AM43" s="76"/>
      <c r="AN43" s="76"/>
      <c r="AO43" s="76"/>
      <c r="AP43" s="76"/>
      <c r="AQ43" s="76"/>
      <c r="AR43" s="76"/>
      <c r="AS43" s="76"/>
      <c r="AT43" s="76"/>
      <c r="AU43" s="76"/>
      <c r="AV43" s="76"/>
      <c r="AW43" s="76"/>
      <c r="AX43" s="76"/>
      <c r="AY43" s="76"/>
      <c r="AZ43" s="76"/>
      <c r="BA43" s="76"/>
      <c r="BB43" s="77"/>
    </row>
    <row r="44" spans="1:54" ht="15.75" x14ac:dyDescent="0.25">
      <c r="A44" s="75">
        <f>IF(ISBLANK(VLOOKUP(D44,#REF!,3)),0,1)</f>
        <v>1</v>
      </c>
      <c r="B44" s="74">
        <f t="shared" si="0"/>
        <v>0</v>
      </c>
      <c r="C44" s="52">
        <v>10</v>
      </c>
      <c r="D44" s="53"/>
      <c r="E44" s="53"/>
      <c r="F44" s="53"/>
      <c r="G44" s="175" t="s">
        <v>4</v>
      </c>
      <c r="H44" s="53">
        <v>60</v>
      </c>
      <c r="I44" s="159">
        <v>59</v>
      </c>
      <c r="J44" s="127" t="s">
        <v>4</v>
      </c>
      <c r="K44" s="57" t="str">
        <f t="shared" si="1"/>
        <v/>
      </c>
      <c r="L44" s="57" t="str">
        <f t="shared" si="2"/>
        <v/>
      </c>
      <c r="M44" s="57" t="str">
        <f t="shared" si="3"/>
        <v/>
      </c>
      <c r="N44" s="58" t="str">
        <f t="shared" si="4"/>
        <v/>
      </c>
      <c r="O44" s="57" t="str">
        <f t="shared" si="5"/>
        <v/>
      </c>
      <c r="P44" s="234">
        <v>3.9860000000000002</v>
      </c>
      <c r="Q44" s="127" t="s">
        <v>4</v>
      </c>
      <c r="R44" s="233"/>
      <c r="S44" s="60">
        <v>173.8</v>
      </c>
      <c r="T44" s="231">
        <v>0.18</v>
      </c>
      <c r="U44" s="231">
        <v>0.17589409361900593</v>
      </c>
      <c r="X44" s="231">
        <v>3.63</v>
      </c>
      <c r="Y44" s="231">
        <v>3.5471975546499528</v>
      </c>
      <c r="Z44" s="231">
        <v>0.44800000000000001</v>
      </c>
      <c r="AA44" s="231">
        <v>0.43778085522952587</v>
      </c>
      <c r="AB44" s="231">
        <v>2.25</v>
      </c>
      <c r="AC44" s="231">
        <v>2.1986761702375741</v>
      </c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  <c r="AP44" s="76"/>
      <c r="AQ44" s="76"/>
      <c r="AR44" s="76"/>
      <c r="AS44" s="76"/>
      <c r="AT44" s="76"/>
      <c r="AU44" s="76"/>
      <c r="AV44" s="76"/>
      <c r="AW44" s="76"/>
      <c r="AX44" s="76"/>
      <c r="AY44" s="76"/>
      <c r="AZ44" s="76"/>
      <c r="BA44" s="76"/>
      <c r="BB44" s="77"/>
    </row>
    <row r="45" spans="1:54" ht="15.75" x14ac:dyDescent="0.25">
      <c r="A45" s="75">
        <f>IF(ISBLANK(VLOOKUP(D45,#REF!,3)),0,1)</f>
        <v>1</v>
      </c>
      <c r="B45" s="74">
        <f t="shared" si="0"/>
        <v>1</v>
      </c>
      <c r="C45" s="52">
        <v>11</v>
      </c>
      <c r="D45" s="53" t="s">
        <v>4</v>
      </c>
      <c r="E45" s="53" t="s">
        <v>4</v>
      </c>
      <c r="F45" s="54" t="s">
        <v>4</v>
      </c>
      <c r="G45" s="175" t="s">
        <v>4</v>
      </c>
      <c r="H45" s="53">
        <v>50</v>
      </c>
      <c r="I45" s="159">
        <v>55</v>
      </c>
      <c r="J45" s="127" t="s">
        <v>4</v>
      </c>
      <c r="K45" s="57" t="e">
        <f t="shared" si="1"/>
        <v>#VALUE!</v>
      </c>
      <c r="L45" s="57" t="e">
        <f t="shared" si="2"/>
        <v>#VALUE!</v>
      </c>
      <c r="M45" s="57" t="e">
        <f t="shared" si="3"/>
        <v>#VALUE!</v>
      </c>
      <c r="N45" s="58" t="e">
        <f t="shared" si="4"/>
        <v>#VALUE!</v>
      </c>
      <c r="O45" s="57" t="e">
        <f t="shared" si="5"/>
        <v>#VALUE!</v>
      </c>
      <c r="P45" s="234">
        <v>4.3769999999999998</v>
      </c>
      <c r="Q45" s="127" t="s">
        <v>4</v>
      </c>
      <c r="R45" s="233"/>
      <c r="S45" s="60">
        <v>190.9</v>
      </c>
      <c r="T45" s="231"/>
      <c r="U45" s="231"/>
      <c r="X45" s="231"/>
      <c r="Y45" s="231"/>
      <c r="Z45" s="231"/>
      <c r="AA45" s="231"/>
      <c r="AB45" s="231"/>
      <c r="AC45" s="231"/>
      <c r="AD45" s="76"/>
      <c r="AE45" s="76"/>
      <c r="AF45" s="76"/>
      <c r="AG45" s="76"/>
      <c r="AH45" s="76"/>
      <c r="AI45" s="76"/>
      <c r="AJ45" s="76"/>
      <c r="AK45" s="76"/>
      <c r="AL45" s="76"/>
      <c r="AM45" s="76"/>
      <c r="AN45" s="76"/>
      <c r="AO45" s="76"/>
      <c r="AP45" s="76"/>
      <c r="AQ45" s="76"/>
      <c r="AR45" s="76"/>
      <c r="AS45" s="76"/>
      <c r="AT45" s="76"/>
      <c r="AU45" s="76"/>
      <c r="AV45" s="76"/>
      <c r="AW45" s="76"/>
      <c r="AX45" s="76"/>
      <c r="AY45" s="76"/>
      <c r="AZ45" s="76"/>
      <c r="BA45" s="76"/>
      <c r="BB45" s="77"/>
    </row>
    <row r="46" spans="1:54" ht="15.75" x14ac:dyDescent="0.25">
      <c r="A46" s="75">
        <f>IF(ISBLANK(VLOOKUP(D46,#REF!,3)),0,1)</f>
        <v>1</v>
      </c>
      <c r="B46" s="74">
        <f t="shared" si="0"/>
        <v>0</v>
      </c>
      <c r="C46" s="52">
        <v>12</v>
      </c>
      <c r="D46" s="53"/>
      <c r="E46" s="54"/>
      <c r="F46" s="55"/>
      <c r="G46" s="164">
        <v>35.396999999999998</v>
      </c>
      <c r="H46" s="53">
        <v>40</v>
      </c>
      <c r="I46" s="159">
        <v>39</v>
      </c>
      <c r="J46" s="127" t="s">
        <v>4</v>
      </c>
      <c r="K46" s="127" t="s">
        <v>4</v>
      </c>
      <c r="L46" s="127" t="s">
        <v>4</v>
      </c>
      <c r="M46" s="127" t="s">
        <v>4</v>
      </c>
      <c r="N46" s="127" t="s">
        <v>4</v>
      </c>
      <c r="O46" s="127" t="s">
        <v>4</v>
      </c>
      <c r="P46" s="234">
        <v>4.6139999999999999</v>
      </c>
      <c r="Q46" s="127" t="s">
        <v>4</v>
      </c>
      <c r="R46" s="233"/>
      <c r="S46" s="60">
        <v>201.4</v>
      </c>
      <c r="T46" s="231">
        <v>8.9999999999999993E-3</v>
      </c>
      <c r="U46" s="231">
        <v>8.7947046809502966E-3</v>
      </c>
      <c r="X46" s="231">
        <v>0</v>
      </c>
      <c r="Y46" s="231">
        <v>0</v>
      </c>
      <c r="Z46" s="231">
        <v>6.8999999999999992E-2</v>
      </c>
      <c r="AA46" s="231">
        <v>6.7426069220618931E-2</v>
      </c>
      <c r="AB46" s="231">
        <v>1.1299999999999999</v>
      </c>
      <c r="AC46" s="231">
        <v>1.1042240321637593</v>
      </c>
      <c r="AD46" s="76"/>
      <c r="AE46" s="76"/>
      <c r="AF46" s="76"/>
      <c r="AG46" s="76"/>
      <c r="AH46" s="76"/>
      <c r="AI46" s="76"/>
      <c r="AJ46" s="76"/>
      <c r="AK46" s="76"/>
      <c r="AL46" s="76"/>
      <c r="AM46" s="76"/>
      <c r="AN46" s="76"/>
      <c r="AO46" s="76"/>
      <c r="AP46" s="76"/>
      <c r="AQ46" s="76"/>
      <c r="AR46" s="76"/>
      <c r="AS46" s="76"/>
      <c r="AT46" s="76"/>
      <c r="AU46" s="76"/>
      <c r="AV46" s="76"/>
      <c r="AW46" s="76"/>
      <c r="AX46" s="76"/>
      <c r="AY46" s="76"/>
      <c r="AZ46" s="76"/>
      <c r="BA46" s="76"/>
      <c r="BB46" s="77"/>
    </row>
    <row r="47" spans="1:54" ht="15.75" x14ac:dyDescent="0.25">
      <c r="A47" s="75">
        <f>IF(ISBLANK(VLOOKUP(D47,#REF!,3)),0,1)</f>
        <v>1</v>
      </c>
      <c r="B47" s="74">
        <f t="shared" si="0"/>
        <v>0</v>
      </c>
      <c r="C47" s="52">
        <v>13</v>
      </c>
      <c r="D47" s="53"/>
      <c r="E47" s="54"/>
      <c r="F47" s="55"/>
      <c r="G47" s="175" t="s">
        <v>4</v>
      </c>
      <c r="H47" s="53">
        <v>40</v>
      </c>
      <c r="I47" s="159">
        <v>39</v>
      </c>
      <c r="J47" s="127" t="s">
        <v>4</v>
      </c>
      <c r="K47" s="127" t="s">
        <v>4</v>
      </c>
      <c r="L47" s="127" t="s">
        <v>4</v>
      </c>
      <c r="M47" s="127" t="s">
        <v>4</v>
      </c>
      <c r="N47" s="127" t="s">
        <v>4</v>
      </c>
      <c r="O47" s="127" t="s">
        <v>4</v>
      </c>
      <c r="P47" s="234">
        <v>4.609</v>
      </c>
      <c r="Q47" s="127" t="s">
        <v>4</v>
      </c>
      <c r="R47" s="233"/>
      <c r="S47" s="60">
        <v>201.2</v>
      </c>
      <c r="T47" s="231"/>
      <c r="U47" s="231"/>
      <c r="X47" s="231"/>
      <c r="Y47" s="231"/>
      <c r="Z47" s="231"/>
      <c r="AA47" s="231"/>
      <c r="AB47" s="231"/>
      <c r="AC47" s="231"/>
      <c r="AD47" s="76"/>
      <c r="AE47" s="76"/>
      <c r="AF47" s="76"/>
      <c r="AG47" s="76"/>
      <c r="AH47" s="76"/>
      <c r="AI47" s="76"/>
      <c r="AJ47" s="76"/>
      <c r="AK47" s="76"/>
      <c r="AL47" s="76"/>
      <c r="AM47" s="76"/>
      <c r="AN47" s="76"/>
      <c r="AO47" s="76"/>
      <c r="AP47" s="76"/>
      <c r="AQ47" s="76"/>
      <c r="AR47" s="76"/>
      <c r="AS47" s="76"/>
      <c r="AT47" s="76"/>
      <c r="AU47" s="76"/>
      <c r="AV47" s="76"/>
      <c r="AW47" s="76"/>
      <c r="AX47" s="76"/>
      <c r="AY47" s="76"/>
      <c r="AZ47" s="76"/>
      <c r="BA47" s="76"/>
      <c r="BB47" s="77"/>
    </row>
    <row r="48" spans="1:54" ht="15.75" x14ac:dyDescent="0.25">
      <c r="A48" s="75">
        <f>IF(ISBLANK(VLOOKUP(D48,#REF!,3)),0,1)</f>
        <v>1</v>
      </c>
      <c r="B48" s="74">
        <f t="shared" si="0"/>
        <v>0</v>
      </c>
      <c r="C48" s="52">
        <v>14</v>
      </c>
      <c r="D48" s="53"/>
      <c r="E48" s="54"/>
      <c r="F48" s="55"/>
      <c r="G48" s="164">
        <v>35.3461</v>
      </c>
      <c r="H48" s="53">
        <v>20</v>
      </c>
      <c r="I48" s="159">
        <v>19</v>
      </c>
      <c r="J48" s="127" t="s">
        <v>4</v>
      </c>
      <c r="K48" s="127" t="s">
        <v>4</v>
      </c>
      <c r="L48" s="127" t="s">
        <v>4</v>
      </c>
      <c r="M48" s="127" t="s">
        <v>4</v>
      </c>
      <c r="N48" s="127" t="s">
        <v>4</v>
      </c>
      <c r="O48" s="127" t="s">
        <v>4</v>
      </c>
      <c r="P48" s="234">
        <v>4.601</v>
      </c>
      <c r="Q48" s="127" t="s">
        <v>4</v>
      </c>
      <c r="R48" s="233"/>
      <c r="S48" s="60">
        <v>200.9</v>
      </c>
      <c r="T48" s="231">
        <v>6.0000000000000001E-3</v>
      </c>
      <c r="U48" s="231">
        <v>5.8631364539668647E-3</v>
      </c>
      <c r="X48" s="231">
        <v>0</v>
      </c>
      <c r="Y48" s="231">
        <v>0</v>
      </c>
      <c r="Z48" s="231">
        <v>5.800000000000001E-2</v>
      </c>
      <c r="AA48" s="231">
        <v>5.6676985721679701E-2</v>
      </c>
      <c r="AB48" s="231">
        <v>1.1399999999999999</v>
      </c>
      <c r="AC48" s="231">
        <v>1.1139959262537042</v>
      </c>
      <c r="AD48" s="76"/>
      <c r="AE48" s="76"/>
      <c r="AF48" s="76"/>
      <c r="AG48" s="76"/>
      <c r="AH48" s="76"/>
      <c r="AI48" s="76"/>
      <c r="AJ48" s="76"/>
      <c r="AK48" s="76"/>
      <c r="AL48" s="76"/>
      <c r="AM48" s="76"/>
      <c r="AN48" s="76"/>
      <c r="AO48" s="76"/>
      <c r="AP48" s="76"/>
      <c r="AQ48" s="76"/>
      <c r="AR48" s="76"/>
      <c r="AS48" s="76"/>
      <c r="AT48" s="76"/>
      <c r="AU48" s="76"/>
      <c r="AV48" s="76"/>
      <c r="AW48" s="76"/>
      <c r="AX48" s="76"/>
      <c r="AY48" s="76"/>
      <c r="AZ48" s="76"/>
      <c r="BA48" s="76"/>
      <c r="BB48" s="77"/>
    </row>
    <row r="49" spans="1:54" ht="15.75" x14ac:dyDescent="0.25">
      <c r="A49" s="75">
        <f>IF(ISBLANK(VLOOKUP(D49,#REF!,3)),0,1)</f>
        <v>1</v>
      </c>
      <c r="B49" s="74">
        <f t="shared" si="0"/>
        <v>0</v>
      </c>
      <c r="C49" s="52">
        <v>15</v>
      </c>
      <c r="D49" s="53"/>
      <c r="E49" s="54"/>
      <c r="F49" s="55"/>
      <c r="G49" s="164">
        <v>35.345599999999997</v>
      </c>
      <c r="H49" s="53">
        <v>10</v>
      </c>
      <c r="I49" s="159">
        <v>9</v>
      </c>
      <c r="J49" s="127"/>
      <c r="K49" s="57"/>
      <c r="L49" s="57"/>
      <c r="M49" s="57"/>
      <c r="N49" s="58"/>
      <c r="O49" s="57"/>
      <c r="P49" s="60">
        <v>4.6020000000000003</v>
      </c>
      <c r="Q49" s="128" t="s">
        <v>4</v>
      </c>
      <c r="R49" s="233"/>
      <c r="S49" s="60">
        <v>200.9</v>
      </c>
      <c r="T49" s="231">
        <v>8.9999999999999993E-3</v>
      </c>
      <c r="U49" s="231">
        <v>8.7947046809502966E-3</v>
      </c>
      <c r="X49" s="231">
        <v>0</v>
      </c>
      <c r="Y49" s="231">
        <v>0</v>
      </c>
      <c r="Z49" s="231">
        <v>5.800000000000001E-2</v>
      </c>
      <c r="AA49" s="231">
        <v>5.6676985721679701E-2</v>
      </c>
      <c r="AB49" s="231">
        <v>1.1299999999999999</v>
      </c>
      <c r="AC49" s="231">
        <v>1.1042240321637593</v>
      </c>
      <c r="AD49" s="76"/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76"/>
      <c r="AR49" s="76"/>
      <c r="AS49" s="76"/>
      <c r="AT49" s="76"/>
      <c r="AU49" s="76"/>
      <c r="AV49" s="76"/>
      <c r="AW49" s="76"/>
      <c r="AX49" s="76"/>
      <c r="AY49" s="76"/>
      <c r="AZ49" s="76"/>
      <c r="BA49" s="76"/>
      <c r="BB49" s="77"/>
    </row>
    <row r="50" spans="1:54" ht="15.75" x14ac:dyDescent="0.25">
      <c r="A50" s="75">
        <f>IF(ISBLANK(VLOOKUP(D50,#REF!,3)),0,1)</f>
        <v>1</v>
      </c>
      <c r="B50" s="74">
        <f t="shared" si="0"/>
        <v>0</v>
      </c>
      <c r="C50" s="52">
        <v>16</v>
      </c>
      <c r="D50" s="53"/>
      <c r="E50" s="54"/>
      <c r="F50" s="55"/>
      <c r="G50" s="164">
        <v>35.346400000000003</v>
      </c>
      <c r="H50" s="53">
        <v>0</v>
      </c>
      <c r="I50" s="159">
        <v>0.3</v>
      </c>
      <c r="J50" s="127"/>
      <c r="K50" s="57"/>
      <c r="L50" s="57"/>
      <c r="M50" s="57"/>
      <c r="N50" s="58"/>
      <c r="O50" s="57"/>
      <c r="P50" s="60">
        <v>4.6100000000000003</v>
      </c>
      <c r="Q50" s="128" t="s">
        <v>4</v>
      </c>
      <c r="R50" s="233"/>
      <c r="S50" s="60">
        <v>201.2</v>
      </c>
      <c r="T50" s="231">
        <v>0.01</v>
      </c>
      <c r="U50" s="231">
        <v>9.7718940899447736E-3</v>
      </c>
      <c r="X50" s="231">
        <v>0.06</v>
      </c>
      <c r="Y50" s="231">
        <v>5.8631364539668641E-2</v>
      </c>
      <c r="Z50" s="231">
        <v>6.1999999999999986E-2</v>
      </c>
      <c r="AA50" s="231">
        <v>6.0585743357657582E-2</v>
      </c>
      <c r="AB50" s="231">
        <v>1.06</v>
      </c>
      <c r="AC50" s="231">
        <v>1.035820773534146</v>
      </c>
      <c r="AD50" s="76"/>
      <c r="AE50" s="76"/>
      <c r="AF50" s="76"/>
      <c r="AG50" s="76"/>
      <c r="AH50" s="76"/>
      <c r="AI50" s="76"/>
      <c r="AJ50" s="76"/>
      <c r="AK50" s="76"/>
      <c r="AL50" s="76"/>
      <c r="AM50" s="76"/>
      <c r="AN50" s="76"/>
      <c r="AO50" s="76"/>
      <c r="AP50" s="76"/>
      <c r="AQ50" s="76"/>
      <c r="AR50" s="76"/>
      <c r="AS50" s="76"/>
      <c r="AT50" s="76"/>
      <c r="AU50" s="76"/>
      <c r="AV50" s="76"/>
      <c r="AW50" s="76"/>
      <c r="AX50" s="76"/>
      <c r="AY50" s="76"/>
      <c r="AZ50" s="76"/>
      <c r="BA50" s="76"/>
      <c r="BB50" s="77"/>
    </row>
    <row r="51" spans="1:54" ht="15.75" x14ac:dyDescent="0.25">
      <c r="A51" s="75">
        <f>IF(ISBLANK(VLOOKUP(D51,#REF!,3)),0,1)</f>
        <v>1</v>
      </c>
      <c r="B51" s="74">
        <f t="shared" si="0"/>
        <v>0</v>
      </c>
      <c r="C51" s="52">
        <v>17</v>
      </c>
      <c r="D51" s="53"/>
      <c r="E51" s="54"/>
      <c r="F51" s="55"/>
      <c r="G51" s="175" t="s">
        <v>4</v>
      </c>
      <c r="H51" s="53">
        <v>0</v>
      </c>
      <c r="I51" s="159">
        <v>0.3</v>
      </c>
      <c r="J51" s="127"/>
      <c r="K51" s="57"/>
      <c r="L51" s="57"/>
      <c r="M51" s="57"/>
      <c r="N51" s="58"/>
      <c r="O51" s="57"/>
      <c r="P51" s="60">
        <v>4.6050000000000004</v>
      </c>
      <c r="Q51" s="128" t="s">
        <v>4</v>
      </c>
      <c r="R51" s="233"/>
      <c r="S51" s="60">
        <v>201.1</v>
      </c>
      <c r="T51" s="16"/>
      <c r="U51" s="11"/>
      <c r="V51" s="124"/>
      <c r="W51" s="124"/>
      <c r="X51" s="16"/>
      <c r="Y51" s="11"/>
      <c r="Z51" s="124"/>
      <c r="AA51" s="16"/>
      <c r="AB51" s="124"/>
      <c r="AC51" s="124"/>
      <c r="AD51" s="76"/>
      <c r="AE51" s="76"/>
      <c r="AF51" s="76"/>
      <c r="AG51" s="76"/>
      <c r="AH51" s="76"/>
      <c r="AI51" s="76"/>
      <c r="AJ51" s="76"/>
      <c r="AK51" s="76"/>
      <c r="AL51" s="76"/>
      <c r="AM51" s="76"/>
      <c r="AN51" s="76"/>
      <c r="AO51" s="76"/>
      <c r="AP51" s="76"/>
      <c r="AQ51" s="76"/>
      <c r="AR51" s="76"/>
      <c r="AS51" s="76"/>
      <c r="AT51" s="76"/>
      <c r="AU51" s="76"/>
      <c r="AV51" s="76"/>
      <c r="AW51" s="76"/>
      <c r="AX51" s="76"/>
      <c r="AY51" s="76"/>
      <c r="AZ51" s="76"/>
      <c r="BA51" s="76"/>
      <c r="BB51" s="77"/>
    </row>
    <row r="52" spans="1:54" ht="15.75" x14ac:dyDescent="0.25">
      <c r="A52" s="75">
        <f>IF(ISBLANK(VLOOKUP(D52,#REF!,3)),0,1)</f>
        <v>1</v>
      </c>
      <c r="B52" s="74">
        <f t="shared" si="0"/>
        <v>0</v>
      </c>
      <c r="C52" s="52">
        <v>18</v>
      </c>
      <c r="D52" s="53"/>
      <c r="E52" s="54"/>
      <c r="F52" s="55"/>
      <c r="G52" s="112"/>
      <c r="H52" s="53"/>
      <c r="I52" s="53"/>
      <c r="J52" s="127"/>
      <c r="K52" s="57"/>
      <c r="L52" s="57"/>
      <c r="M52" s="57"/>
      <c r="N52" s="58"/>
      <c r="O52" s="57"/>
      <c r="P52" s="59"/>
      <c r="Q52" s="128" t="s">
        <v>4</v>
      </c>
      <c r="R52" s="60" t="s">
        <v>4</v>
      </c>
      <c r="S52" s="60"/>
      <c r="T52" s="16"/>
      <c r="U52" s="11"/>
      <c r="V52" s="124"/>
      <c r="W52" s="124"/>
      <c r="X52" s="16"/>
      <c r="Y52" s="11"/>
      <c r="Z52" s="124"/>
      <c r="AA52" s="76"/>
      <c r="AB52" s="76"/>
      <c r="AC52" s="76"/>
      <c r="AD52" s="76"/>
      <c r="AE52" s="76"/>
      <c r="AF52" s="76"/>
      <c r="AG52" s="76"/>
      <c r="AH52" s="76"/>
      <c r="AI52" s="76"/>
      <c r="AJ52" s="76"/>
      <c r="AK52" s="76"/>
      <c r="AL52" s="76"/>
      <c r="AM52" s="76"/>
      <c r="AN52" s="76"/>
      <c r="AO52" s="76"/>
      <c r="AP52" s="76"/>
      <c r="AQ52" s="76"/>
      <c r="AR52" s="76"/>
      <c r="AS52" s="76"/>
      <c r="AT52" s="76"/>
      <c r="AU52" s="76"/>
      <c r="AV52" s="76"/>
      <c r="AW52" s="76"/>
      <c r="AX52" s="76"/>
      <c r="AY52" s="76"/>
      <c r="AZ52" s="76"/>
      <c r="BA52" s="76"/>
      <c r="BB52" s="77"/>
    </row>
    <row r="53" spans="1:54" ht="15.75" x14ac:dyDescent="0.25">
      <c r="A53" s="75">
        <f>IF(ISBLANK(VLOOKUP(D53,#REF!,3)),0,1)</f>
        <v>1</v>
      </c>
      <c r="B53" s="74">
        <f t="shared" si="0"/>
        <v>0</v>
      </c>
      <c r="C53" s="52">
        <v>19</v>
      </c>
      <c r="D53" s="53"/>
      <c r="E53" s="54"/>
      <c r="F53" s="55"/>
      <c r="G53" s="112"/>
      <c r="H53" s="53"/>
      <c r="I53" s="53"/>
      <c r="J53" s="127"/>
      <c r="K53" s="57"/>
      <c r="L53" s="57"/>
      <c r="M53" s="57"/>
      <c r="N53" s="58"/>
      <c r="O53" s="57"/>
      <c r="P53" s="59"/>
      <c r="Q53" s="128" t="s">
        <v>4</v>
      </c>
      <c r="R53" s="60" t="s">
        <v>4</v>
      </c>
      <c r="S53" s="60"/>
      <c r="T53" s="16"/>
      <c r="U53" s="11"/>
      <c r="V53" s="124"/>
      <c r="W53" s="124"/>
      <c r="X53" s="16"/>
      <c r="Y53" s="11"/>
      <c r="Z53" s="124"/>
      <c r="AA53" s="76"/>
      <c r="AB53" s="76"/>
      <c r="AC53" s="76"/>
      <c r="AD53" s="76"/>
      <c r="AE53" s="76"/>
      <c r="AF53" s="76"/>
      <c r="AG53" s="76"/>
      <c r="AH53" s="76"/>
      <c r="AI53" s="76"/>
      <c r="AJ53" s="76"/>
      <c r="AK53" s="76"/>
      <c r="AL53" s="76"/>
      <c r="AM53" s="76"/>
      <c r="AN53" s="76"/>
      <c r="AO53" s="76"/>
      <c r="AP53" s="76"/>
      <c r="AQ53" s="76"/>
      <c r="AR53" s="76"/>
      <c r="AS53" s="76"/>
      <c r="AT53" s="76"/>
      <c r="AU53" s="76"/>
      <c r="AV53" s="76"/>
      <c r="AW53" s="76"/>
      <c r="AX53" s="76"/>
      <c r="AY53" s="76"/>
      <c r="AZ53" s="76"/>
      <c r="BA53" s="76"/>
      <c r="BB53" s="77"/>
    </row>
    <row r="54" spans="1:54" ht="15.75" x14ac:dyDescent="0.25">
      <c r="A54" s="75">
        <f>IF(ISBLANK(VLOOKUP(D54,#REF!,3)),0,1)</f>
        <v>1</v>
      </c>
      <c r="B54" s="74">
        <f t="shared" si="0"/>
        <v>0</v>
      </c>
      <c r="C54" s="52">
        <v>20</v>
      </c>
      <c r="D54" s="53"/>
      <c r="E54" s="54"/>
      <c r="F54" s="55"/>
      <c r="G54" s="112"/>
      <c r="H54" s="53"/>
      <c r="I54" s="53"/>
      <c r="J54" s="127"/>
      <c r="K54" s="57"/>
      <c r="L54" s="57"/>
      <c r="M54" s="57"/>
      <c r="N54" s="58"/>
      <c r="O54" s="57"/>
      <c r="P54" s="59"/>
      <c r="Q54" s="128" t="s">
        <v>4</v>
      </c>
      <c r="R54" s="60" t="s">
        <v>4</v>
      </c>
      <c r="S54" s="60"/>
      <c r="T54" s="76"/>
      <c r="U54" s="76"/>
      <c r="V54" s="76"/>
      <c r="W54" s="76"/>
      <c r="X54" s="76"/>
      <c r="Y54" s="76"/>
      <c r="Z54" s="76"/>
      <c r="AA54" s="76"/>
      <c r="AB54" s="76"/>
      <c r="AC54" s="76"/>
      <c r="AD54" s="76"/>
      <c r="AE54" s="76"/>
      <c r="AF54" s="76"/>
      <c r="AG54" s="76"/>
      <c r="AH54" s="76"/>
      <c r="AI54" s="76"/>
      <c r="AJ54" s="76"/>
      <c r="AK54" s="76"/>
      <c r="AL54" s="76"/>
      <c r="AM54" s="76"/>
      <c r="AN54" s="76"/>
      <c r="AO54" s="76"/>
      <c r="AP54" s="76"/>
      <c r="AQ54" s="76"/>
      <c r="AR54" s="76"/>
      <c r="AS54" s="76"/>
      <c r="AT54" s="76"/>
      <c r="AU54" s="76"/>
      <c r="AV54" s="76"/>
      <c r="AW54" s="76"/>
      <c r="AX54" s="76"/>
      <c r="AY54" s="76"/>
      <c r="AZ54" s="76"/>
      <c r="BA54" s="76"/>
      <c r="BB54" s="77"/>
    </row>
    <row r="55" spans="1:54" ht="15.75" x14ac:dyDescent="0.25">
      <c r="A55" s="75">
        <f>IF(ISBLANK(VLOOKUP(D55,#REF!,3)),0,1)</f>
        <v>1</v>
      </c>
      <c r="B55" s="74">
        <f t="shared" si="0"/>
        <v>0</v>
      </c>
      <c r="C55" s="52">
        <v>21</v>
      </c>
      <c r="D55" s="53"/>
      <c r="E55" s="54"/>
      <c r="F55" s="55"/>
      <c r="G55" s="112"/>
      <c r="H55" s="53"/>
      <c r="I55" s="53"/>
      <c r="J55" s="127"/>
      <c r="K55" s="57"/>
      <c r="L55" s="57"/>
      <c r="M55" s="57"/>
      <c r="N55" s="58"/>
      <c r="O55" s="57"/>
      <c r="P55" s="59"/>
      <c r="Q55" s="128" t="s">
        <v>4</v>
      </c>
      <c r="R55" s="60" t="s">
        <v>4</v>
      </c>
      <c r="S55" s="60"/>
      <c r="T55" s="76"/>
      <c r="U55" s="76"/>
      <c r="V55" s="76"/>
      <c r="W55" s="76"/>
      <c r="X55" s="76"/>
      <c r="Y55" s="76"/>
      <c r="Z55" s="76"/>
      <c r="AA55" s="76"/>
      <c r="AB55" s="76"/>
      <c r="AC55" s="76"/>
      <c r="AD55" s="76"/>
      <c r="AE55" s="76"/>
      <c r="AF55" s="76"/>
      <c r="AG55" s="76"/>
      <c r="AH55" s="76"/>
      <c r="AI55" s="76"/>
      <c r="AJ55" s="76"/>
      <c r="AK55" s="76"/>
      <c r="AL55" s="76"/>
      <c r="AM55" s="76"/>
      <c r="AN55" s="76"/>
      <c r="AO55" s="76"/>
      <c r="AP55" s="76"/>
      <c r="AQ55" s="76"/>
      <c r="AR55" s="76"/>
      <c r="AS55" s="76"/>
      <c r="AT55" s="76"/>
      <c r="AU55" s="76"/>
      <c r="AV55" s="76"/>
      <c r="AW55" s="76"/>
      <c r="AX55" s="76"/>
      <c r="AY55" s="76"/>
      <c r="AZ55" s="76"/>
      <c r="BA55" s="76"/>
      <c r="BB55" s="77"/>
    </row>
    <row r="56" spans="1:54" ht="15.75" x14ac:dyDescent="0.25">
      <c r="A56" s="75">
        <f>IF(ISBLANK(VLOOKUP(D56,#REF!,3)),0,1)</f>
        <v>1</v>
      </c>
      <c r="B56" s="74">
        <f t="shared" si="0"/>
        <v>0</v>
      </c>
      <c r="C56" s="52">
        <v>22</v>
      </c>
      <c r="D56" s="53"/>
      <c r="E56" s="54"/>
      <c r="F56" s="55"/>
      <c r="G56" s="112"/>
      <c r="H56" s="53"/>
      <c r="I56" s="53"/>
      <c r="J56" s="127"/>
      <c r="K56" s="57"/>
      <c r="L56" s="57"/>
      <c r="M56" s="57"/>
      <c r="N56" s="58"/>
      <c r="O56" s="57"/>
      <c r="P56" s="59"/>
      <c r="Q56" s="128" t="s">
        <v>4</v>
      </c>
      <c r="R56" s="60" t="s">
        <v>4</v>
      </c>
      <c r="S56" s="60"/>
      <c r="T56" s="16"/>
      <c r="U56" s="16"/>
      <c r="V56" s="124"/>
      <c r="W56" s="124"/>
      <c r="X56" s="124"/>
      <c r="Y56" s="124"/>
      <c r="Z56" s="16"/>
      <c r="AA56" s="16"/>
      <c r="AB56" s="124"/>
      <c r="AC56" s="124"/>
      <c r="AD56" s="76"/>
      <c r="AE56" s="76"/>
      <c r="AF56" s="76"/>
      <c r="AG56" s="76"/>
      <c r="AH56" s="76"/>
      <c r="AI56" s="76"/>
      <c r="AJ56" s="76"/>
      <c r="AK56" s="76"/>
      <c r="AL56" s="76"/>
      <c r="AM56" s="76"/>
      <c r="AN56" s="76"/>
      <c r="AO56" s="76"/>
      <c r="AP56" s="76"/>
      <c r="AQ56" s="76"/>
      <c r="AR56" s="76"/>
      <c r="AS56" s="76"/>
      <c r="AT56" s="76"/>
      <c r="AU56" s="76"/>
      <c r="AV56" s="76"/>
      <c r="AW56" s="76"/>
      <c r="AX56" s="76"/>
      <c r="AY56" s="76"/>
      <c r="AZ56" s="76"/>
      <c r="BA56" s="76"/>
      <c r="BB56" s="77"/>
    </row>
    <row r="57" spans="1:54" ht="15.75" x14ac:dyDescent="0.25">
      <c r="A57" s="75">
        <f>IF(ISBLANK(VLOOKUP(D57,#REF!,3)),0,1)</f>
        <v>1</v>
      </c>
      <c r="B57" s="74">
        <f t="shared" si="0"/>
        <v>0</v>
      </c>
      <c r="C57" s="52">
        <v>23</v>
      </c>
      <c r="D57" s="53"/>
      <c r="E57" s="54"/>
      <c r="F57" s="55"/>
      <c r="G57" s="112"/>
      <c r="H57" s="53"/>
      <c r="I57" s="53"/>
      <c r="J57" s="127"/>
      <c r="K57" s="57"/>
      <c r="L57" s="57"/>
      <c r="M57" s="57"/>
      <c r="N57" s="58"/>
      <c r="O57" s="57"/>
      <c r="P57" s="59"/>
      <c r="Q57" s="128" t="s">
        <v>4</v>
      </c>
      <c r="R57" s="60" t="s">
        <v>4</v>
      </c>
      <c r="S57" s="60"/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  <c r="AG57" s="76"/>
      <c r="AH57" s="76"/>
      <c r="AI57" s="76"/>
      <c r="AJ57" s="76"/>
      <c r="AK57" s="76"/>
      <c r="AL57" s="76"/>
      <c r="AM57" s="76"/>
      <c r="AN57" s="76"/>
      <c r="AO57" s="76"/>
      <c r="AP57" s="76"/>
      <c r="AQ57" s="76"/>
      <c r="AR57" s="76"/>
      <c r="AS57" s="76"/>
      <c r="AT57" s="76"/>
      <c r="AU57" s="76"/>
      <c r="AV57" s="76"/>
      <c r="AW57" s="76"/>
      <c r="AX57" s="76"/>
      <c r="AY57" s="76"/>
      <c r="AZ57" s="76"/>
      <c r="BA57" s="76"/>
      <c r="BB57" s="77"/>
    </row>
    <row r="58" spans="1:54" ht="16.5" thickBot="1" x14ac:dyDescent="0.3">
      <c r="A58" s="75">
        <f>IF(ISBLANK(VLOOKUP(D58,#REF!,3)),0,1)</f>
        <v>1</v>
      </c>
      <c r="B58" s="74">
        <f t="shared" si="0"/>
        <v>0</v>
      </c>
      <c r="C58" s="61">
        <v>24</v>
      </c>
      <c r="D58" s="62"/>
      <c r="E58" s="63"/>
      <c r="F58" s="64"/>
      <c r="G58" s="113"/>
      <c r="H58" s="62"/>
      <c r="I58" s="62"/>
      <c r="J58" s="152" t="s">
        <v>4</v>
      </c>
      <c r="K58" s="152" t="s">
        <v>4</v>
      </c>
      <c r="L58" s="152" t="s">
        <v>4</v>
      </c>
      <c r="M58" s="152" t="s">
        <v>4</v>
      </c>
      <c r="N58" s="152" t="s">
        <v>4</v>
      </c>
      <c r="O58" s="152" t="s">
        <v>4</v>
      </c>
      <c r="P58" s="152" t="s">
        <v>4</v>
      </c>
      <c r="Q58" s="152" t="s">
        <v>4</v>
      </c>
      <c r="R58" s="152" t="s">
        <v>4</v>
      </c>
      <c r="S58" s="152" t="s">
        <v>4</v>
      </c>
      <c r="T58" s="78"/>
      <c r="U58" s="78"/>
      <c r="V58" s="78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/>
      <c r="AH58" s="78"/>
      <c r="AI58" s="78"/>
      <c r="AJ58" s="78"/>
      <c r="AK58" s="78"/>
      <c r="AL58" s="78"/>
      <c r="AM58" s="78"/>
      <c r="AN58" s="78"/>
      <c r="AO58" s="78"/>
      <c r="AP58" s="78"/>
      <c r="AQ58" s="78"/>
      <c r="AR58" s="78"/>
      <c r="AS58" s="78"/>
      <c r="AT58" s="78"/>
      <c r="AU58" s="78"/>
      <c r="AV58" s="78"/>
      <c r="AW58" s="78"/>
      <c r="AX58" s="78"/>
      <c r="AY58" s="78"/>
      <c r="AZ58" s="78"/>
      <c r="BA58" s="78"/>
      <c r="BB58" s="79"/>
    </row>
  </sheetData>
  <dataConsolidate/>
  <mergeCells count="70">
    <mergeCell ref="AX31:AX32"/>
    <mergeCell ref="AY31:AY32"/>
    <mergeCell ref="AZ31:AZ32"/>
    <mergeCell ref="BA31:BA32"/>
    <mergeCell ref="BB31:BB32"/>
    <mergeCell ref="AS31:AS32"/>
    <mergeCell ref="AT31:AT32"/>
    <mergeCell ref="AU31:AU32"/>
    <mergeCell ref="AV31:AV32"/>
    <mergeCell ref="AW31:AW32"/>
    <mergeCell ref="AN31:AN32"/>
    <mergeCell ref="AO31:AO32"/>
    <mergeCell ref="AP31:AP32"/>
    <mergeCell ref="AQ31:AQ32"/>
    <mergeCell ref="AR31:AR32"/>
    <mergeCell ref="AI31:AI32"/>
    <mergeCell ref="AJ31:AJ32"/>
    <mergeCell ref="AK31:AK32"/>
    <mergeCell ref="AL31:AL32"/>
    <mergeCell ref="AM31:AM32"/>
    <mergeCell ref="AD31:AD32"/>
    <mergeCell ref="AE31:AE32"/>
    <mergeCell ref="AF31:AF32"/>
    <mergeCell ref="AG31:AG32"/>
    <mergeCell ref="AH31:AH32"/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Z31:AA32"/>
    <mergeCell ref="AB31:AC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H33:H34"/>
    <mergeCell ref="I33:I34"/>
    <mergeCell ref="J33:J34"/>
    <mergeCell ref="C33:C34"/>
    <mergeCell ref="D33:D34"/>
    <mergeCell ref="E33:E34"/>
    <mergeCell ref="F33:F34"/>
    <mergeCell ref="G33:G34"/>
  </mergeCells>
  <dataValidations count="4">
    <dataValidation type="list" showInputMessage="1" showErrorMessage="1" promptTitle="Choix Cardinal" sqref="P9">
      <formula1>$M$8:$M$10</formula1>
    </dataValidation>
    <dataValidation type="list" showInputMessage="1" showErrorMessage="1" promptTitle="Choix Cardinal" sqref="P10">
      <formula1>$N$8:$N$10</formula1>
    </dataValidation>
    <dataValidation allowBlank="1" showErrorMessage="1" sqref="J30"/>
    <dataValidation type="list" allowBlank="1" showErrorMessage="1" sqref="I29">
      <formula1>$O$28:$O$30</formula1>
    </dataValidation>
  </dataValidations>
  <pageMargins left="0.7" right="0.7" top="0.75" bottom="0.75" header="0.3" footer="0.3"/>
  <pageSetup paperSize="9" orientation="portrait" horizontalDpi="4294967293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8"/>
  <sheetViews>
    <sheetView topLeftCell="A7" zoomScaleNormal="100" workbookViewId="0">
      <selection activeCell="G35" sqref="G35:AC48"/>
    </sheetView>
  </sheetViews>
  <sheetFormatPr baseColWidth="10" defaultColWidth="11.42578125" defaultRowHeight="15" x14ac:dyDescent="0.25"/>
  <cols>
    <col min="1" max="2" width="0.85546875" style="80" customWidth="1"/>
    <col min="3" max="3" width="3.7109375" style="80" customWidth="1"/>
    <col min="4" max="8" width="10.28515625" style="80" customWidth="1"/>
    <col min="9" max="10" width="15.7109375" style="80" customWidth="1"/>
    <col min="11" max="15" width="10.7109375" style="80" hidden="1" customWidth="1"/>
    <col min="16" max="16" width="10.7109375" style="80" customWidth="1"/>
    <col min="17" max="29" width="10.28515625" style="80" customWidth="1"/>
    <col min="30" max="16384" width="11.42578125" style="80"/>
  </cols>
  <sheetData>
    <row r="1" spans="3:23" ht="3" customHeight="1" thickBot="1" x14ac:dyDescent="0.3"/>
    <row r="2" spans="3:23" ht="21" x14ac:dyDescent="0.35">
      <c r="C2" s="214" t="s">
        <v>19</v>
      </c>
      <c r="D2" s="215"/>
      <c r="E2" s="215"/>
      <c r="F2" s="216" t="s">
        <v>147</v>
      </c>
      <c r="G2" s="216"/>
      <c r="H2" s="216"/>
      <c r="I2" s="216"/>
      <c r="J2" s="216"/>
      <c r="K2" s="216"/>
      <c r="L2" s="216"/>
      <c r="M2" s="216"/>
      <c r="N2" s="216"/>
      <c r="O2" s="216"/>
      <c r="P2" s="216"/>
      <c r="Q2" s="216"/>
      <c r="R2" s="216"/>
      <c r="S2" s="216"/>
      <c r="T2" s="216"/>
      <c r="U2" s="1"/>
    </row>
    <row r="3" spans="3:23" ht="14.45" customHeight="1" x14ac:dyDescent="0.25">
      <c r="C3" s="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2"/>
    </row>
    <row r="4" spans="3:23" ht="21.75" thickBot="1" x14ac:dyDescent="0.4">
      <c r="C4" s="217" t="s">
        <v>75</v>
      </c>
      <c r="D4" s="218"/>
      <c r="E4" s="218"/>
      <c r="F4" s="218"/>
      <c r="G4" s="218"/>
      <c r="H4" s="218"/>
      <c r="I4" s="218"/>
      <c r="J4" s="218"/>
      <c r="K4" s="218"/>
      <c r="L4" s="218"/>
      <c r="M4" s="218"/>
      <c r="N4" s="218"/>
      <c r="O4" s="218"/>
      <c r="P4" s="218"/>
      <c r="Q4" s="218"/>
      <c r="R4" s="218"/>
      <c r="S4" s="218"/>
      <c r="T4" s="218"/>
      <c r="U4" s="219"/>
    </row>
    <row r="5" spans="3:23" ht="15.75" customHeight="1" thickBot="1" x14ac:dyDescent="0.4">
      <c r="C5" s="7"/>
      <c r="D5" s="7"/>
      <c r="E5" s="7"/>
      <c r="F5" s="7"/>
      <c r="G5" s="7"/>
      <c r="J5" s="7"/>
      <c r="K5" s="7"/>
      <c r="L5" s="7"/>
      <c r="M5" s="7"/>
      <c r="N5" s="7"/>
      <c r="O5" s="7"/>
      <c r="P5" s="7"/>
      <c r="Q5" s="7"/>
      <c r="R5" s="7"/>
    </row>
    <row r="6" spans="3:23" ht="16.5" customHeight="1" thickBot="1" x14ac:dyDescent="0.3">
      <c r="C6" s="220" t="s">
        <v>38</v>
      </c>
      <c r="D6" s="221"/>
      <c r="E6" s="221"/>
      <c r="F6" s="222">
        <v>18</v>
      </c>
      <c r="G6" s="222"/>
      <c r="H6" s="221" t="s">
        <v>37</v>
      </c>
      <c r="I6" s="221"/>
      <c r="J6" s="221"/>
      <c r="K6" s="51"/>
      <c r="L6" s="51"/>
      <c r="M6" s="51"/>
      <c r="N6" s="50"/>
      <c r="O6" s="51"/>
      <c r="P6" s="223">
        <v>1</v>
      </c>
      <c r="Q6" s="223"/>
      <c r="R6" s="224" t="s">
        <v>78</v>
      </c>
      <c r="S6" s="224"/>
      <c r="T6" s="225">
        <v>37412</v>
      </c>
      <c r="U6" s="226"/>
    </row>
    <row r="7" spans="3:23" ht="16.5" customHeight="1" thickBot="1" x14ac:dyDescent="0.4">
      <c r="C7" s="34"/>
      <c r="D7" s="34"/>
      <c r="E7" s="33"/>
      <c r="F7" s="35"/>
      <c r="G7" s="33"/>
      <c r="H7" s="33"/>
      <c r="I7" s="33"/>
      <c r="J7" s="33"/>
      <c r="K7" s="33"/>
      <c r="L7" s="33"/>
      <c r="M7" s="33"/>
      <c r="N7" s="33"/>
      <c r="O7" s="37"/>
      <c r="P7" s="33"/>
      <c r="Q7" s="36"/>
    </row>
    <row r="8" spans="3:23" ht="15" customHeight="1" x14ac:dyDescent="0.25">
      <c r="C8" s="46"/>
      <c r="D8" s="33"/>
      <c r="G8" s="206" t="s">
        <v>57</v>
      </c>
      <c r="H8" s="207"/>
      <c r="I8" s="172" t="s">
        <v>50</v>
      </c>
      <c r="J8" s="172" t="s">
        <v>46</v>
      </c>
      <c r="K8" s="44"/>
      <c r="L8" s="44"/>
      <c r="M8" s="44"/>
      <c r="N8" s="44"/>
      <c r="O8" s="47"/>
      <c r="P8" s="45" t="s">
        <v>52</v>
      </c>
      <c r="Q8" s="208" t="s">
        <v>47</v>
      </c>
      <c r="R8" s="209"/>
    </row>
    <row r="9" spans="3:23" ht="14.25" customHeight="1" x14ac:dyDescent="0.25">
      <c r="C9" s="46"/>
      <c r="D9" s="33"/>
      <c r="G9" s="210" t="s">
        <v>48</v>
      </c>
      <c r="H9" s="211"/>
      <c r="I9" s="38">
        <v>4</v>
      </c>
      <c r="J9" s="39">
        <v>29.79</v>
      </c>
      <c r="K9" s="42" t="s">
        <v>51</v>
      </c>
      <c r="L9" s="43" t="str">
        <f>IF(P9=M9,"+","-")</f>
        <v>-</v>
      </c>
      <c r="M9" s="42" t="s">
        <v>3</v>
      </c>
      <c r="N9" s="42" t="s">
        <v>54</v>
      </c>
      <c r="O9" s="16" t="str">
        <f>IF(ISBLANK(I9),"",IF(ISBLANK(J9),"",IF(P9=M10,L9&amp;N11,N11)))</f>
        <v>-4°29,79</v>
      </c>
      <c r="P9" s="39" t="s">
        <v>53</v>
      </c>
      <c r="Q9" s="212">
        <f>IF(ISBLANK(I9),"",IF(ISBLANK(J9),"",IF(J9&gt;60,"ERREUR !!",O11*(I9+(J9/60)))))</f>
        <v>-4.4965000000000002</v>
      </c>
      <c r="R9" s="213"/>
    </row>
    <row r="10" spans="3:23" ht="15" customHeight="1" x14ac:dyDescent="0.25">
      <c r="C10" s="46"/>
      <c r="D10" s="33"/>
      <c r="G10" s="210" t="s">
        <v>49</v>
      </c>
      <c r="H10" s="211"/>
      <c r="I10" s="38">
        <v>10</v>
      </c>
      <c r="J10" s="39">
        <v>0.28999999999999998</v>
      </c>
      <c r="K10" s="42" t="s">
        <v>51</v>
      </c>
      <c r="L10" s="43" t="str">
        <f>IF(P10=N9,"+","-")</f>
        <v>-</v>
      </c>
      <c r="M10" s="42" t="s">
        <v>53</v>
      </c>
      <c r="N10" s="42" t="s">
        <v>55</v>
      </c>
      <c r="O10" s="11" t="str">
        <f>IF(ISBLANK(I10),"",IF(ISBLANK(J10),"",IF(P10=N10,L10&amp;N12,N12)))</f>
        <v>-10°0,29</v>
      </c>
      <c r="P10" s="39" t="s">
        <v>55</v>
      </c>
      <c r="Q10" s="212">
        <f>IF(ISBLANK(I10),"",IF(ISBLANK(J10),"",IF(J10&gt;60,"ERREUR !!",O12*(I10+(J10/60)))))</f>
        <v>-10.004833333333334</v>
      </c>
      <c r="R10" s="213"/>
      <c r="S10" s="31"/>
      <c r="T10" s="31"/>
    </row>
    <row r="11" spans="3:23" x14ac:dyDescent="0.25">
      <c r="G11" s="194" t="s">
        <v>72</v>
      </c>
      <c r="H11" s="195"/>
      <c r="I11" s="83" t="s">
        <v>33</v>
      </c>
      <c r="J11" s="85">
        <v>37411</v>
      </c>
      <c r="K11" s="85"/>
      <c r="L11" s="85"/>
      <c r="M11" s="85"/>
      <c r="N11" s="86" t="str">
        <f>I9&amp;"°"&amp;J9</f>
        <v>4°29,79</v>
      </c>
      <c r="O11" s="87">
        <f>IF(P9=M10,-1,1)</f>
        <v>-1</v>
      </c>
      <c r="P11" s="198" t="str">
        <f>TEXT(J11,"aaaa-mm-jj")&amp;"T"&amp;TEXT(J12,"hh:mm:ss")&amp;"z"</f>
        <v>2006-06-05T16:20:00z</v>
      </c>
      <c r="Q11" s="198"/>
      <c r="R11" s="199"/>
      <c r="T11" s="30"/>
      <c r="U11" s="30"/>
      <c r="V11" s="32"/>
      <c r="W11" s="32"/>
    </row>
    <row r="12" spans="3:23" ht="15.75" thickBot="1" x14ac:dyDescent="0.3">
      <c r="G12" s="196"/>
      <c r="H12" s="197"/>
      <c r="I12" s="84" t="s">
        <v>73</v>
      </c>
      <c r="J12" s="114">
        <v>0.68055555555555547</v>
      </c>
      <c r="K12" s="88"/>
      <c r="L12" s="88"/>
      <c r="M12" s="88"/>
      <c r="N12" s="89" t="str">
        <f>I10&amp;"°"&amp;J10</f>
        <v>10°0,29</v>
      </c>
      <c r="O12" s="87">
        <f>IF(P10=N10,-1,1)</f>
        <v>-1</v>
      </c>
      <c r="P12" s="200"/>
      <c r="Q12" s="200"/>
      <c r="R12" s="201"/>
      <c r="T12" s="30"/>
      <c r="U12" s="30"/>
      <c r="V12" s="32"/>
      <c r="W12" s="32"/>
    </row>
    <row r="13" spans="3:23" ht="15.75" thickBot="1" x14ac:dyDescent="0.3">
      <c r="C13" s="5" t="s">
        <v>1</v>
      </c>
      <c r="D13" s="5"/>
      <c r="E13" s="6"/>
      <c r="K13" s="81"/>
      <c r="L13" s="81"/>
      <c r="M13" s="81"/>
      <c r="N13" s="81"/>
      <c r="O13" s="81"/>
      <c r="P13" s="81"/>
      <c r="Q13" s="82"/>
    </row>
    <row r="14" spans="3:23" ht="15" customHeight="1" x14ac:dyDescent="0.25">
      <c r="C14" s="97" t="s">
        <v>7</v>
      </c>
      <c r="D14" s="90"/>
      <c r="E14" s="90"/>
      <c r="F14" s="90"/>
      <c r="G14" s="90"/>
      <c r="H14" s="91"/>
      <c r="I14" s="91"/>
      <c r="J14" s="91"/>
      <c r="K14" s="90"/>
      <c r="L14" s="90"/>
      <c r="M14" s="90"/>
      <c r="N14" s="91"/>
      <c r="O14" s="12"/>
      <c r="P14" s="91"/>
      <c r="Q14" s="12" t="s">
        <v>17</v>
      </c>
      <c r="R14" s="17">
        <v>22.5</v>
      </c>
      <c r="S14" s="92" t="s">
        <v>2</v>
      </c>
    </row>
    <row r="15" spans="3:23" ht="14.25" customHeight="1" x14ac:dyDescent="0.25">
      <c r="C15" s="98" t="s">
        <v>32</v>
      </c>
      <c r="D15" s="93"/>
      <c r="E15" s="93"/>
      <c r="F15" s="93"/>
      <c r="G15" s="93"/>
      <c r="H15" s="23"/>
      <c r="I15" s="23"/>
      <c r="J15" s="23"/>
      <c r="K15" s="93"/>
      <c r="L15" s="93"/>
      <c r="M15" s="93"/>
      <c r="N15" s="23"/>
      <c r="O15" s="13"/>
      <c r="P15" s="23"/>
      <c r="Q15" s="13" t="s">
        <v>34</v>
      </c>
      <c r="R15" s="18">
        <v>22.5</v>
      </c>
      <c r="S15" s="94" t="s">
        <v>2</v>
      </c>
    </row>
    <row r="16" spans="3:23" x14ac:dyDescent="0.25">
      <c r="C16" s="98" t="s">
        <v>11</v>
      </c>
      <c r="D16" s="93"/>
      <c r="E16" s="93"/>
      <c r="F16" s="93"/>
      <c r="G16" s="93"/>
      <c r="H16" s="23"/>
      <c r="I16" s="23"/>
      <c r="J16" s="23"/>
      <c r="K16" s="93"/>
      <c r="L16" s="93"/>
      <c r="M16" s="93"/>
      <c r="N16" s="23"/>
      <c r="O16" s="14"/>
      <c r="P16" s="23"/>
      <c r="Q16" s="14" t="s">
        <v>35</v>
      </c>
      <c r="R16" s="20" t="s">
        <v>4</v>
      </c>
      <c r="S16" s="94" t="s">
        <v>6</v>
      </c>
    </row>
    <row r="17" spans="3:54" ht="15.75" thickBot="1" x14ac:dyDescent="0.3">
      <c r="C17" s="99" t="s">
        <v>12</v>
      </c>
      <c r="D17" s="95"/>
      <c r="E17" s="95"/>
      <c r="F17" s="95"/>
      <c r="G17" s="95"/>
      <c r="H17" s="24"/>
      <c r="I17" s="24"/>
      <c r="J17" s="24"/>
      <c r="K17" s="95"/>
      <c r="L17" s="95"/>
      <c r="M17" s="95"/>
      <c r="N17" s="24"/>
      <c r="O17" s="15"/>
      <c r="P17" s="24"/>
      <c r="Q17" s="15" t="s">
        <v>36</v>
      </c>
      <c r="R17" s="21" t="s">
        <v>4</v>
      </c>
      <c r="S17" s="96" t="s">
        <v>6</v>
      </c>
    </row>
    <row r="18" spans="3:54" ht="14.45" hidden="1" x14ac:dyDescent="0.3">
      <c r="C18" s="8" t="s">
        <v>8</v>
      </c>
      <c r="D18" s="9"/>
      <c r="E18" s="9"/>
      <c r="F18" s="9"/>
      <c r="G18" s="9"/>
      <c r="H18" s="9"/>
      <c r="I18" s="9"/>
      <c r="J18" s="9"/>
      <c r="K18" s="10"/>
      <c r="L18" s="10"/>
      <c r="M18" s="10"/>
      <c r="N18" s="10"/>
      <c r="O18" s="25" t="s">
        <v>0</v>
      </c>
      <c r="P18" s="19">
        <f>(0.999842594+(0.00006793952*$R$14)-(0.00000909529*$R$14^2)+(0.0000001001685*$R$14^3)-(0.000000001120083*$R$14^4)+(0.000000000006536332*$R$14^5))</f>
        <v>0.99765835121983093</v>
      </c>
      <c r="Q18" s="10"/>
      <c r="R18" s="2"/>
    </row>
    <row r="19" spans="3:54" ht="14.45" hidden="1" x14ac:dyDescent="0.3">
      <c r="C19" s="8" t="s">
        <v>9</v>
      </c>
      <c r="D19" s="9"/>
      <c r="E19" s="9"/>
      <c r="F19" s="9"/>
      <c r="G19" s="9"/>
      <c r="H19" s="9"/>
      <c r="I19" s="9"/>
      <c r="J19" s="9"/>
      <c r="K19" s="10"/>
      <c r="L19" s="10"/>
      <c r="M19" s="10"/>
      <c r="N19" s="10"/>
      <c r="O19" s="25" t="s">
        <v>43</v>
      </c>
      <c r="P19" s="19" t="e">
        <f>$P$24*($P$18/#REF!)</f>
        <v>#REF!</v>
      </c>
      <c r="Q19" s="10" t="s">
        <v>3</v>
      </c>
      <c r="R19" s="2"/>
    </row>
    <row r="20" spans="3:54" ht="14.45" hidden="1" x14ac:dyDescent="0.3">
      <c r="C20" s="8" t="s">
        <v>18</v>
      </c>
      <c r="D20" s="9"/>
      <c r="E20" s="9"/>
      <c r="F20" s="9"/>
      <c r="G20" s="9"/>
      <c r="H20" s="9"/>
      <c r="I20" s="9"/>
      <c r="J20" s="9"/>
      <c r="K20" s="10"/>
      <c r="L20" s="10"/>
      <c r="M20" s="10"/>
      <c r="N20" s="10"/>
      <c r="O20" s="25" t="s">
        <v>44</v>
      </c>
      <c r="P20" s="19" t="e">
        <f>5+#REF!</f>
        <v>#REF!</v>
      </c>
      <c r="Q20" s="10" t="s">
        <v>6</v>
      </c>
      <c r="R20" s="2"/>
    </row>
    <row r="21" spans="3:54" ht="14.45" hidden="1" x14ac:dyDescent="0.3">
      <c r="C21" s="8" t="s">
        <v>10</v>
      </c>
      <c r="D21" s="9"/>
      <c r="E21" s="9"/>
      <c r="F21" s="9"/>
      <c r="G21" s="9"/>
      <c r="H21" s="9"/>
      <c r="I21" s="9"/>
      <c r="J21" s="9"/>
      <c r="K21" s="10"/>
      <c r="L21" s="10"/>
      <c r="M21" s="10"/>
      <c r="N21" s="10"/>
      <c r="O21" s="25" t="s">
        <v>45</v>
      </c>
      <c r="P21" s="19" t="e">
        <f>P20*(1+0.00001*(R14-20))</f>
        <v>#REF!</v>
      </c>
      <c r="Q21" s="10" t="s">
        <v>6</v>
      </c>
      <c r="R21" s="2"/>
    </row>
    <row r="22" spans="3:54" ht="14.45" hidden="1" x14ac:dyDescent="0.3">
      <c r="C22" s="8" t="s">
        <v>13</v>
      </c>
      <c r="D22" s="9"/>
      <c r="E22" s="9"/>
      <c r="F22" s="9"/>
      <c r="G22" s="9"/>
      <c r="H22" s="9"/>
      <c r="I22" s="9"/>
      <c r="J22" s="9"/>
      <c r="K22" s="10"/>
      <c r="L22" s="10"/>
      <c r="M22" s="10"/>
      <c r="N22" s="10"/>
      <c r="O22" s="25" t="s">
        <v>39</v>
      </c>
      <c r="P22" s="22" t="e">
        <f>$R$16*(1+0.00001*(20-$R$14))</f>
        <v>#VALUE!</v>
      </c>
      <c r="Q22" s="10" t="s">
        <v>6</v>
      </c>
      <c r="R22" s="2"/>
    </row>
    <row r="23" spans="3:54" ht="14.45" hidden="1" x14ac:dyDescent="0.3">
      <c r="C23" s="8" t="s">
        <v>14</v>
      </c>
      <c r="D23" s="9"/>
      <c r="E23" s="9"/>
      <c r="F23" s="9"/>
      <c r="G23" s="9"/>
      <c r="H23" s="9"/>
      <c r="I23" s="9"/>
      <c r="J23" s="9"/>
      <c r="K23" s="10"/>
      <c r="L23" s="10"/>
      <c r="M23" s="10"/>
      <c r="N23" s="10"/>
      <c r="O23" s="25" t="s">
        <v>40</v>
      </c>
      <c r="P23" s="22" t="e">
        <f>$R$17*(1+0.00001*(20-$R$14))</f>
        <v>#VALUE!</v>
      </c>
      <c r="Q23" s="10" t="s">
        <v>6</v>
      </c>
      <c r="R23" s="2"/>
    </row>
    <row r="24" spans="3:54" ht="14.45" hidden="1" x14ac:dyDescent="0.3">
      <c r="C24" s="8" t="s">
        <v>15</v>
      </c>
      <c r="D24" s="9"/>
      <c r="E24" s="9"/>
      <c r="F24" s="9"/>
      <c r="G24" s="9"/>
      <c r="H24" s="9"/>
      <c r="I24" s="9"/>
      <c r="J24" s="9"/>
      <c r="K24" s="10"/>
      <c r="L24" s="10"/>
      <c r="M24" s="10"/>
      <c r="N24" s="10"/>
      <c r="O24" s="25" t="s">
        <v>41</v>
      </c>
      <c r="P24" s="23" t="e">
        <f>MAX(#REF!)</f>
        <v>#REF!</v>
      </c>
      <c r="Q24" s="10" t="s">
        <v>3</v>
      </c>
      <c r="R24" s="2"/>
    </row>
    <row r="25" spans="3:54" ht="14.45" hidden="1" x14ac:dyDescent="0.3">
      <c r="C25" s="8" t="s">
        <v>16</v>
      </c>
      <c r="D25" s="9"/>
      <c r="E25" s="9"/>
      <c r="F25" s="9"/>
      <c r="G25" s="9"/>
      <c r="H25" s="9"/>
      <c r="I25" s="9"/>
      <c r="J25" s="9"/>
      <c r="K25" s="10"/>
      <c r="L25" s="10"/>
      <c r="M25" s="10"/>
      <c r="N25" s="10"/>
      <c r="O25" s="25" t="s">
        <v>42</v>
      </c>
      <c r="P25" s="23" t="e">
        <f>IF(ISBLANK(R14),"",IF(ISBLANK(P21),"",IF(ISBLANK(R17),"",(($P$24*$P$18)/($P$22-$P$23)))))</f>
        <v>#REF!</v>
      </c>
      <c r="Q25" s="10" t="s">
        <v>3</v>
      </c>
      <c r="R25" s="2"/>
    </row>
    <row r="26" spans="3:54" ht="14.45" hidden="1" x14ac:dyDescent="0.3">
      <c r="C26" s="40" t="s">
        <v>31</v>
      </c>
      <c r="D26" s="41"/>
      <c r="E26" s="41"/>
      <c r="F26" s="41"/>
      <c r="G26" s="41"/>
      <c r="H26" s="41"/>
      <c r="I26" s="41"/>
      <c r="J26" s="41"/>
      <c r="K26" s="10"/>
      <c r="L26" s="10"/>
      <c r="M26" s="10"/>
      <c r="N26" s="10"/>
      <c r="O26" s="25" t="s">
        <v>30</v>
      </c>
      <c r="P26" s="23" t="e">
        <f>2+(#REF!+#REF!)</f>
        <v>#REF!</v>
      </c>
      <c r="Q26" s="10" t="s">
        <v>6</v>
      </c>
      <c r="R26" s="2"/>
    </row>
    <row r="27" spans="3:54" hidden="1" thickBot="1" x14ac:dyDescent="0.35">
      <c r="C27" s="26"/>
      <c r="D27" s="27"/>
      <c r="E27" s="27"/>
      <c r="F27" s="27"/>
      <c r="G27" s="27"/>
      <c r="H27" s="27"/>
      <c r="I27" s="27"/>
      <c r="J27" s="27"/>
      <c r="K27" s="28"/>
      <c r="L27" s="28"/>
      <c r="M27" s="28"/>
      <c r="N27" s="28"/>
      <c r="O27" s="29" t="s">
        <v>29</v>
      </c>
      <c r="P27" s="24">
        <v>1.6999999999999999E-3</v>
      </c>
      <c r="Q27" s="28"/>
      <c r="R27" s="4"/>
    </row>
    <row r="29" spans="3:54" ht="15.75" x14ac:dyDescent="0.25">
      <c r="E29" s="202" t="s">
        <v>60</v>
      </c>
      <c r="F29" s="202"/>
      <c r="G29" s="202"/>
      <c r="H29" s="202"/>
      <c r="I29" s="69" t="s">
        <v>66</v>
      </c>
      <c r="K29" s="70"/>
      <c r="L29" s="70"/>
      <c r="M29" s="70"/>
      <c r="N29" s="71"/>
      <c r="O29" s="70" t="s">
        <v>66</v>
      </c>
    </row>
    <row r="30" spans="3:54" ht="16.149999999999999" thickBot="1" x14ac:dyDescent="0.35">
      <c r="E30" s="117"/>
      <c r="F30" s="117"/>
      <c r="G30" s="117"/>
      <c r="H30" s="117"/>
      <c r="I30" s="117"/>
      <c r="J30" s="73"/>
      <c r="K30" s="72"/>
      <c r="L30" s="72"/>
      <c r="M30" s="72"/>
      <c r="N30" s="71"/>
      <c r="O30" s="71" t="s">
        <v>65</v>
      </c>
      <c r="P30" s="71"/>
    </row>
    <row r="31" spans="3:54" ht="15.75" customHeight="1" x14ac:dyDescent="0.25">
      <c r="C31" s="203" t="s">
        <v>5</v>
      </c>
      <c r="D31" s="190" t="s">
        <v>24</v>
      </c>
      <c r="E31" s="190" t="s">
        <v>58</v>
      </c>
      <c r="F31" s="190" t="s">
        <v>56</v>
      </c>
      <c r="G31" s="190" t="s">
        <v>20</v>
      </c>
      <c r="H31" s="190" t="s">
        <v>76</v>
      </c>
      <c r="I31" s="188" t="s">
        <v>77</v>
      </c>
      <c r="J31" s="188" t="s">
        <v>64</v>
      </c>
      <c r="K31" s="190" t="s">
        <v>21</v>
      </c>
      <c r="L31" s="190" t="s">
        <v>22</v>
      </c>
      <c r="M31" s="190" t="s">
        <v>26</v>
      </c>
      <c r="N31" s="190" t="s">
        <v>25</v>
      </c>
      <c r="O31" s="190" t="s">
        <v>23</v>
      </c>
      <c r="P31" s="192" t="s">
        <v>74</v>
      </c>
      <c r="Q31" s="192"/>
      <c r="R31" s="192"/>
      <c r="S31" s="192"/>
      <c r="T31" s="184" t="s">
        <v>69</v>
      </c>
      <c r="U31" s="184"/>
      <c r="V31" s="184" t="s">
        <v>70</v>
      </c>
      <c r="W31" s="184"/>
      <c r="X31" s="184" t="s">
        <v>71</v>
      </c>
      <c r="Y31" s="184"/>
      <c r="Z31" s="184" t="s">
        <v>67</v>
      </c>
      <c r="AA31" s="184"/>
      <c r="AB31" s="184" t="s">
        <v>68</v>
      </c>
      <c r="AC31" s="186"/>
      <c r="AD31" s="227" t="s">
        <v>80</v>
      </c>
      <c r="AE31" s="227" t="s">
        <v>81</v>
      </c>
      <c r="AF31" s="227" t="s">
        <v>82</v>
      </c>
      <c r="AG31" s="228" t="s">
        <v>83</v>
      </c>
      <c r="AH31" s="227" t="s">
        <v>84</v>
      </c>
      <c r="AI31" s="227" t="s">
        <v>85</v>
      </c>
      <c r="AJ31" s="227" t="s">
        <v>86</v>
      </c>
      <c r="AK31" s="227" t="s">
        <v>87</v>
      </c>
      <c r="AL31" s="228" t="s">
        <v>88</v>
      </c>
      <c r="AM31" s="227" t="s">
        <v>89</v>
      </c>
      <c r="AN31" s="227" t="s">
        <v>90</v>
      </c>
      <c r="AO31" s="227" t="s">
        <v>91</v>
      </c>
      <c r="AP31" s="227" t="s">
        <v>92</v>
      </c>
      <c r="AQ31" s="227" t="s">
        <v>93</v>
      </c>
      <c r="AR31" s="228" t="s">
        <v>94</v>
      </c>
      <c r="AS31" s="228" t="s">
        <v>95</v>
      </c>
      <c r="AT31" s="228" t="s">
        <v>96</v>
      </c>
      <c r="AU31" s="227" t="s">
        <v>97</v>
      </c>
      <c r="AV31" s="227" t="s">
        <v>98</v>
      </c>
      <c r="AW31" s="229" t="s">
        <v>99</v>
      </c>
      <c r="AX31" s="227" t="s">
        <v>100</v>
      </c>
      <c r="AY31" s="227" t="s">
        <v>101</v>
      </c>
      <c r="AZ31" s="228" t="s">
        <v>102</v>
      </c>
      <c r="BA31" s="227" t="s">
        <v>103</v>
      </c>
      <c r="BB31" s="230" t="s">
        <v>104</v>
      </c>
    </row>
    <row r="32" spans="3:54" ht="15.75" customHeight="1" x14ac:dyDescent="0.25">
      <c r="C32" s="204"/>
      <c r="D32" s="191"/>
      <c r="E32" s="191"/>
      <c r="F32" s="191"/>
      <c r="G32" s="191"/>
      <c r="H32" s="191"/>
      <c r="I32" s="205"/>
      <c r="J32" s="189"/>
      <c r="K32" s="191"/>
      <c r="L32" s="191"/>
      <c r="M32" s="191"/>
      <c r="N32" s="191"/>
      <c r="O32" s="191"/>
      <c r="P32" s="193"/>
      <c r="Q32" s="193"/>
      <c r="R32" s="193"/>
      <c r="S32" s="193"/>
      <c r="T32" s="185"/>
      <c r="U32" s="185"/>
      <c r="V32" s="185"/>
      <c r="W32" s="185"/>
      <c r="X32" s="185"/>
      <c r="Y32" s="185"/>
      <c r="Z32" s="185"/>
      <c r="AA32" s="185"/>
      <c r="AB32" s="185"/>
      <c r="AC32" s="187"/>
      <c r="AD32" s="227"/>
      <c r="AE32" s="227"/>
      <c r="AF32" s="227"/>
      <c r="AG32" s="228"/>
      <c r="AH32" s="227"/>
      <c r="AI32" s="227"/>
      <c r="AJ32" s="227"/>
      <c r="AK32" s="227"/>
      <c r="AL32" s="228"/>
      <c r="AM32" s="227"/>
      <c r="AN32" s="227"/>
      <c r="AO32" s="227"/>
      <c r="AP32" s="227"/>
      <c r="AQ32" s="227"/>
      <c r="AR32" s="228"/>
      <c r="AS32" s="228"/>
      <c r="AT32" s="228"/>
      <c r="AU32" s="227"/>
      <c r="AV32" s="227"/>
      <c r="AW32" s="229"/>
      <c r="AX32" s="227"/>
      <c r="AY32" s="227"/>
      <c r="AZ32" s="228"/>
      <c r="BA32" s="227"/>
      <c r="BB32" s="230"/>
    </row>
    <row r="33" spans="1:54" ht="15.75" customHeight="1" x14ac:dyDescent="0.25">
      <c r="C33" s="178" t="s">
        <v>59</v>
      </c>
      <c r="D33" s="180" t="s">
        <v>4</v>
      </c>
      <c r="E33" s="180" t="s">
        <v>2</v>
      </c>
      <c r="F33" s="176" t="s">
        <v>62</v>
      </c>
      <c r="G33" s="182"/>
      <c r="H33" s="176" t="s">
        <v>27</v>
      </c>
      <c r="I33" s="176" t="s">
        <v>27</v>
      </c>
      <c r="J33" s="176" t="s">
        <v>62</v>
      </c>
      <c r="K33" s="136"/>
      <c r="L33" s="136"/>
      <c r="M33" s="136"/>
      <c r="N33" s="136"/>
      <c r="O33" s="136"/>
      <c r="P33" s="137" t="s">
        <v>132</v>
      </c>
      <c r="Q33" s="137"/>
      <c r="R33" s="137" t="s">
        <v>133</v>
      </c>
      <c r="S33" s="137" t="s">
        <v>134</v>
      </c>
      <c r="T33" s="138" t="s">
        <v>135</v>
      </c>
      <c r="U33" s="138" t="s">
        <v>136</v>
      </c>
      <c r="V33" s="138" t="s">
        <v>137</v>
      </c>
      <c r="W33" s="138" t="s">
        <v>138</v>
      </c>
      <c r="X33" s="138" t="s">
        <v>139</v>
      </c>
      <c r="Y33" s="138" t="s">
        <v>140</v>
      </c>
      <c r="Z33" s="138" t="s">
        <v>141</v>
      </c>
      <c r="AA33" s="138" t="s">
        <v>142</v>
      </c>
      <c r="AB33" s="138" t="s">
        <v>143</v>
      </c>
      <c r="AC33" s="139" t="s">
        <v>144</v>
      </c>
      <c r="AD33" s="129" t="s">
        <v>105</v>
      </c>
      <c r="AE33" s="129" t="s">
        <v>106</v>
      </c>
      <c r="AF33" s="129" t="s">
        <v>107</v>
      </c>
      <c r="AG33" s="130" t="s">
        <v>108</v>
      </c>
      <c r="AH33" s="129" t="s">
        <v>109</v>
      </c>
      <c r="AI33" s="131" t="s">
        <v>110</v>
      </c>
      <c r="AJ33" s="129" t="s">
        <v>111</v>
      </c>
      <c r="AK33" s="131" t="s">
        <v>112</v>
      </c>
      <c r="AL33" s="129" t="s">
        <v>113</v>
      </c>
      <c r="AM33" s="129" t="s">
        <v>114</v>
      </c>
      <c r="AN33" s="129" t="s">
        <v>115</v>
      </c>
      <c r="AO33" s="129" t="s">
        <v>116</v>
      </c>
      <c r="AP33" s="129" t="s">
        <v>117</v>
      </c>
      <c r="AQ33" s="131" t="s">
        <v>118</v>
      </c>
      <c r="AR33" s="129" t="s">
        <v>119</v>
      </c>
      <c r="AS33" s="129" t="s">
        <v>120</v>
      </c>
      <c r="AT33" s="132" t="s">
        <v>121</v>
      </c>
      <c r="AU33" s="131" t="s">
        <v>122</v>
      </c>
      <c r="AV33" s="131" t="s">
        <v>123</v>
      </c>
      <c r="AW33" s="131" t="s">
        <v>124</v>
      </c>
      <c r="AX33" s="129" t="s">
        <v>125</v>
      </c>
      <c r="AY33" s="129" t="s">
        <v>126</v>
      </c>
      <c r="AZ33" s="130" t="s">
        <v>127</v>
      </c>
      <c r="BA33" s="129" t="s">
        <v>128</v>
      </c>
      <c r="BB33" s="133" t="s">
        <v>129</v>
      </c>
    </row>
    <row r="34" spans="1:54" ht="14.25" customHeight="1" thickBot="1" x14ac:dyDescent="0.3">
      <c r="C34" s="179"/>
      <c r="D34" s="181"/>
      <c r="E34" s="181"/>
      <c r="F34" s="177"/>
      <c r="G34" s="183"/>
      <c r="H34" s="177"/>
      <c r="I34" s="177"/>
      <c r="J34" s="177"/>
      <c r="K34" s="125"/>
      <c r="L34" s="125"/>
      <c r="M34" s="125"/>
      <c r="N34" s="126" t="s">
        <v>6</v>
      </c>
      <c r="O34" s="125"/>
      <c r="P34" s="126" t="s">
        <v>61</v>
      </c>
      <c r="Q34" s="126" t="s">
        <v>79</v>
      </c>
      <c r="R34" s="126" t="s">
        <v>63</v>
      </c>
      <c r="S34" s="126" t="s">
        <v>28</v>
      </c>
      <c r="T34" s="100" t="s">
        <v>63</v>
      </c>
      <c r="U34" s="100" t="s">
        <v>28</v>
      </c>
      <c r="V34" s="100" t="s">
        <v>63</v>
      </c>
      <c r="W34" s="100" t="s">
        <v>28</v>
      </c>
      <c r="X34" s="100" t="s">
        <v>63</v>
      </c>
      <c r="Y34" s="100" t="s">
        <v>28</v>
      </c>
      <c r="Z34" s="100" t="s">
        <v>63</v>
      </c>
      <c r="AA34" s="100" t="s">
        <v>28</v>
      </c>
      <c r="AB34" s="100" t="s">
        <v>63</v>
      </c>
      <c r="AC34" s="101" t="s">
        <v>28</v>
      </c>
      <c r="AD34" s="134" t="s">
        <v>130</v>
      </c>
      <c r="AE34" s="134" t="s">
        <v>130</v>
      </c>
      <c r="AF34" s="134" t="s">
        <v>130</v>
      </c>
      <c r="AG34" s="135" t="s">
        <v>131</v>
      </c>
      <c r="AH34" s="134" t="s">
        <v>131</v>
      </c>
      <c r="AI34" s="134" t="s">
        <v>131</v>
      </c>
      <c r="AJ34" s="134" t="s">
        <v>131</v>
      </c>
      <c r="AK34" s="134" t="s">
        <v>131</v>
      </c>
      <c r="AL34" s="134" t="s">
        <v>131</v>
      </c>
      <c r="AM34" s="134" t="s">
        <v>131</v>
      </c>
      <c r="AN34" s="134" t="s">
        <v>131</v>
      </c>
      <c r="AO34" s="134" t="s">
        <v>131</v>
      </c>
      <c r="AP34" s="134" t="s">
        <v>131</v>
      </c>
      <c r="AQ34" s="134" t="s">
        <v>131</v>
      </c>
      <c r="AR34" s="134" t="s">
        <v>131</v>
      </c>
      <c r="AS34" s="134" t="s">
        <v>131</v>
      </c>
      <c r="AT34" s="134" t="s">
        <v>131</v>
      </c>
      <c r="AU34" s="134" t="s">
        <v>131</v>
      </c>
      <c r="AV34" s="134" t="s">
        <v>131</v>
      </c>
      <c r="AW34" s="134" t="s">
        <v>131</v>
      </c>
      <c r="AX34" s="134" t="s">
        <v>131</v>
      </c>
      <c r="AY34" s="134" t="s">
        <v>131</v>
      </c>
      <c r="AZ34" s="134" t="s">
        <v>131</v>
      </c>
      <c r="BA34" s="134" t="s">
        <v>131</v>
      </c>
      <c r="BB34" s="134" t="s">
        <v>131</v>
      </c>
    </row>
    <row r="35" spans="1:54" ht="15.75" x14ac:dyDescent="0.25">
      <c r="A35" s="75">
        <f>IF(ISBLANK(VLOOKUP(D35,#REF!,3)),0,1)</f>
        <v>1</v>
      </c>
      <c r="B35" s="74">
        <f>IF(ISBLANK(D35),0,IF(ISBLANK(E35),0,IF(ISBLANK(F35),0,1)))</f>
        <v>0</v>
      </c>
      <c r="C35" s="140">
        <v>1</v>
      </c>
      <c r="D35" s="53"/>
      <c r="E35" s="53"/>
      <c r="F35" s="53"/>
      <c r="G35" s="164">
        <v>34.616999999999997</v>
      </c>
      <c r="H35" s="53">
        <v>1000</v>
      </c>
      <c r="I35" s="159">
        <v>1001</v>
      </c>
      <c r="J35" s="142" t="s">
        <v>4</v>
      </c>
      <c r="K35" s="143" t="str">
        <f>IF(ISBLANK(E35),"",(0.000824493-(0.0000040899*E35)+(0.000000076438*E35^2)-(0.00000000082467*E35^3)+(0.0000000000053875*E35^4)))</f>
        <v/>
      </c>
      <c r="L35" s="143" t="str">
        <f>IF(ISBLANK(E35),"",(-0.00000572466+(0.00000010227*E35)-(0.0000000016546*E35^2)))</f>
        <v/>
      </c>
      <c r="M35" s="143" t="str">
        <f>IF(ISBLANK(E35),"",IF(ISBLANK(G35),(O35+(K35*35)+(L35*35^1.5)+(0.00000048314*35^2)),(O35+(K35*G35)+(L35*G35^1.5)+(0.00000048314*G35^2))))</f>
        <v/>
      </c>
      <c r="N35" s="144" t="str">
        <f>IF(ISBLANK(D35),"",IF(ISBLANK(G35),J35*(1+0.00001*(35-20)),J35*(1+0.00001*(G35-20))))</f>
        <v/>
      </c>
      <c r="O35" s="143" t="str">
        <f>IF(ISBLANK(E35),"",(0.999842594+(0.00006793952*E35)-(0.00000909529*E35^2)+(0.0000001001685*E35^3)-(0.000000001120083*E35^4)+(0.000000000006536332*E35^5)))</f>
        <v/>
      </c>
      <c r="P35" s="233">
        <v>3.6749999999999998</v>
      </c>
      <c r="Q35" s="142" t="s">
        <v>4</v>
      </c>
      <c r="S35" s="161">
        <v>159.80000000000001</v>
      </c>
      <c r="T35" s="231">
        <v>1.4999999999999999E-2</v>
      </c>
      <c r="U35" s="231">
        <v>1.465784113491716E-2</v>
      </c>
      <c r="X35" s="231">
        <v>32.524999999999999</v>
      </c>
      <c r="Y35" s="231">
        <v>31.783085527545378</v>
      </c>
      <c r="Z35" s="231">
        <v>2.262</v>
      </c>
      <c r="AA35" s="231">
        <v>2.210402443145508</v>
      </c>
      <c r="AB35" s="231">
        <v>32.119999999999997</v>
      </c>
      <c r="AC35" s="231">
        <v>31.387323816902612</v>
      </c>
      <c r="AD35" s="149"/>
      <c r="AE35" s="149"/>
      <c r="AF35" s="149"/>
      <c r="AG35" s="149"/>
      <c r="AH35" s="149"/>
      <c r="AI35" s="149"/>
      <c r="AJ35" s="149"/>
      <c r="AK35" s="149"/>
      <c r="AL35" s="149"/>
      <c r="AM35" s="149"/>
      <c r="AN35" s="149"/>
      <c r="AO35" s="149"/>
      <c r="AP35" s="149"/>
      <c r="AQ35" s="149"/>
      <c r="AR35" s="149"/>
      <c r="AS35" s="149"/>
      <c r="AT35" s="149"/>
      <c r="AU35" s="149"/>
      <c r="AV35" s="149"/>
      <c r="AW35" s="149"/>
      <c r="AX35" s="149"/>
      <c r="AY35" s="149"/>
      <c r="AZ35" s="149"/>
      <c r="BA35" s="149"/>
      <c r="BB35" s="150"/>
    </row>
    <row r="36" spans="1:54" ht="15.75" x14ac:dyDescent="0.25">
      <c r="A36" s="75">
        <f>IF(ISBLANK(VLOOKUP(D36,#REF!,3)),0,1)</f>
        <v>1</v>
      </c>
      <c r="B36" s="74">
        <f t="shared" ref="B36:B58" si="0">IF(ISBLANK(D36),0,IF(ISBLANK(E36),0,IF(ISBLANK(F36),0,1)))</f>
        <v>0</v>
      </c>
      <c r="C36" s="52">
        <v>2</v>
      </c>
      <c r="D36" s="53"/>
      <c r="E36" s="53"/>
      <c r="F36" s="53"/>
      <c r="G36" s="164">
        <v>34.493699999999997</v>
      </c>
      <c r="H36" s="53">
        <v>800</v>
      </c>
      <c r="I36" s="159">
        <v>800</v>
      </c>
      <c r="J36" s="127" t="s">
        <v>4</v>
      </c>
      <c r="K36" s="57" t="str">
        <f t="shared" ref="K36:K45" si="1">IF(ISBLANK(E36),"",(0.000824493-(0.0000040899*E36)+(0.000000076438*E36^2)-(0.00000000082467*E36^3)+(0.0000000000053875*E36^4)))</f>
        <v/>
      </c>
      <c r="L36" s="57" t="str">
        <f t="shared" ref="L36:L45" si="2">IF(ISBLANK(E36),"",(-0.00000572466+(0.00000010227*E36)-(0.0000000016546*E36^2)))</f>
        <v/>
      </c>
      <c r="M36" s="57" t="str">
        <f t="shared" ref="M36:M45" si="3">IF(ISBLANK(E36),"",IF(ISBLANK(G36),(O36+(K36*35)+(L36*35^1.5)+(0.00000048314*35^2)),(O36+(K36*G36)+(L36*G36^1.5)+(0.00000048314*G36^2))))</f>
        <v/>
      </c>
      <c r="N36" s="58" t="str">
        <f t="shared" ref="N36:N45" si="4">IF(ISBLANK(D36),"",IF(ISBLANK(G36),J36*(1+0.00001*(35-20)),J36*(1+0.00001*(G36-20))))</f>
        <v/>
      </c>
      <c r="O36" s="57" t="str">
        <f t="shared" ref="O36:O45" si="5">IF(ISBLANK(E36),"",(0.999842594+(0.00006793952*E36)-(0.00000909529*E36^2)+(0.0000001001685*E36^3)-(0.000000001120083*E36^4)+(0.000000000006536332*E36^5)))</f>
        <v/>
      </c>
      <c r="P36" s="233">
        <v>3.26</v>
      </c>
      <c r="Q36" s="127" t="s">
        <v>4</v>
      </c>
      <c r="S36" s="162">
        <v>141.80000000000001</v>
      </c>
      <c r="T36" s="231">
        <v>0.01</v>
      </c>
      <c r="U36" s="231">
        <v>9.7718940899447736E-3</v>
      </c>
      <c r="X36" s="231">
        <v>35.24</v>
      </c>
      <c r="Y36" s="231">
        <v>34.436154772965388</v>
      </c>
      <c r="Z36" s="231">
        <v>2.4089999999999998</v>
      </c>
      <c r="AA36" s="231">
        <v>2.3540492862676961</v>
      </c>
      <c r="AB36" s="231">
        <v>31</v>
      </c>
      <c r="AC36" s="231">
        <v>30.292871678828799</v>
      </c>
      <c r="AD36" s="76"/>
      <c r="AE36" s="76"/>
      <c r="AF36" s="76"/>
      <c r="AG36" s="76"/>
      <c r="AH36" s="76"/>
      <c r="AI36" s="76"/>
      <c r="AJ36" s="76"/>
      <c r="AK36" s="76"/>
      <c r="AL36" s="76"/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76"/>
      <c r="BA36" s="76"/>
      <c r="BB36" s="77"/>
    </row>
    <row r="37" spans="1:54" ht="15.75" x14ac:dyDescent="0.25">
      <c r="A37" s="75">
        <f>IF(ISBLANK(VLOOKUP(D37,#REF!,3)),0,1)</f>
        <v>1</v>
      </c>
      <c r="B37" s="74">
        <f t="shared" si="0"/>
        <v>0</v>
      </c>
      <c r="C37" s="52">
        <v>3</v>
      </c>
      <c r="D37" s="53"/>
      <c r="E37" s="53"/>
      <c r="F37" s="53"/>
      <c r="G37" s="164">
        <v>34.643599999999999</v>
      </c>
      <c r="H37" s="53">
        <v>500</v>
      </c>
      <c r="I37" s="159">
        <v>500</v>
      </c>
      <c r="J37" s="127" t="s">
        <v>4</v>
      </c>
      <c r="K37" s="57" t="str">
        <f t="shared" si="1"/>
        <v/>
      </c>
      <c r="L37" s="57" t="str">
        <f t="shared" si="2"/>
        <v/>
      </c>
      <c r="M37" s="57" t="str">
        <f t="shared" si="3"/>
        <v/>
      </c>
      <c r="N37" s="58" t="str">
        <f t="shared" si="4"/>
        <v/>
      </c>
      <c r="O37" s="57" t="str">
        <f t="shared" si="5"/>
        <v/>
      </c>
      <c r="P37" s="233">
        <v>2.1230000000000002</v>
      </c>
      <c r="Q37" s="127" t="s">
        <v>4</v>
      </c>
      <c r="S37" s="162">
        <v>92.4</v>
      </c>
      <c r="T37" s="231">
        <v>1.6E-2</v>
      </c>
      <c r="U37" s="231">
        <v>1.5635030543911639E-2</v>
      </c>
      <c r="X37" s="231">
        <v>35.664000000000001</v>
      </c>
      <c r="Y37" s="231">
        <v>34.850483082379043</v>
      </c>
      <c r="Z37" s="231">
        <v>2.3199999999999998</v>
      </c>
      <c r="AA37" s="231">
        <v>2.2670794288671874</v>
      </c>
      <c r="AB37" s="231">
        <v>20.07</v>
      </c>
      <c r="AC37" s="231">
        <v>19.612191438519162</v>
      </c>
      <c r="AD37" s="76"/>
      <c r="AE37" s="76"/>
      <c r="AF37" s="76"/>
      <c r="AG37" s="76"/>
      <c r="AH37" s="76"/>
      <c r="AI37" s="76"/>
      <c r="AJ37" s="76"/>
      <c r="AK37" s="76"/>
      <c r="AL37" s="76"/>
      <c r="AM37" s="76"/>
      <c r="AN37" s="76"/>
      <c r="AO37" s="76"/>
      <c r="AP37" s="76"/>
      <c r="AQ37" s="76"/>
      <c r="AR37" s="76"/>
      <c r="AS37" s="76"/>
      <c r="AT37" s="76"/>
      <c r="AU37" s="76"/>
      <c r="AV37" s="76"/>
      <c r="AW37" s="76"/>
      <c r="AX37" s="76"/>
      <c r="AY37" s="76"/>
      <c r="AZ37" s="76"/>
      <c r="BA37" s="76"/>
      <c r="BB37" s="77"/>
    </row>
    <row r="38" spans="1:54" ht="15.75" x14ac:dyDescent="0.25">
      <c r="A38" s="75">
        <f>IF(ISBLANK(VLOOKUP(D38,#REF!,3)),0,1)</f>
        <v>1</v>
      </c>
      <c r="B38" s="74">
        <f t="shared" si="0"/>
        <v>0</v>
      </c>
      <c r="C38" s="52">
        <v>4</v>
      </c>
      <c r="D38" s="53"/>
      <c r="E38" s="53"/>
      <c r="F38" s="53"/>
      <c r="G38" s="232">
        <v>34.908299999999997</v>
      </c>
      <c r="H38" s="53">
        <v>300</v>
      </c>
      <c r="I38" s="159">
        <v>300</v>
      </c>
      <c r="J38" s="127" t="s">
        <v>4</v>
      </c>
      <c r="K38" s="57" t="str">
        <f t="shared" si="1"/>
        <v/>
      </c>
      <c r="L38" s="57" t="str">
        <f t="shared" si="2"/>
        <v/>
      </c>
      <c r="M38" s="57" t="str">
        <f t="shared" si="3"/>
        <v/>
      </c>
      <c r="N38" s="58" t="str">
        <f t="shared" si="4"/>
        <v/>
      </c>
      <c r="O38" s="57" t="str">
        <f t="shared" si="5"/>
        <v/>
      </c>
      <c r="P38" s="233">
        <v>1.8340000000000001</v>
      </c>
      <c r="Q38" s="127" t="s">
        <v>4</v>
      </c>
      <c r="S38" s="162">
        <v>79.8</v>
      </c>
      <c r="T38" s="231">
        <v>1.7000000000000001E-2</v>
      </c>
      <c r="U38" s="231">
        <v>1.6612219952906116E-2</v>
      </c>
      <c r="X38" s="231">
        <v>31.243000000000002</v>
      </c>
      <c r="Y38" s="231">
        <v>30.530328705214458</v>
      </c>
      <c r="Z38" s="231">
        <v>1.9929999999999999</v>
      </c>
      <c r="AA38" s="231">
        <v>1.9475384921259933</v>
      </c>
      <c r="AB38" s="231">
        <v>13.49</v>
      </c>
      <c r="AC38" s="231">
        <v>13.182285127335501</v>
      </c>
      <c r="AD38" s="76"/>
      <c r="AE38" s="76"/>
      <c r="AF38" s="76"/>
      <c r="AG38" s="76"/>
      <c r="AH38" s="76"/>
      <c r="AI38" s="76"/>
      <c r="AJ38" s="76"/>
      <c r="AK38" s="76"/>
      <c r="AL38" s="76"/>
      <c r="AM38" s="76"/>
      <c r="AN38" s="76"/>
      <c r="AO38" s="76"/>
      <c r="AP38" s="76"/>
      <c r="AQ38" s="76"/>
      <c r="AR38" s="76"/>
      <c r="AS38" s="76"/>
      <c r="AT38" s="76"/>
      <c r="AU38" s="76"/>
      <c r="AV38" s="76"/>
      <c r="AW38" s="76"/>
      <c r="AX38" s="76"/>
      <c r="AY38" s="76"/>
      <c r="AZ38" s="76"/>
      <c r="BA38" s="76"/>
      <c r="BB38" s="77"/>
    </row>
    <row r="39" spans="1:54" ht="15.75" x14ac:dyDescent="0.25">
      <c r="A39" s="75">
        <f>IF(ISBLANK(VLOOKUP(D39,#REF!,3)),0,1)</f>
        <v>1</v>
      </c>
      <c r="B39" s="74">
        <f t="shared" si="0"/>
        <v>0</v>
      </c>
      <c r="C39" s="52">
        <v>5</v>
      </c>
      <c r="D39" s="53"/>
      <c r="E39" s="53"/>
      <c r="F39" s="53"/>
      <c r="G39" s="232">
        <v>34.908499999999997</v>
      </c>
      <c r="H39" s="53">
        <v>300</v>
      </c>
      <c r="I39" s="159">
        <v>300</v>
      </c>
      <c r="J39" s="127" t="s">
        <v>4</v>
      </c>
      <c r="K39" s="57" t="str">
        <f t="shared" si="1"/>
        <v/>
      </c>
      <c r="L39" s="57" t="str">
        <f t="shared" si="2"/>
        <v/>
      </c>
      <c r="M39" s="57" t="str">
        <f t="shared" si="3"/>
        <v/>
      </c>
      <c r="N39" s="58" t="str">
        <f t="shared" si="4"/>
        <v/>
      </c>
      <c r="O39" s="57" t="str">
        <f t="shared" si="5"/>
        <v/>
      </c>
      <c r="P39" s="233">
        <v>1.831</v>
      </c>
      <c r="Q39" s="127" t="s">
        <v>4</v>
      </c>
      <c r="S39" s="162">
        <v>79.7</v>
      </c>
      <c r="T39" s="231">
        <v>1.7000000000000001E-2</v>
      </c>
      <c r="U39" s="231">
        <v>1.6612219952906116E-2</v>
      </c>
      <c r="X39" s="231">
        <v>31.292999999999999</v>
      </c>
      <c r="Y39" s="231">
        <v>30.579188175664182</v>
      </c>
      <c r="Z39" s="231">
        <v>1.9819999999999998</v>
      </c>
      <c r="AA39" s="231">
        <v>1.9367894086270541</v>
      </c>
      <c r="AB39" s="231">
        <v>13.53</v>
      </c>
      <c r="AC39" s="231">
        <v>13.221372703695279</v>
      </c>
      <c r="AD39" s="76"/>
      <c r="AE39" s="76"/>
      <c r="AF39" s="76"/>
      <c r="AG39" s="76"/>
      <c r="AH39" s="76"/>
      <c r="AI39" s="76"/>
      <c r="AJ39" s="76"/>
      <c r="AK39" s="76"/>
      <c r="AL39" s="76"/>
      <c r="AM39" s="76"/>
      <c r="AN39" s="76"/>
      <c r="AO39" s="76"/>
      <c r="AP39" s="76"/>
      <c r="AQ39" s="76"/>
      <c r="AR39" s="76"/>
      <c r="AS39" s="76"/>
      <c r="AT39" s="76"/>
      <c r="AU39" s="76"/>
      <c r="AV39" s="76"/>
      <c r="AW39" s="76"/>
      <c r="AX39" s="76"/>
      <c r="AY39" s="76"/>
      <c r="AZ39" s="76"/>
      <c r="BA39" s="76"/>
      <c r="BB39" s="77"/>
    </row>
    <row r="40" spans="1:54" ht="15.75" x14ac:dyDescent="0.25">
      <c r="A40" s="75">
        <f>IF(ISBLANK(VLOOKUP(D40,#REF!,3)),0,1)</f>
        <v>1</v>
      </c>
      <c r="B40" s="74">
        <f t="shared" si="0"/>
        <v>0</v>
      </c>
      <c r="C40" s="52">
        <v>6</v>
      </c>
      <c r="D40" s="53"/>
      <c r="E40" s="53"/>
      <c r="F40" s="53"/>
      <c r="G40" s="164">
        <v>35.192500000000003</v>
      </c>
      <c r="H40" s="53">
        <v>160</v>
      </c>
      <c r="I40" s="159">
        <v>160</v>
      </c>
      <c r="J40" s="127" t="s">
        <v>4</v>
      </c>
      <c r="K40" s="57" t="str">
        <f t="shared" si="1"/>
        <v/>
      </c>
      <c r="L40" s="57" t="str">
        <f t="shared" si="2"/>
        <v/>
      </c>
      <c r="M40" s="57" t="str">
        <f t="shared" si="3"/>
        <v/>
      </c>
      <c r="N40" s="58" t="str">
        <f t="shared" si="4"/>
        <v/>
      </c>
      <c r="O40" s="57" t="str">
        <f t="shared" si="5"/>
        <v/>
      </c>
      <c r="P40" s="233">
        <v>2.98</v>
      </c>
      <c r="Q40" s="127" t="s">
        <v>4</v>
      </c>
      <c r="S40" s="162">
        <v>129.69999999999999</v>
      </c>
      <c r="T40" s="231">
        <v>1.7000000000000001E-2</v>
      </c>
      <c r="U40" s="231">
        <v>1.6612219952906116E-2</v>
      </c>
      <c r="X40" s="231">
        <v>21.042999999999999</v>
      </c>
      <c r="Y40" s="231">
        <v>20.562996733470786</v>
      </c>
      <c r="Z40" s="231">
        <v>1.4229999999999998</v>
      </c>
      <c r="AA40" s="231">
        <v>1.3905405289991413</v>
      </c>
      <c r="AB40" s="231">
        <v>8.01</v>
      </c>
      <c r="AC40" s="231">
        <v>7.8272871660457639</v>
      </c>
      <c r="AD40" s="76"/>
      <c r="AE40" s="76"/>
      <c r="AF40" s="76"/>
      <c r="AG40" s="76"/>
      <c r="AH40" s="76"/>
      <c r="AI40" s="76"/>
      <c r="AJ40" s="76"/>
      <c r="AK40" s="76"/>
      <c r="AL40" s="76"/>
      <c r="AM40" s="76"/>
      <c r="AN40" s="76"/>
      <c r="AO40" s="76"/>
      <c r="AP40" s="76"/>
      <c r="AQ40" s="76"/>
      <c r="AR40" s="76"/>
      <c r="AS40" s="76"/>
      <c r="AT40" s="76"/>
      <c r="AU40" s="76"/>
      <c r="AV40" s="76"/>
      <c r="AW40" s="76"/>
      <c r="AX40" s="76"/>
      <c r="AY40" s="76"/>
      <c r="AZ40" s="76"/>
      <c r="BA40" s="76"/>
      <c r="BB40" s="77"/>
    </row>
    <row r="41" spans="1:54" ht="15.75" x14ac:dyDescent="0.25">
      <c r="A41" s="75">
        <f>IF(ISBLANK(VLOOKUP(D41,#REF!,3)),0,1)</f>
        <v>1</v>
      </c>
      <c r="B41" s="74">
        <f t="shared" si="0"/>
        <v>0</v>
      </c>
      <c r="C41" s="52">
        <v>7</v>
      </c>
      <c r="D41" s="53"/>
      <c r="E41" s="53"/>
      <c r="F41" s="53"/>
      <c r="G41" s="164">
        <v>35.328000000000003</v>
      </c>
      <c r="H41" s="53">
        <v>130</v>
      </c>
      <c r="I41" s="159">
        <v>130</v>
      </c>
      <c r="J41" s="127" t="s">
        <v>4</v>
      </c>
      <c r="K41" s="57" t="str">
        <f t="shared" si="1"/>
        <v/>
      </c>
      <c r="L41" s="57" t="str">
        <f t="shared" si="2"/>
        <v/>
      </c>
      <c r="M41" s="57" t="str">
        <f t="shared" si="3"/>
        <v/>
      </c>
      <c r="N41" s="58" t="str">
        <f t="shared" si="4"/>
        <v/>
      </c>
      <c r="O41" s="57" t="str">
        <f t="shared" si="5"/>
        <v/>
      </c>
      <c r="P41" s="233">
        <v>2.9740000000000002</v>
      </c>
      <c r="Q41" s="127" t="s">
        <v>4</v>
      </c>
      <c r="S41" s="162">
        <v>129.5</v>
      </c>
      <c r="T41" s="231">
        <v>4.2000000000000003E-2</v>
      </c>
      <c r="U41" s="231">
        <v>4.1041955177768055E-2</v>
      </c>
      <c r="X41" s="231">
        <v>19.197999999999997</v>
      </c>
      <c r="Y41" s="231">
        <v>18.760082273875973</v>
      </c>
      <c r="Z41" s="231">
        <v>1.3139999999999998</v>
      </c>
      <c r="AA41" s="231">
        <v>1.2840268834187432</v>
      </c>
      <c r="AB41" s="231">
        <v>6.87</v>
      </c>
      <c r="AC41" s="231">
        <v>6.7132912397920599</v>
      </c>
      <c r="AD41" s="76"/>
      <c r="AE41" s="76"/>
      <c r="AF41" s="76"/>
      <c r="AG41" s="76"/>
      <c r="AH41" s="76"/>
      <c r="AI41" s="76"/>
      <c r="AJ41" s="76"/>
      <c r="AK41" s="76"/>
      <c r="AL41" s="76"/>
      <c r="AM41" s="76"/>
      <c r="AN41" s="76"/>
      <c r="AO41" s="76"/>
      <c r="AP41" s="76"/>
      <c r="AQ41" s="76"/>
      <c r="AR41" s="76"/>
      <c r="AS41" s="76"/>
      <c r="AT41" s="76"/>
      <c r="AU41" s="76"/>
      <c r="AV41" s="76"/>
      <c r="AW41" s="76"/>
      <c r="AX41" s="76"/>
      <c r="AY41" s="76"/>
      <c r="AZ41" s="76"/>
      <c r="BA41" s="76"/>
      <c r="BB41" s="77"/>
    </row>
    <row r="42" spans="1:54" ht="15.75" x14ac:dyDescent="0.25">
      <c r="A42" s="75">
        <f>IF(ISBLANK(VLOOKUP(D42,#REF!,3)),0,1)</f>
        <v>1</v>
      </c>
      <c r="B42" s="74">
        <f t="shared" si="0"/>
        <v>0</v>
      </c>
      <c r="C42" s="52">
        <v>8</v>
      </c>
      <c r="D42" s="53"/>
      <c r="E42" s="53"/>
      <c r="F42" s="53"/>
      <c r="G42" s="164">
        <v>35.843899999999998</v>
      </c>
      <c r="H42" s="53">
        <v>100</v>
      </c>
      <c r="I42" s="159">
        <v>100</v>
      </c>
      <c r="J42" s="127" t="s">
        <v>4</v>
      </c>
      <c r="K42" s="57" t="str">
        <f t="shared" si="1"/>
        <v/>
      </c>
      <c r="L42" s="57" t="str">
        <f t="shared" si="2"/>
        <v/>
      </c>
      <c r="M42" s="57" t="str">
        <f t="shared" si="3"/>
        <v/>
      </c>
      <c r="N42" s="58" t="str">
        <f t="shared" si="4"/>
        <v/>
      </c>
      <c r="O42" s="57" t="str">
        <f t="shared" si="5"/>
        <v/>
      </c>
      <c r="P42" s="233">
        <v>2.8029999999999999</v>
      </c>
      <c r="Q42" s="127" t="s">
        <v>4</v>
      </c>
      <c r="S42" s="60">
        <v>122.1</v>
      </c>
      <c r="T42" s="231">
        <v>7.0999999999999994E-2</v>
      </c>
      <c r="U42" s="231">
        <v>6.9380448038607892E-2</v>
      </c>
      <c r="X42" s="231">
        <v>14.829000000000001</v>
      </c>
      <c r="Y42" s="231">
        <v>14.490741745979106</v>
      </c>
      <c r="Z42" s="231">
        <v>1.04</v>
      </c>
      <c r="AA42" s="231">
        <v>1.0162769853542566</v>
      </c>
      <c r="AB42" s="231">
        <v>4.09</v>
      </c>
      <c r="AC42" s="231">
        <v>3.9967046827874126</v>
      </c>
      <c r="AD42" s="76"/>
      <c r="AE42" s="76"/>
      <c r="AF42" s="76"/>
      <c r="AG42" s="76"/>
      <c r="AH42" s="76"/>
      <c r="AI42" s="76"/>
      <c r="AJ42" s="76"/>
      <c r="AK42" s="76"/>
      <c r="AL42" s="76"/>
      <c r="AM42" s="76"/>
      <c r="AN42" s="76"/>
      <c r="AO42" s="76"/>
      <c r="AP42" s="76"/>
      <c r="AQ42" s="76"/>
      <c r="AR42" s="76"/>
      <c r="AS42" s="76"/>
      <c r="AT42" s="76"/>
      <c r="AU42" s="76"/>
      <c r="AV42" s="76"/>
      <c r="AW42" s="76"/>
      <c r="AX42" s="76"/>
      <c r="AY42" s="76"/>
      <c r="AZ42" s="76"/>
      <c r="BA42" s="76"/>
      <c r="BB42" s="77"/>
    </row>
    <row r="43" spans="1:54" ht="15.75" x14ac:dyDescent="0.25">
      <c r="A43" s="75">
        <f>IF(ISBLANK(VLOOKUP(D43,#REF!,3)),0,1)</f>
        <v>1</v>
      </c>
      <c r="B43" s="74">
        <f t="shared" si="0"/>
        <v>0</v>
      </c>
      <c r="C43" s="52">
        <v>9</v>
      </c>
      <c r="D43" s="53"/>
      <c r="E43" s="53"/>
      <c r="F43" s="53"/>
      <c r="G43" s="164">
        <v>36.092399999999998</v>
      </c>
      <c r="H43" s="53">
        <v>80</v>
      </c>
      <c r="I43" s="159">
        <v>79</v>
      </c>
      <c r="J43" s="127" t="s">
        <v>4</v>
      </c>
      <c r="K43" s="57" t="str">
        <f t="shared" si="1"/>
        <v/>
      </c>
      <c r="L43" s="57" t="str">
        <f t="shared" si="2"/>
        <v/>
      </c>
      <c r="M43" s="57" t="str">
        <f t="shared" si="3"/>
        <v/>
      </c>
      <c r="N43" s="58" t="str">
        <f t="shared" si="4"/>
        <v/>
      </c>
      <c r="O43" s="57" t="str">
        <f t="shared" si="5"/>
        <v/>
      </c>
      <c r="P43" s="233">
        <v>3.58</v>
      </c>
      <c r="Q43" s="127" t="s">
        <v>4</v>
      </c>
      <c r="S43" s="60">
        <v>156</v>
      </c>
      <c r="T43" s="231">
        <v>0.69399999999999995</v>
      </c>
      <c r="U43" s="231">
        <v>0.67816944984216732</v>
      </c>
      <c r="X43" s="231">
        <v>6.1459999999999999</v>
      </c>
      <c r="Y43" s="231">
        <v>6.0058061076800584</v>
      </c>
      <c r="Z43" s="231">
        <v>0.61299999999999999</v>
      </c>
      <c r="AA43" s="231">
        <v>0.5990171077136146</v>
      </c>
      <c r="AB43" s="231">
        <v>2.4900000000000002</v>
      </c>
      <c r="AC43" s="231">
        <v>2.4332016283962488</v>
      </c>
      <c r="AD43" s="76"/>
      <c r="AE43" s="76"/>
      <c r="AF43" s="76"/>
      <c r="AG43" s="76"/>
      <c r="AH43" s="76"/>
      <c r="AI43" s="76"/>
      <c r="AJ43" s="76"/>
      <c r="AK43" s="76"/>
      <c r="AL43" s="76"/>
      <c r="AM43" s="76"/>
      <c r="AN43" s="76"/>
      <c r="AO43" s="76"/>
      <c r="AP43" s="76"/>
      <c r="AQ43" s="76"/>
      <c r="AR43" s="76"/>
      <c r="AS43" s="76"/>
      <c r="AT43" s="76"/>
      <c r="AU43" s="76"/>
      <c r="AV43" s="76"/>
      <c r="AW43" s="76"/>
      <c r="AX43" s="76"/>
      <c r="AY43" s="76"/>
      <c r="AZ43" s="76"/>
      <c r="BA43" s="76"/>
      <c r="BB43" s="77"/>
    </row>
    <row r="44" spans="1:54" ht="15.75" x14ac:dyDescent="0.25">
      <c r="A44" s="75">
        <f>IF(ISBLANK(VLOOKUP(D44,#REF!,3)),0,1)</f>
        <v>1</v>
      </c>
      <c r="B44" s="74">
        <f t="shared" si="0"/>
        <v>0</v>
      </c>
      <c r="C44" s="52">
        <v>10</v>
      </c>
      <c r="D44" s="53"/>
      <c r="E44" s="53"/>
      <c r="F44" s="53"/>
      <c r="G44" s="164">
        <v>36.338200000000001</v>
      </c>
      <c r="H44" s="53">
        <v>60</v>
      </c>
      <c r="I44" s="159">
        <v>59</v>
      </c>
      <c r="J44" s="127" t="s">
        <v>4</v>
      </c>
      <c r="K44" s="57" t="str">
        <f t="shared" si="1"/>
        <v/>
      </c>
      <c r="L44" s="57" t="str">
        <f t="shared" si="2"/>
        <v/>
      </c>
      <c r="M44" s="57" t="str">
        <f t="shared" si="3"/>
        <v/>
      </c>
      <c r="N44" s="58" t="str">
        <f t="shared" si="4"/>
        <v/>
      </c>
      <c r="O44" s="57" t="str">
        <f t="shared" si="5"/>
        <v/>
      </c>
      <c r="P44" s="233">
        <v>4.7030000000000003</v>
      </c>
      <c r="Q44" s="127" t="s">
        <v>4</v>
      </c>
      <c r="S44" s="60">
        <v>205.1</v>
      </c>
      <c r="T44" s="231">
        <v>3.3000000000000002E-2</v>
      </c>
      <c r="U44" s="231">
        <v>3.2247250496817759E-2</v>
      </c>
      <c r="X44" s="231">
        <v>0</v>
      </c>
      <c r="Y44" s="231">
        <v>0</v>
      </c>
      <c r="Z44" s="231">
        <v>0.15699999999999997</v>
      </c>
      <c r="AA44" s="231">
        <v>0.15341873721213292</v>
      </c>
      <c r="AB44" s="231">
        <v>1.27</v>
      </c>
      <c r="AC44" s="231">
        <v>1.2410305494229863</v>
      </c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  <c r="AP44" s="76"/>
      <c r="AQ44" s="76"/>
      <c r="AR44" s="76"/>
      <c r="AS44" s="76"/>
      <c r="AT44" s="76"/>
      <c r="AU44" s="76"/>
      <c r="AV44" s="76"/>
      <c r="AW44" s="76"/>
      <c r="AX44" s="76"/>
      <c r="AY44" s="76"/>
      <c r="AZ44" s="76"/>
      <c r="BA44" s="76"/>
      <c r="BB44" s="77"/>
    </row>
    <row r="45" spans="1:54" ht="15.75" x14ac:dyDescent="0.25">
      <c r="A45" s="75">
        <f>IF(ISBLANK(VLOOKUP(D45,#REF!,3)),0,1)</f>
        <v>1</v>
      </c>
      <c r="B45" s="74">
        <f t="shared" si="0"/>
        <v>1</v>
      </c>
      <c r="C45" s="52">
        <v>11</v>
      </c>
      <c r="D45" s="53" t="s">
        <v>4</v>
      </c>
      <c r="E45" s="53" t="s">
        <v>4</v>
      </c>
      <c r="F45" s="54" t="s">
        <v>4</v>
      </c>
      <c r="G45" s="164">
        <v>35.504100000000001</v>
      </c>
      <c r="H45" s="53">
        <v>40</v>
      </c>
      <c r="I45" s="159">
        <v>39</v>
      </c>
      <c r="J45" s="127" t="s">
        <v>4</v>
      </c>
      <c r="K45" s="57" t="e">
        <f t="shared" si="1"/>
        <v>#VALUE!</v>
      </c>
      <c r="L45" s="57" t="e">
        <f t="shared" si="2"/>
        <v>#VALUE!</v>
      </c>
      <c r="M45" s="57" t="e">
        <f t="shared" si="3"/>
        <v>#VALUE!</v>
      </c>
      <c r="N45" s="58" t="e">
        <f t="shared" si="4"/>
        <v>#VALUE!</v>
      </c>
      <c r="O45" s="57" t="e">
        <f t="shared" si="5"/>
        <v>#VALUE!</v>
      </c>
      <c r="P45" s="233">
        <v>4.5990000000000002</v>
      </c>
      <c r="Q45" s="127" t="s">
        <v>4</v>
      </c>
      <c r="S45" s="60">
        <v>200.8</v>
      </c>
      <c r="T45" s="231">
        <v>2.1000000000000001E-2</v>
      </c>
      <c r="U45" s="231">
        <v>2.0520977588884028E-2</v>
      </c>
      <c r="X45" s="231">
        <v>0</v>
      </c>
      <c r="Y45" s="231">
        <v>0</v>
      </c>
      <c r="Z45" s="231">
        <v>5.1000000000000004E-2</v>
      </c>
      <c r="AA45" s="231">
        <v>4.9836659858718352E-2</v>
      </c>
      <c r="AB45" s="231">
        <v>0.82</v>
      </c>
      <c r="AC45" s="231">
        <v>0.80129531537547138</v>
      </c>
      <c r="AD45" s="76"/>
      <c r="AE45" s="76"/>
      <c r="AF45" s="76"/>
      <c r="AG45" s="76"/>
      <c r="AH45" s="76"/>
      <c r="AI45" s="76"/>
      <c r="AJ45" s="76"/>
      <c r="AK45" s="76"/>
      <c r="AL45" s="76"/>
      <c r="AM45" s="76"/>
      <c r="AN45" s="76"/>
      <c r="AO45" s="76"/>
      <c r="AP45" s="76"/>
      <c r="AQ45" s="76"/>
      <c r="AR45" s="76"/>
      <c r="AS45" s="76"/>
      <c r="AT45" s="76"/>
      <c r="AU45" s="76"/>
      <c r="AV45" s="76"/>
      <c r="AW45" s="76"/>
      <c r="AX45" s="76"/>
      <c r="AY45" s="76"/>
      <c r="AZ45" s="76"/>
      <c r="BA45" s="76"/>
      <c r="BB45" s="77"/>
    </row>
    <row r="46" spans="1:54" ht="15.75" x14ac:dyDescent="0.25">
      <c r="A46" s="75">
        <f>IF(ISBLANK(VLOOKUP(D46,#REF!,3)),0,1)</f>
        <v>1</v>
      </c>
      <c r="B46" s="74">
        <f t="shared" si="0"/>
        <v>0</v>
      </c>
      <c r="C46" s="52">
        <v>12</v>
      </c>
      <c r="D46" s="53"/>
      <c r="E46" s="54"/>
      <c r="F46" s="55"/>
      <c r="G46" s="164">
        <v>35.494100000000003</v>
      </c>
      <c r="H46" s="53">
        <v>20</v>
      </c>
      <c r="I46" s="159">
        <v>20</v>
      </c>
      <c r="J46" s="127" t="s">
        <v>4</v>
      </c>
      <c r="K46" s="127" t="s">
        <v>4</v>
      </c>
      <c r="L46" s="127" t="s">
        <v>4</v>
      </c>
      <c r="M46" s="127" t="s">
        <v>4</v>
      </c>
      <c r="N46" s="127" t="s">
        <v>4</v>
      </c>
      <c r="O46" s="127" t="s">
        <v>4</v>
      </c>
      <c r="P46" s="233">
        <v>4.5999999999999996</v>
      </c>
      <c r="Q46" s="127" t="s">
        <v>4</v>
      </c>
      <c r="S46" s="60">
        <v>200.9</v>
      </c>
      <c r="T46" s="231">
        <v>1.9E-2</v>
      </c>
      <c r="U46" s="231">
        <v>1.856659877089507E-2</v>
      </c>
      <c r="X46" s="231">
        <v>0</v>
      </c>
      <c r="Y46" s="231">
        <v>0</v>
      </c>
      <c r="Z46" s="231">
        <v>6.699999999999999E-2</v>
      </c>
      <c r="AA46" s="231">
        <v>6.547169040262997E-2</v>
      </c>
      <c r="AB46" s="231">
        <v>0.83</v>
      </c>
      <c r="AC46" s="231">
        <v>0.81106720946541622</v>
      </c>
      <c r="AD46" s="76"/>
      <c r="AE46" s="76"/>
      <c r="AF46" s="76"/>
      <c r="AG46" s="76"/>
      <c r="AH46" s="76"/>
      <c r="AI46" s="76"/>
      <c r="AJ46" s="76"/>
      <c r="AK46" s="76"/>
      <c r="AL46" s="76"/>
      <c r="AM46" s="76"/>
      <c r="AN46" s="76"/>
      <c r="AO46" s="76"/>
      <c r="AP46" s="76"/>
      <c r="AQ46" s="76"/>
      <c r="AR46" s="76"/>
      <c r="AS46" s="76"/>
      <c r="AT46" s="76"/>
      <c r="AU46" s="76"/>
      <c r="AV46" s="76"/>
      <c r="AW46" s="76"/>
      <c r="AX46" s="76"/>
      <c r="AY46" s="76"/>
      <c r="AZ46" s="76"/>
      <c r="BA46" s="76"/>
      <c r="BB46" s="77"/>
    </row>
    <row r="47" spans="1:54" ht="15.75" x14ac:dyDescent="0.25">
      <c r="A47" s="75">
        <f>IF(ISBLANK(VLOOKUP(D47,#REF!,3)),0,1)</f>
        <v>1</v>
      </c>
      <c r="B47" s="74">
        <f t="shared" si="0"/>
        <v>0</v>
      </c>
      <c r="C47" s="52">
        <v>13</v>
      </c>
      <c r="D47" s="53"/>
      <c r="E47" s="54"/>
      <c r="F47" s="55"/>
      <c r="G47" s="164">
        <v>35.496600000000001</v>
      </c>
      <c r="H47" s="53">
        <v>10</v>
      </c>
      <c r="I47" s="159">
        <v>10</v>
      </c>
      <c r="J47" s="127" t="s">
        <v>4</v>
      </c>
      <c r="K47" s="127" t="s">
        <v>4</v>
      </c>
      <c r="L47" s="127" t="s">
        <v>4</v>
      </c>
      <c r="M47" s="127" t="s">
        <v>4</v>
      </c>
      <c r="N47" s="127" t="s">
        <v>4</v>
      </c>
      <c r="O47" s="127" t="s">
        <v>4</v>
      </c>
      <c r="P47" s="233">
        <v>4.59</v>
      </c>
      <c r="Q47" s="127" t="s">
        <v>4</v>
      </c>
      <c r="S47" s="60">
        <v>200.4</v>
      </c>
      <c r="T47" s="231">
        <v>1.7999999999999999E-2</v>
      </c>
      <c r="U47" s="231">
        <v>1.7589409361900593E-2</v>
      </c>
      <c r="X47" s="231">
        <v>6.2E-2</v>
      </c>
      <c r="Y47" s="231">
        <v>6.0585743357657595E-2</v>
      </c>
      <c r="Z47" s="231">
        <v>5.2000000000000005E-2</v>
      </c>
      <c r="AA47" s="231">
        <v>5.0813849267712832E-2</v>
      </c>
      <c r="AB47" s="231">
        <v>0.83</v>
      </c>
      <c r="AC47" s="231">
        <v>0.81106720946541622</v>
      </c>
      <c r="AD47" s="76"/>
      <c r="AE47" s="76"/>
      <c r="AF47" s="76"/>
      <c r="AG47" s="76"/>
      <c r="AH47" s="76"/>
      <c r="AI47" s="76"/>
      <c r="AJ47" s="76"/>
      <c r="AK47" s="76"/>
      <c r="AL47" s="76"/>
      <c r="AM47" s="76"/>
      <c r="AN47" s="76"/>
      <c r="AO47" s="76"/>
      <c r="AP47" s="76"/>
      <c r="AQ47" s="76"/>
      <c r="AR47" s="76"/>
      <c r="AS47" s="76"/>
      <c r="AT47" s="76"/>
      <c r="AU47" s="76"/>
      <c r="AV47" s="76"/>
      <c r="AW47" s="76"/>
      <c r="AX47" s="76"/>
      <c r="AY47" s="76"/>
      <c r="AZ47" s="76"/>
      <c r="BA47" s="76"/>
      <c r="BB47" s="77"/>
    </row>
    <row r="48" spans="1:54" ht="15.75" x14ac:dyDescent="0.25">
      <c r="A48" s="75">
        <f>IF(ISBLANK(VLOOKUP(D48,#REF!,3)),0,1)</f>
        <v>1</v>
      </c>
      <c r="B48" s="74">
        <f t="shared" si="0"/>
        <v>0</v>
      </c>
      <c r="C48" s="52">
        <v>14</v>
      </c>
      <c r="D48" s="53"/>
      <c r="E48" s="54"/>
      <c r="F48" s="55"/>
      <c r="G48" s="164">
        <v>35.501300000000001</v>
      </c>
      <c r="H48" s="53">
        <v>0</v>
      </c>
      <c r="I48" s="159">
        <v>0</v>
      </c>
      <c r="J48" s="127" t="s">
        <v>4</v>
      </c>
      <c r="K48" s="127" t="s">
        <v>4</v>
      </c>
      <c r="L48" s="127" t="s">
        <v>4</v>
      </c>
      <c r="M48" s="127" t="s">
        <v>4</v>
      </c>
      <c r="N48" s="127" t="s">
        <v>4</v>
      </c>
      <c r="O48" s="127" t="s">
        <v>4</v>
      </c>
      <c r="P48" s="233">
        <v>4.5839999999999996</v>
      </c>
      <c r="Q48" s="127" t="s">
        <v>4</v>
      </c>
      <c r="S48" s="60">
        <v>200.2</v>
      </c>
      <c r="T48" s="231">
        <v>1.9E-2</v>
      </c>
      <c r="U48" s="231">
        <v>1.856659877089507E-2</v>
      </c>
      <c r="X48" s="231">
        <v>0</v>
      </c>
      <c r="Y48" s="231">
        <v>0</v>
      </c>
      <c r="Z48" s="231">
        <v>4.4999999999999998E-2</v>
      </c>
      <c r="AA48" s="231">
        <v>4.3973523404751483E-2</v>
      </c>
      <c r="AB48" s="231">
        <v>0.79</v>
      </c>
      <c r="AC48" s="231">
        <v>0.77197963310563722</v>
      </c>
      <c r="AD48" s="76"/>
      <c r="AE48" s="76"/>
      <c r="AF48" s="76"/>
      <c r="AG48" s="76"/>
      <c r="AH48" s="76"/>
      <c r="AI48" s="76"/>
      <c r="AJ48" s="76"/>
      <c r="AK48" s="76"/>
      <c r="AL48" s="76"/>
      <c r="AM48" s="76"/>
      <c r="AN48" s="76"/>
      <c r="AO48" s="76"/>
      <c r="AP48" s="76"/>
      <c r="AQ48" s="76"/>
      <c r="AR48" s="76"/>
      <c r="AS48" s="76"/>
      <c r="AT48" s="76"/>
      <c r="AU48" s="76"/>
      <c r="AV48" s="76"/>
      <c r="AW48" s="76"/>
      <c r="AX48" s="76"/>
      <c r="AY48" s="76"/>
      <c r="AZ48" s="76"/>
      <c r="BA48" s="76"/>
      <c r="BB48" s="77"/>
    </row>
    <row r="49" spans="1:54" ht="15.75" x14ac:dyDescent="0.25">
      <c r="A49" s="75">
        <f>IF(ISBLANK(VLOOKUP(D49,#REF!,3)),0,1)</f>
        <v>1</v>
      </c>
      <c r="B49" s="74">
        <f t="shared" si="0"/>
        <v>0</v>
      </c>
      <c r="C49" s="52">
        <v>15</v>
      </c>
      <c r="D49" s="53"/>
      <c r="E49" s="54"/>
      <c r="F49" s="55"/>
      <c r="G49" s="164" t="s">
        <v>4</v>
      </c>
      <c r="H49" s="53" t="s">
        <v>4</v>
      </c>
      <c r="I49" s="159" t="s">
        <v>4</v>
      </c>
      <c r="J49" s="127"/>
      <c r="K49" s="127"/>
      <c r="L49" s="127"/>
      <c r="M49" s="127"/>
      <c r="N49" s="127"/>
      <c r="O49" s="127"/>
      <c r="P49" s="127"/>
      <c r="Q49" s="127"/>
      <c r="R49" s="127"/>
      <c r="S49" s="127"/>
      <c r="AD49" s="76"/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76"/>
      <c r="AR49" s="76"/>
      <c r="AS49" s="76"/>
      <c r="AT49" s="76"/>
      <c r="AU49" s="76"/>
      <c r="AV49" s="76"/>
      <c r="AW49" s="76"/>
      <c r="AX49" s="76"/>
      <c r="AY49" s="76"/>
      <c r="AZ49" s="76"/>
      <c r="BA49" s="76"/>
      <c r="BB49" s="77"/>
    </row>
    <row r="50" spans="1:54" ht="15.75" x14ac:dyDescent="0.25">
      <c r="A50" s="75">
        <f>IF(ISBLANK(VLOOKUP(D50,#REF!,3)),0,1)</f>
        <v>1</v>
      </c>
      <c r="B50" s="74">
        <f t="shared" si="0"/>
        <v>0</v>
      </c>
      <c r="C50" s="52">
        <v>16</v>
      </c>
      <c r="D50" s="53"/>
      <c r="E50" s="54"/>
      <c r="F50" s="55"/>
      <c r="G50" s="164" t="s">
        <v>4</v>
      </c>
      <c r="H50" s="53" t="s">
        <v>4</v>
      </c>
      <c r="I50" s="159" t="s">
        <v>4</v>
      </c>
      <c r="J50" s="127"/>
      <c r="K50" s="127"/>
      <c r="L50" s="127"/>
      <c r="M50" s="127"/>
      <c r="N50" s="127"/>
      <c r="O50" s="127"/>
      <c r="P50" s="127"/>
      <c r="Q50" s="127"/>
      <c r="R50" s="127"/>
      <c r="S50" s="127"/>
      <c r="AD50" s="76"/>
      <c r="AE50" s="76"/>
      <c r="AF50" s="76"/>
      <c r="AG50" s="76"/>
      <c r="AH50" s="76"/>
      <c r="AI50" s="76"/>
      <c r="AJ50" s="76"/>
      <c r="AK50" s="76"/>
      <c r="AL50" s="76"/>
      <c r="AM50" s="76"/>
      <c r="AN50" s="76"/>
      <c r="AO50" s="76"/>
      <c r="AP50" s="76"/>
      <c r="AQ50" s="76"/>
      <c r="AR50" s="76"/>
      <c r="AS50" s="76"/>
      <c r="AT50" s="76"/>
      <c r="AU50" s="76"/>
      <c r="AV50" s="76"/>
      <c r="AW50" s="76"/>
      <c r="AX50" s="76"/>
      <c r="AY50" s="76"/>
      <c r="AZ50" s="76"/>
      <c r="BA50" s="76"/>
      <c r="BB50" s="77"/>
    </row>
    <row r="51" spans="1:54" ht="15.75" x14ac:dyDescent="0.25">
      <c r="A51" s="75">
        <f>IF(ISBLANK(VLOOKUP(D51,#REF!,3)),0,1)</f>
        <v>1</v>
      </c>
      <c r="B51" s="74">
        <f t="shared" si="0"/>
        <v>0</v>
      </c>
      <c r="C51" s="52">
        <v>17</v>
      </c>
      <c r="D51" s="53"/>
      <c r="E51" s="54"/>
      <c r="F51" s="55"/>
      <c r="G51" s="175" t="s">
        <v>4</v>
      </c>
      <c r="H51" s="53" t="s">
        <v>4</v>
      </c>
      <c r="I51" s="159" t="s">
        <v>4</v>
      </c>
      <c r="J51" s="127"/>
      <c r="K51" s="127"/>
      <c r="L51" s="127"/>
      <c r="M51" s="127"/>
      <c r="N51" s="127"/>
      <c r="O51" s="127"/>
      <c r="P51" s="127"/>
      <c r="Q51" s="127"/>
      <c r="R51" s="127"/>
      <c r="S51" s="127"/>
      <c r="T51" s="16"/>
      <c r="U51" s="11"/>
      <c r="V51" s="124"/>
      <c r="W51" s="124"/>
      <c r="X51" s="16"/>
      <c r="Y51" s="11"/>
      <c r="Z51" s="124"/>
      <c r="AA51" s="16"/>
      <c r="AB51" s="124"/>
      <c r="AC51" s="124"/>
      <c r="AD51" s="76"/>
      <c r="AE51" s="76"/>
      <c r="AF51" s="76"/>
      <c r="AG51" s="76"/>
      <c r="AH51" s="76"/>
      <c r="AI51" s="76"/>
      <c r="AJ51" s="76"/>
      <c r="AK51" s="76"/>
      <c r="AL51" s="76"/>
      <c r="AM51" s="76"/>
      <c r="AN51" s="76"/>
      <c r="AO51" s="76"/>
      <c r="AP51" s="76"/>
      <c r="AQ51" s="76"/>
      <c r="AR51" s="76"/>
      <c r="AS51" s="76"/>
      <c r="AT51" s="76"/>
      <c r="AU51" s="76"/>
      <c r="AV51" s="76"/>
      <c r="AW51" s="76"/>
      <c r="AX51" s="76"/>
      <c r="AY51" s="76"/>
      <c r="AZ51" s="76"/>
      <c r="BA51" s="76"/>
      <c r="BB51" s="77"/>
    </row>
    <row r="52" spans="1:54" ht="15.75" x14ac:dyDescent="0.25">
      <c r="A52" s="75">
        <f>IF(ISBLANK(VLOOKUP(D52,#REF!,3)),0,1)</f>
        <v>1</v>
      </c>
      <c r="B52" s="74">
        <f t="shared" si="0"/>
        <v>0</v>
      </c>
      <c r="C52" s="52">
        <v>18</v>
      </c>
      <c r="D52" s="53"/>
      <c r="E52" s="54"/>
      <c r="F52" s="55"/>
      <c r="G52" s="112"/>
      <c r="H52" s="53"/>
      <c r="I52" s="53"/>
      <c r="J52" s="127"/>
      <c r="K52" s="57"/>
      <c r="L52" s="57"/>
      <c r="M52" s="57"/>
      <c r="N52" s="58"/>
      <c r="O52" s="57"/>
      <c r="P52" s="59"/>
      <c r="Q52" s="128" t="s">
        <v>4</v>
      </c>
      <c r="R52" s="60" t="s">
        <v>4</v>
      </c>
      <c r="S52" s="60"/>
      <c r="T52" s="16"/>
      <c r="U52" s="11"/>
      <c r="V52" s="124"/>
      <c r="W52" s="124"/>
      <c r="X52" s="16"/>
      <c r="Y52" s="11"/>
      <c r="Z52" s="124"/>
      <c r="AA52" s="76"/>
      <c r="AB52" s="76"/>
      <c r="AC52" s="76"/>
      <c r="AD52" s="76"/>
      <c r="AE52" s="76"/>
      <c r="AF52" s="76"/>
      <c r="AG52" s="76"/>
      <c r="AH52" s="76"/>
      <c r="AI52" s="76"/>
      <c r="AJ52" s="76"/>
      <c r="AK52" s="76"/>
      <c r="AL52" s="76"/>
      <c r="AM52" s="76"/>
      <c r="AN52" s="76"/>
      <c r="AO52" s="76"/>
      <c r="AP52" s="76"/>
      <c r="AQ52" s="76"/>
      <c r="AR52" s="76"/>
      <c r="AS52" s="76"/>
      <c r="AT52" s="76"/>
      <c r="AU52" s="76"/>
      <c r="AV52" s="76"/>
      <c r="AW52" s="76"/>
      <c r="AX52" s="76"/>
      <c r="AY52" s="76"/>
      <c r="AZ52" s="76"/>
      <c r="BA52" s="76"/>
      <c r="BB52" s="77"/>
    </row>
    <row r="53" spans="1:54" ht="15.75" x14ac:dyDescent="0.25">
      <c r="A53" s="75">
        <f>IF(ISBLANK(VLOOKUP(D53,#REF!,3)),0,1)</f>
        <v>1</v>
      </c>
      <c r="B53" s="74">
        <f t="shared" si="0"/>
        <v>0</v>
      </c>
      <c r="C53" s="52">
        <v>19</v>
      </c>
      <c r="D53" s="53"/>
      <c r="E53" s="54"/>
      <c r="F53" s="55"/>
      <c r="G53" s="112"/>
      <c r="H53" s="53"/>
      <c r="I53" s="53"/>
      <c r="J53" s="127"/>
      <c r="K53" s="57"/>
      <c r="L53" s="57"/>
      <c r="M53" s="57"/>
      <c r="N53" s="58"/>
      <c r="O53" s="57"/>
      <c r="P53" s="59"/>
      <c r="Q53" s="128" t="s">
        <v>4</v>
      </c>
      <c r="R53" s="60" t="s">
        <v>4</v>
      </c>
      <c r="S53" s="60"/>
      <c r="T53" s="16"/>
      <c r="U53" s="11"/>
      <c r="V53" s="124"/>
      <c r="W53" s="124"/>
      <c r="X53" s="16"/>
      <c r="Y53" s="11"/>
      <c r="Z53" s="124"/>
      <c r="AA53" s="76"/>
      <c r="AB53" s="76"/>
      <c r="AC53" s="76"/>
      <c r="AD53" s="76"/>
      <c r="AE53" s="76"/>
      <c r="AF53" s="76"/>
      <c r="AG53" s="76"/>
      <c r="AH53" s="76"/>
      <c r="AI53" s="76"/>
      <c r="AJ53" s="76"/>
      <c r="AK53" s="76"/>
      <c r="AL53" s="76"/>
      <c r="AM53" s="76"/>
      <c r="AN53" s="76"/>
      <c r="AO53" s="76"/>
      <c r="AP53" s="76"/>
      <c r="AQ53" s="76"/>
      <c r="AR53" s="76"/>
      <c r="AS53" s="76"/>
      <c r="AT53" s="76"/>
      <c r="AU53" s="76"/>
      <c r="AV53" s="76"/>
      <c r="AW53" s="76"/>
      <c r="AX53" s="76"/>
      <c r="AY53" s="76"/>
      <c r="AZ53" s="76"/>
      <c r="BA53" s="76"/>
      <c r="BB53" s="77"/>
    </row>
    <row r="54" spans="1:54" ht="15.75" x14ac:dyDescent="0.25">
      <c r="A54" s="75">
        <f>IF(ISBLANK(VLOOKUP(D54,#REF!,3)),0,1)</f>
        <v>1</v>
      </c>
      <c r="B54" s="74">
        <f t="shared" si="0"/>
        <v>0</v>
      </c>
      <c r="C54" s="52">
        <v>20</v>
      </c>
      <c r="D54" s="53"/>
      <c r="E54" s="54"/>
      <c r="F54" s="55"/>
      <c r="G54" s="112"/>
      <c r="H54" s="53"/>
      <c r="I54" s="53"/>
      <c r="J54" s="127"/>
      <c r="K54" s="57"/>
      <c r="L54" s="57"/>
      <c r="M54" s="57"/>
      <c r="N54" s="58"/>
      <c r="O54" s="57"/>
      <c r="P54" s="59"/>
      <c r="Q54" s="128" t="s">
        <v>4</v>
      </c>
      <c r="R54" s="60" t="s">
        <v>4</v>
      </c>
      <c r="S54" s="60"/>
      <c r="T54" s="76"/>
      <c r="U54" s="76"/>
      <c r="V54" s="76"/>
      <c r="W54" s="76"/>
      <c r="X54" s="76"/>
      <c r="Y54" s="76"/>
      <c r="Z54" s="76"/>
      <c r="AA54" s="76"/>
      <c r="AB54" s="76"/>
      <c r="AC54" s="76"/>
      <c r="AD54" s="76"/>
      <c r="AE54" s="76"/>
      <c r="AF54" s="76"/>
      <c r="AG54" s="76"/>
      <c r="AH54" s="76"/>
      <c r="AI54" s="76"/>
      <c r="AJ54" s="76"/>
      <c r="AK54" s="76"/>
      <c r="AL54" s="76"/>
      <c r="AM54" s="76"/>
      <c r="AN54" s="76"/>
      <c r="AO54" s="76"/>
      <c r="AP54" s="76"/>
      <c r="AQ54" s="76"/>
      <c r="AR54" s="76"/>
      <c r="AS54" s="76"/>
      <c r="AT54" s="76"/>
      <c r="AU54" s="76"/>
      <c r="AV54" s="76"/>
      <c r="AW54" s="76"/>
      <c r="AX54" s="76"/>
      <c r="AY54" s="76"/>
      <c r="AZ54" s="76"/>
      <c r="BA54" s="76"/>
      <c r="BB54" s="77"/>
    </row>
    <row r="55" spans="1:54" ht="15.75" x14ac:dyDescent="0.25">
      <c r="A55" s="75">
        <f>IF(ISBLANK(VLOOKUP(D55,#REF!,3)),0,1)</f>
        <v>1</v>
      </c>
      <c r="B55" s="74">
        <f t="shared" si="0"/>
        <v>0</v>
      </c>
      <c r="C55" s="52">
        <v>21</v>
      </c>
      <c r="D55" s="53"/>
      <c r="E55" s="54"/>
      <c r="F55" s="55"/>
      <c r="G55" s="112"/>
      <c r="H55" s="53"/>
      <c r="I55" s="53"/>
      <c r="J55" s="127"/>
      <c r="K55" s="57"/>
      <c r="L55" s="57"/>
      <c r="M55" s="57"/>
      <c r="N55" s="58"/>
      <c r="O55" s="57"/>
      <c r="P55" s="59"/>
      <c r="Q55" s="128" t="s">
        <v>4</v>
      </c>
      <c r="R55" s="60" t="s">
        <v>4</v>
      </c>
      <c r="S55" s="60"/>
      <c r="T55" s="76"/>
      <c r="U55" s="76"/>
      <c r="V55" s="76"/>
      <c r="W55" s="76"/>
      <c r="X55" s="76"/>
      <c r="Y55" s="76"/>
      <c r="Z55" s="76"/>
      <c r="AA55" s="76"/>
      <c r="AB55" s="76"/>
      <c r="AC55" s="76"/>
      <c r="AD55" s="76"/>
      <c r="AE55" s="76"/>
      <c r="AF55" s="76"/>
      <c r="AG55" s="76"/>
      <c r="AH55" s="76"/>
      <c r="AI55" s="76"/>
      <c r="AJ55" s="76"/>
      <c r="AK55" s="76"/>
      <c r="AL55" s="76"/>
      <c r="AM55" s="76"/>
      <c r="AN55" s="76"/>
      <c r="AO55" s="76"/>
      <c r="AP55" s="76"/>
      <c r="AQ55" s="76"/>
      <c r="AR55" s="76"/>
      <c r="AS55" s="76"/>
      <c r="AT55" s="76"/>
      <c r="AU55" s="76"/>
      <c r="AV55" s="76"/>
      <c r="AW55" s="76"/>
      <c r="AX55" s="76"/>
      <c r="AY55" s="76"/>
      <c r="AZ55" s="76"/>
      <c r="BA55" s="76"/>
      <c r="BB55" s="77"/>
    </row>
    <row r="56" spans="1:54" ht="15.75" x14ac:dyDescent="0.25">
      <c r="A56" s="75">
        <f>IF(ISBLANK(VLOOKUP(D56,#REF!,3)),0,1)</f>
        <v>1</v>
      </c>
      <c r="B56" s="74">
        <f t="shared" si="0"/>
        <v>0</v>
      </c>
      <c r="C56" s="52">
        <v>22</v>
      </c>
      <c r="D56" s="53"/>
      <c r="E56" s="54"/>
      <c r="F56" s="55"/>
      <c r="G56" s="112"/>
      <c r="H56" s="53"/>
      <c r="I56" s="53"/>
      <c r="J56" s="127"/>
      <c r="K56" s="57"/>
      <c r="L56" s="57"/>
      <c r="M56" s="57"/>
      <c r="N56" s="58"/>
      <c r="O56" s="57"/>
      <c r="P56" s="59"/>
      <c r="Q56" s="128" t="s">
        <v>4</v>
      </c>
      <c r="R56" s="60" t="s">
        <v>4</v>
      </c>
      <c r="S56" s="60"/>
      <c r="T56" s="16"/>
      <c r="U56" s="16"/>
      <c r="V56" s="124"/>
      <c r="W56" s="124"/>
      <c r="X56" s="124"/>
      <c r="Y56" s="124"/>
      <c r="Z56" s="16"/>
      <c r="AA56" s="16"/>
      <c r="AB56" s="124"/>
      <c r="AC56" s="124"/>
      <c r="AD56" s="76"/>
      <c r="AE56" s="76"/>
      <c r="AF56" s="76"/>
      <c r="AG56" s="76"/>
      <c r="AH56" s="76"/>
      <c r="AI56" s="76"/>
      <c r="AJ56" s="76"/>
      <c r="AK56" s="76"/>
      <c r="AL56" s="76"/>
      <c r="AM56" s="76"/>
      <c r="AN56" s="76"/>
      <c r="AO56" s="76"/>
      <c r="AP56" s="76"/>
      <c r="AQ56" s="76"/>
      <c r="AR56" s="76"/>
      <c r="AS56" s="76"/>
      <c r="AT56" s="76"/>
      <c r="AU56" s="76"/>
      <c r="AV56" s="76"/>
      <c r="AW56" s="76"/>
      <c r="AX56" s="76"/>
      <c r="AY56" s="76"/>
      <c r="AZ56" s="76"/>
      <c r="BA56" s="76"/>
      <c r="BB56" s="77"/>
    </row>
    <row r="57" spans="1:54" ht="15.75" x14ac:dyDescent="0.25">
      <c r="A57" s="75">
        <f>IF(ISBLANK(VLOOKUP(D57,#REF!,3)),0,1)</f>
        <v>1</v>
      </c>
      <c r="B57" s="74">
        <f t="shared" si="0"/>
        <v>0</v>
      </c>
      <c r="C57" s="52">
        <v>23</v>
      </c>
      <c r="D57" s="53"/>
      <c r="E57" s="54"/>
      <c r="F57" s="55"/>
      <c r="G57" s="112"/>
      <c r="H57" s="53"/>
      <c r="I57" s="53"/>
      <c r="J57" s="127"/>
      <c r="K57" s="57"/>
      <c r="L57" s="57"/>
      <c r="M57" s="57"/>
      <c r="N57" s="58"/>
      <c r="O57" s="57"/>
      <c r="P57" s="59"/>
      <c r="Q57" s="128" t="s">
        <v>4</v>
      </c>
      <c r="R57" s="60" t="s">
        <v>4</v>
      </c>
      <c r="S57" s="60"/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  <c r="AG57" s="76"/>
      <c r="AH57" s="76"/>
      <c r="AI57" s="76"/>
      <c r="AJ57" s="76"/>
      <c r="AK57" s="76"/>
      <c r="AL57" s="76"/>
      <c r="AM57" s="76"/>
      <c r="AN57" s="76"/>
      <c r="AO57" s="76"/>
      <c r="AP57" s="76"/>
      <c r="AQ57" s="76"/>
      <c r="AR57" s="76"/>
      <c r="AS57" s="76"/>
      <c r="AT57" s="76"/>
      <c r="AU57" s="76"/>
      <c r="AV57" s="76"/>
      <c r="AW57" s="76"/>
      <c r="AX57" s="76"/>
      <c r="AY57" s="76"/>
      <c r="AZ57" s="76"/>
      <c r="BA57" s="76"/>
      <c r="BB57" s="77"/>
    </row>
    <row r="58" spans="1:54" ht="16.5" thickBot="1" x14ac:dyDescent="0.3">
      <c r="A58" s="75">
        <f>IF(ISBLANK(VLOOKUP(D58,#REF!,3)),0,1)</f>
        <v>1</v>
      </c>
      <c r="B58" s="74">
        <f t="shared" si="0"/>
        <v>0</v>
      </c>
      <c r="C58" s="61">
        <v>24</v>
      </c>
      <c r="D58" s="62"/>
      <c r="E58" s="63"/>
      <c r="F58" s="64"/>
      <c r="G58" s="113"/>
      <c r="H58" s="62"/>
      <c r="I58" s="62"/>
      <c r="J58" s="152" t="s">
        <v>4</v>
      </c>
      <c r="K58" s="152" t="s">
        <v>4</v>
      </c>
      <c r="L58" s="152" t="s">
        <v>4</v>
      </c>
      <c r="M58" s="152" t="s">
        <v>4</v>
      </c>
      <c r="N58" s="152" t="s">
        <v>4</v>
      </c>
      <c r="O58" s="152" t="s">
        <v>4</v>
      </c>
      <c r="P58" s="152" t="s">
        <v>4</v>
      </c>
      <c r="Q58" s="152" t="s">
        <v>4</v>
      </c>
      <c r="R58" s="152" t="s">
        <v>4</v>
      </c>
      <c r="S58" s="152" t="s">
        <v>4</v>
      </c>
      <c r="T58" s="78"/>
      <c r="U58" s="78"/>
      <c r="V58" s="78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/>
      <c r="AH58" s="78"/>
      <c r="AI58" s="78"/>
      <c r="AJ58" s="78"/>
      <c r="AK58" s="78"/>
      <c r="AL58" s="78"/>
      <c r="AM58" s="78"/>
      <c r="AN58" s="78"/>
      <c r="AO58" s="78"/>
      <c r="AP58" s="78"/>
      <c r="AQ58" s="78"/>
      <c r="AR58" s="78"/>
      <c r="AS58" s="78"/>
      <c r="AT58" s="78"/>
      <c r="AU58" s="78"/>
      <c r="AV58" s="78"/>
      <c r="AW58" s="78"/>
      <c r="AX58" s="78"/>
      <c r="AY58" s="78"/>
      <c r="AZ58" s="78"/>
      <c r="BA58" s="78"/>
      <c r="BB58" s="79"/>
    </row>
  </sheetData>
  <dataConsolidate/>
  <mergeCells count="70">
    <mergeCell ref="AX31:AX32"/>
    <mergeCell ref="AY31:AY32"/>
    <mergeCell ref="AZ31:AZ32"/>
    <mergeCell ref="BA31:BA32"/>
    <mergeCell ref="BB31:BB32"/>
    <mergeCell ref="AS31:AS32"/>
    <mergeCell ref="AT31:AT32"/>
    <mergeCell ref="AU31:AU32"/>
    <mergeCell ref="AV31:AV32"/>
    <mergeCell ref="AW31:AW32"/>
    <mergeCell ref="AN31:AN32"/>
    <mergeCell ref="AO31:AO32"/>
    <mergeCell ref="AP31:AP32"/>
    <mergeCell ref="AQ31:AQ32"/>
    <mergeCell ref="AR31:AR32"/>
    <mergeCell ref="AI31:AI32"/>
    <mergeCell ref="AJ31:AJ32"/>
    <mergeCell ref="AK31:AK32"/>
    <mergeCell ref="AL31:AL32"/>
    <mergeCell ref="AM31:AM32"/>
    <mergeCell ref="AD31:AD32"/>
    <mergeCell ref="AE31:AE32"/>
    <mergeCell ref="AF31:AF32"/>
    <mergeCell ref="AG31:AG32"/>
    <mergeCell ref="AH31:AH32"/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Z31:AA32"/>
    <mergeCell ref="AB31:AC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H33:H34"/>
    <mergeCell ref="I33:I34"/>
    <mergeCell ref="J33:J34"/>
    <mergeCell ref="C33:C34"/>
    <mergeCell ref="D33:D34"/>
    <mergeCell ref="E33:E34"/>
    <mergeCell ref="F33:F34"/>
    <mergeCell ref="G33:G34"/>
  </mergeCells>
  <dataValidations count="4">
    <dataValidation type="list" allowBlank="1" showErrorMessage="1" sqref="I29">
      <formula1>$O$28:$O$30</formula1>
    </dataValidation>
    <dataValidation allowBlank="1" showErrorMessage="1" sqref="J30"/>
    <dataValidation type="list" showInputMessage="1" showErrorMessage="1" promptTitle="Choix Cardinal" sqref="P10">
      <formula1>$N$8:$N$10</formula1>
    </dataValidation>
    <dataValidation type="list" showInputMessage="1" showErrorMessage="1" promptTitle="Choix Cardinal" sqref="P9">
      <formula1>$M$8:$M$10</formula1>
    </dataValidation>
  </dataValidations>
  <pageMargins left="0.7" right="0.7" top="0.75" bottom="0.75" header="0.3" footer="0.3"/>
  <pageSetup paperSize="9" orientation="portrait" horizontalDpi="4294967293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8"/>
  <sheetViews>
    <sheetView topLeftCell="A7" zoomScaleNormal="100" workbookViewId="0">
      <selection activeCell="G35" sqref="G35:AC48"/>
    </sheetView>
  </sheetViews>
  <sheetFormatPr baseColWidth="10" defaultColWidth="11.42578125" defaultRowHeight="15" x14ac:dyDescent="0.25"/>
  <cols>
    <col min="1" max="2" width="0.85546875" style="80" customWidth="1"/>
    <col min="3" max="3" width="3.7109375" style="80" customWidth="1"/>
    <col min="4" max="8" width="10.28515625" style="80" customWidth="1"/>
    <col min="9" max="10" width="15.7109375" style="80" customWidth="1"/>
    <col min="11" max="15" width="10.7109375" style="80" hidden="1" customWidth="1"/>
    <col min="16" max="16" width="10.7109375" style="80" customWidth="1"/>
    <col min="17" max="29" width="10.28515625" style="80" customWidth="1"/>
    <col min="30" max="30" width="13.5703125" style="80" bestFit="1" customWidth="1"/>
    <col min="31" max="31" width="16.5703125" style="80" bestFit="1" customWidth="1"/>
    <col min="32" max="32" width="9.140625" style="80" bestFit="1" customWidth="1"/>
    <col min="33" max="33" width="26.140625" style="80" bestFit="1" customWidth="1"/>
    <col min="34" max="34" width="12.7109375" style="80" bestFit="1" customWidth="1"/>
    <col min="35" max="35" width="11.140625" style="80" bestFit="1" customWidth="1"/>
    <col min="36" max="36" width="14.28515625" style="80" bestFit="1" customWidth="1"/>
    <col min="37" max="37" width="12" style="80" bestFit="1" customWidth="1"/>
    <col min="38" max="38" width="26.5703125" style="80" bestFit="1" customWidth="1"/>
    <col min="39" max="39" width="14.42578125" style="80" bestFit="1" customWidth="1"/>
    <col min="40" max="40" width="11" style="80" bestFit="1" customWidth="1"/>
    <col min="41" max="41" width="12.28515625" style="80" bestFit="1" customWidth="1"/>
    <col min="42" max="42" width="10.7109375" style="80" bestFit="1" customWidth="1"/>
    <col min="43" max="43" width="6.28515625" style="80" bestFit="1" customWidth="1"/>
    <col min="44" max="44" width="19.42578125" style="80" bestFit="1" customWidth="1"/>
    <col min="45" max="45" width="12.85546875" style="80" bestFit="1" customWidth="1"/>
    <col min="46" max="46" width="17.5703125" style="80" bestFit="1" customWidth="1"/>
    <col min="47" max="47" width="14.42578125" style="80" bestFit="1" customWidth="1"/>
    <col min="48" max="48" width="13.5703125" style="80" bestFit="1" customWidth="1"/>
    <col min="49" max="49" width="13.7109375" style="80" bestFit="1" customWidth="1"/>
    <col min="50" max="50" width="19.7109375" style="80" bestFit="1" customWidth="1"/>
    <col min="51" max="51" width="13.140625" style="80" bestFit="1" customWidth="1"/>
    <col min="52" max="52" width="17.42578125" style="80" bestFit="1" customWidth="1"/>
    <col min="53" max="53" width="13.28515625" style="80" bestFit="1" customWidth="1"/>
    <col min="54" max="54" width="12.42578125" style="80" bestFit="1" customWidth="1"/>
    <col min="55" max="16384" width="11.42578125" style="80"/>
  </cols>
  <sheetData>
    <row r="1" spans="3:23" ht="3" customHeight="1" thickBot="1" x14ac:dyDescent="0.3"/>
    <row r="2" spans="3:23" ht="21" x14ac:dyDescent="0.35">
      <c r="C2" s="214" t="s">
        <v>19</v>
      </c>
      <c r="D2" s="215"/>
      <c r="E2" s="215"/>
      <c r="F2" s="216" t="s">
        <v>147</v>
      </c>
      <c r="G2" s="216"/>
      <c r="H2" s="216"/>
      <c r="I2" s="216"/>
      <c r="J2" s="216"/>
      <c r="K2" s="216"/>
      <c r="L2" s="216"/>
      <c r="M2" s="216"/>
      <c r="N2" s="216"/>
      <c r="O2" s="216"/>
      <c r="P2" s="216"/>
      <c r="Q2" s="216"/>
      <c r="R2" s="216"/>
      <c r="S2" s="216"/>
      <c r="T2" s="216"/>
      <c r="U2" s="1"/>
    </row>
    <row r="3" spans="3:23" ht="14.45" customHeight="1" x14ac:dyDescent="0.25">
      <c r="C3" s="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2"/>
    </row>
    <row r="4" spans="3:23" ht="21.75" thickBot="1" x14ac:dyDescent="0.4">
      <c r="C4" s="217" t="s">
        <v>75</v>
      </c>
      <c r="D4" s="218"/>
      <c r="E4" s="218"/>
      <c r="F4" s="218"/>
      <c r="G4" s="218"/>
      <c r="H4" s="218"/>
      <c r="I4" s="218"/>
      <c r="J4" s="218"/>
      <c r="K4" s="218"/>
      <c r="L4" s="218"/>
      <c r="M4" s="218"/>
      <c r="N4" s="218"/>
      <c r="O4" s="218"/>
      <c r="P4" s="218"/>
      <c r="Q4" s="218"/>
      <c r="R4" s="218"/>
      <c r="S4" s="218"/>
      <c r="T4" s="218"/>
      <c r="U4" s="219"/>
    </row>
    <row r="5" spans="3:23" ht="15.75" customHeight="1" thickBot="1" x14ac:dyDescent="0.4">
      <c r="C5" s="7"/>
      <c r="D5" s="7"/>
      <c r="E5" s="7"/>
      <c r="F5" s="7"/>
      <c r="G5" s="7"/>
      <c r="J5" s="7"/>
      <c r="K5" s="7"/>
      <c r="L5" s="7"/>
      <c r="M5" s="7"/>
      <c r="N5" s="7"/>
      <c r="O5" s="7"/>
      <c r="P5" s="7"/>
      <c r="Q5" s="7"/>
      <c r="R5" s="7"/>
    </row>
    <row r="6" spans="3:23" ht="16.5" customHeight="1" thickBot="1" x14ac:dyDescent="0.3">
      <c r="C6" s="220" t="s">
        <v>38</v>
      </c>
      <c r="D6" s="221"/>
      <c r="E6" s="221"/>
      <c r="F6" s="222">
        <v>19</v>
      </c>
      <c r="G6" s="222"/>
      <c r="H6" s="221" t="s">
        <v>37</v>
      </c>
      <c r="I6" s="221"/>
      <c r="J6" s="221"/>
      <c r="K6" s="51"/>
      <c r="L6" s="51"/>
      <c r="M6" s="51"/>
      <c r="N6" s="50"/>
      <c r="O6" s="51"/>
      <c r="P6" s="223">
        <v>1</v>
      </c>
      <c r="Q6" s="223"/>
      <c r="R6" s="224" t="s">
        <v>78</v>
      </c>
      <c r="S6" s="224"/>
      <c r="T6" s="225">
        <v>37412</v>
      </c>
      <c r="U6" s="226"/>
    </row>
    <row r="7" spans="3:23" ht="16.5" customHeight="1" thickBot="1" x14ac:dyDescent="0.4">
      <c r="C7" s="34"/>
      <c r="D7" s="34"/>
      <c r="E7" s="33"/>
      <c r="F7" s="35"/>
      <c r="G7" s="33"/>
      <c r="H7" s="33"/>
      <c r="I7" s="33"/>
      <c r="J7" s="33"/>
      <c r="K7" s="33"/>
      <c r="L7" s="33"/>
      <c r="M7" s="33"/>
      <c r="N7" s="33"/>
      <c r="O7" s="37"/>
      <c r="P7" s="33"/>
      <c r="Q7" s="36"/>
    </row>
    <row r="8" spans="3:23" ht="15" customHeight="1" x14ac:dyDescent="0.25">
      <c r="C8" s="46"/>
      <c r="D8" s="33"/>
      <c r="G8" s="206" t="s">
        <v>57</v>
      </c>
      <c r="H8" s="207"/>
      <c r="I8" s="172" t="s">
        <v>50</v>
      </c>
      <c r="J8" s="172" t="s">
        <v>46</v>
      </c>
      <c r="K8" s="44"/>
      <c r="L8" s="44"/>
      <c r="M8" s="44"/>
      <c r="N8" s="44"/>
      <c r="O8" s="47"/>
      <c r="P8" s="45" t="s">
        <v>52</v>
      </c>
      <c r="Q8" s="208" t="s">
        <v>47</v>
      </c>
      <c r="R8" s="209"/>
    </row>
    <row r="9" spans="3:23" ht="14.25" customHeight="1" x14ac:dyDescent="0.25">
      <c r="C9" s="46"/>
      <c r="D9" s="33"/>
      <c r="G9" s="210" t="s">
        <v>48</v>
      </c>
      <c r="H9" s="211"/>
      <c r="I9" s="38">
        <v>4</v>
      </c>
      <c r="J9" s="39">
        <v>59.76</v>
      </c>
      <c r="K9" s="42" t="s">
        <v>51</v>
      </c>
      <c r="L9" s="43" t="str">
        <f>IF(P9=M9,"+","-")</f>
        <v>-</v>
      </c>
      <c r="M9" s="42" t="s">
        <v>3</v>
      </c>
      <c r="N9" s="42" t="s">
        <v>54</v>
      </c>
      <c r="O9" s="16" t="str">
        <f>IF(ISBLANK(I9),"",IF(ISBLANK(J9),"",IF(P9=M10,L9&amp;N11,N11)))</f>
        <v>-4°59,76</v>
      </c>
      <c r="P9" s="39" t="s">
        <v>53</v>
      </c>
      <c r="Q9" s="212">
        <f>IF(ISBLANK(I9),"",IF(ISBLANK(J9),"",IF(J9&gt;60,"ERREUR !!",O11*(I9+(J9/60)))))</f>
        <v>-4.9960000000000004</v>
      </c>
      <c r="R9" s="213"/>
    </row>
    <row r="10" spans="3:23" ht="15" customHeight="1" x14ac:dyDescent="0.25">
      <c r="C10" s="46"/>
      <c r="D10" s="33"/>
      <c r="G10" s="210" t="s">
        <v>49</v>
      </c>
      <c r="H10" s="211"/>
      <c r="I10" s="38">
        <v>10</v>
      </c>
      <c r="J10" s="39">
        <v>0.09</v>
      </c>
      <c r="K10" s="42" t="s">
        <v>51</v>
      </c>
      <c r="L10" s="43" t="str">
        <f>IF(P10=N9,"+","-")</f>
        <v>-</v>
      </c>
      <c r="M10" s="42" t="s">
        <v>53</v>
      </c>
      <c r="N10" s="42" t="s">
        <v>55</v>
      </c>
      <c r="O10" s="11" t="str">
        <f>IF(ISBLANK(I10),"",IF(ISBLANK(J10),"",IF(P10=N10,L10&amp;N12,N12)))</f>
        <v>-10°0,09</v>
      </c>
      <c r="P10" s="39" t="s">
        <v>55</v>
      </c>
      <c r="Q10" s="212">
        <f>IF(ISBLANK(I10),"",IF(ISBLANK(J10),"",IF(J10&gt;60,"ERREUR !!",O12*(I10+(J10/60)))))</f>
        <v>-10.0015</v>
      </c>
      <c r="R10" s="213"/>
      <c r="S10" s="31"/>
      <c r="T10" s="31"/>
    </row>
    <row r="11" spans="3:23" x14ac:dyDescent="0.25">
      <c r="G11" s="194" t="s">
        <v>72</v>
      </c>
      <c r="H11" s="195"/>
      <c r="I11" s="83" t="s">
        <v>33</v>
      </c>
      <c r="J11" s="85">
        <v>37411</v>
      </c>
      <c r="K11" s="85"/>
      <c r="L11" s="85"/>
      <c r="M11" s="85"/>
      <c r="N11" s="86" t="str">
        <f>I9&amp;"°"&amp;J9</f>
        <v>4°59,76</v>
      </c>
      <c r="O11" s="87">
        <f>IF(P9=M10,-1,1)</f>
        <v>-1</v>
      </c>
      <c r="P11" s="198" t="str">
        <f>TEXT(J11,"aaaa-mm-jj")&amp;"T"&amp;TEXT(J12,"hh:mm:ss")&amp;"z"</f>
        <v>2006-06-05T20:40:00z</v>
      </c>
      <c r="Q11" s="198"/>
      <c r="R11" s="199"/>
      <c r="T11" s="30"/>
      <c r="U11" s="30"/>
      <c r="V11" s="32"/>
      <c r="W11" s="32"/>
    </row>
    <row r="12" spans="3:23" ht="15.75" thickBot="1" x14ac:dyDescent="0.3">
      <c r="G12" s="196"/>
      <c r="H12" s="197"/>
      <c r="I12" s="84" t="s">
        <v>73</v>
      </c>
      <c r="J12" s="114">
        <v>0.86111111111111116</v>
      </c>
      <c r="K12" s="88"/>
      <c r="L12" s="88"/>
      <c r="M12" s="88"/>
      <c r="N12" s="89" t="str">
        <f>I10&amp;"°"&amp;J10</f>
        <v>10°0,09</v>
      </c>
      <c r="O12" s="87">
        <f>IF(P10=N10,-1,1)</f>
        <v>-1</v>
      </c>
      <c r="P12" s="200"/>
      <c r="Q12" s="200"/>
      <c r="R12" s="201"/>
      <c r="T12" s="30"/>
      <c r="U12" s="30"/>
      <c r="V12" s="32"/>
      <c r="W12" s="32"/>
    </row>
    <row r="13" spans="3:23" ht="15.75" thickBot="1" x14ac:dyDescent="0.3">
      <c r="C13" s="5" t="s">
        <v>1</v>
      </c>
      <c r="D13" s="5"/>
      <c r="E13" s="6"/>
      <c r="K13" s="81"/>
      <c r="L13" s="81"/>
      <c r="M13" s="81"/>
      <c r="N13" s="81"/>
      <c r="O13" s="81"/>
      <c r="P13" s="81"/>
      <c r="Q13" s="82"/>
    </row>
    <row r="14" spans="3:23" ht="15" customHeight="1" x14ac:dyDescent="0.25">
      <c r="C14" s="97" t="s">
        <v>7</v>
      </c>
      <c r="D14" s="90"/>
      <c r="E14" s="90"/>
      <c r="F14" s="90"/>
      <c r="G14" s="90"/>
      <c r="H14" s="91"/>
      <c r="I14" s="91"/>
      <c r="J14" s="91"/>
      <c r="K14" s="90"/>
      <c r="L14" s="90"/>
      <c r="M14" s="90"/>
      <c r="N14" s="91"/>
      <c r="O14" s="12"/>
      <c r="P14" s="91"/>
      <c r="Q14" s="12" t="s">
        <v>17</v>
      </c>
      <c r="R14" s="17">
        <v>22.6</v>
      </c>
      <c r="S14" s="92" t="s">
        <v>2</v>
      </c>
    </row>
    <row r="15" spans="3:23" ht="14.25" customHeight="1" x14ac:dyDescent="0.25">
      <c r="C15" s="98" t="s">
        <v>32</v>
      </c>
      <c r="D15" s="93"/>
      <c r="E15" s="93"/>
      <c r="F15" s="93"/>
      <c r="G15" s="93"/>
      <c r="H15" s="23"/>
      <c r="I15" s="23"/>
      <c r="J15" s="23"/>
      <c r="K15" s="93"/>
      <c r="L15" s="93"/>
      <c r="M15" s="93"/>
      <c r="N15" s="23"/>
      <c r="O15" s="13"/>
      <c r="P15" s="23"/>
      <c r="Q15" s="13" t="s">
        <v>34</v>
      </c>
      <c r="R15" s="18">
        <v>22.6</v>
      </c>
      <c r="S15" s="94" t="s">
        <v>2</v>
      </c>
    </row>
    <row r="16" spans="3:23" x14ac:dyDescent="0.25">
      <c r="C16" s="98" t="s">
        <v>11</v>
      </c>
      <c r="D16" s="93"/>
      <c r="E16" s="93"/>
      <c r="F16" s="93"/>
      <c r="G16" s="93"/>
      <c r="H16" s="23"/>
      <c r="I16" s="23"/>
      <c r="J16" s="23"/>
      <c r="K16" s="93"/>
      <c r="L16" s="93"/>
      <c r="M16" s="93"/>
      <c r="N16" s="23"/>
      <c r="O16" s="14"/>
      <c r="P16" s="23"/>
      <c r="Q16" s="14" t="s">
        <v>35</v>
      </c>
      <c r="R16" s="20" t="s">
        <v>4</v>
      </c>
      <c r="S16" s="94" t="s">
        <v>6</v>
      </c>
    </row>
    <row r="17" spans="3:54" ht="15.75" thickBot="1" x14ac:dyDescent="0.3">
      <c r="C17" s="99" t="s">
        <v>12</v>
      </c>
      <c r="D17" s="95"/>
      <c r="E17" s="95"/>
      <c r="F17" s="95"/>
      <c r="G17" s="95"/>
      <c r="H17" s="24"/>
      <c r="I17" s="24"/>
      <c r="J17" s="24"/>
      <c r="K17" s="95"/>
      <c r="L17" s="95"/>
      <c r="M17" s="95"/>
      <c r="N17" s="24"/>
      <c r="O17" s="15"/>
      <c r="P17" s="24"/>
      <c r="Q17" s="15" t="s">
        <v>36</v>
      </c>
      <c r="R17" s="21" t="s">
        <v>4</v>
      </c>
      <c r="S17" s="96" t="s">
        <v>6</v>
      </c>
    </row>
    <row r="18" spans="3:54" ht="14.45" hidden="1" x14ac:dyDescent="0.3">
      <c r="C18" s="8" t="s">
        <v>8</v>
      </c>
      <c r="D18" s="9"/>
      <c r="E18" s="9"/>
      <c r="F18" s="9"/>
      <c r="G18" s="9"/>
      <c r="H18" s="9"/>
      <c r="I18" s="9"/>
      <c r="J18" s="9"/>
      <c r="K18" s="10"/>
      <c r="L18" s="10"/>
      <c r="M18" s="10"/>
      <c r="N18" s="10"/>
      <c r="O18" s="25" t="s">
        <v>0</v>
      </c>
      <c r="P18" s="19">
        <f>(0.999842594+(0.00006793952*$R$14)-(0.00000909529*$R$14^2)+(0.0000001001685*$R$14^3)-(0.000000001120083*$R$14^4)+(0.000000000006536332*$R$14^5))</f>
        <v>0.99763511379081982</v>
      </c>
      <c r="Q18" s="10"/>
      <c r="R18" s="2"/>
    </row>
    <row r="19" spans="3:54" ht="14.45" hidden="1" x14ac:dyDescent="0.3">
      <c r="C19" s="8" t="s">
        <v>9</v>
      </c>
      <c r="D19" s="9"/>
      <c r="E19" s="9"/>
      <c r="F19" s="9"/>
      <c r="G19" s="9"/>
      <c r="H19" s="9"/>
      <c r="I19" s="9"/>
      <c r="J19" s="9"/>
      <c r="K19" s="10"/>
      <c r="L19" s="10"/>
      <c r="M19" s="10"/>
      <c r="N19" s="10"/>
      <c r="O19" s="25" t="s">
        <v>43</v>
      </c>
      <c r="P19" s="19" t="e">
        <f>$P$24*($P$18/#REF!)</f>
        <v>#REF!</v>
      </c>
      <c r="Q19" s="10" t="s">
        <v>3</v>
      </c>
      <c r="R19" s="2"/>
    </row>
    <row r="20" spans="3:54" ht="14.45" hidden="1" x14ac:dyDescent="0.3">
      <c r="C20" s="8" t="s">
        <v>18</v>
      </c>
      <c r="D20" s="9"/>
      <c r="E20" s="9"/>
      <c r="F20" s="9"/>
      <c r="G20" s="9"/>
      <c r="H20" s="9"/>
      <c r="I20" s="9"/>
      <c r="J20" s="9"/>
      <c r="K20" s="10"/>
      <c r="L20" s="10"/>
      <c r="M20" s="10"/>
      <c r="N20" s="10"/>
      <c r="O20" s="25" t="s">
        <v>44</v>
      </c>
      <c r="P20" s="19" t="e">
        <f>5+#REF!</f>
        <v>#REF!</v>
      </c>
      <c r="Q20" s="10" t="s">
        <v>6</v>
      </c>
      <c r="R20" s="2"/>
    </row>
    <row r="21" spans="3:54" ht="14.45" hidden="1" x14ac:dyDescent="0.3">
      <c r="C21" s="8" t="s">
        <v>10</v>
      </c>
      <c r="D21" s="9"/>
      <c r="E21" s="9"/>
      <c r="F21" s="9"/>
      <c r="G21" s="9"/>
      <c r="H21" s="9"/>
      <c r="I21" s="9"/>
      <c r="J21" s="9"/>
      <c r="K21" s="10"/>
      <c r="L21" s="10"/>
      <c r="M21" s="10"/>
      <c r="N21" s="10"/>
      <c r="O21" s="25" t="s">
        <v>45</v>
      </c>
      <c r="P21" s="19" t="e">
        <f>P20*(1+0.00001*(R14-20))</f>
        <v>#REF!</v>
      </c>
      <c r="Q21" s="10" t="s">
        <v>6</v>
      </c>
      <c r="R21" s="2"/>
    </row>
    <row r="22" spans="3:54" ht="14.45" hidden="1" x14ac:dyDescent="0.3">
      <c r="C22" s="8" t="s">
        <v>13</v>
      </c>
      <c r="D22" s="9"/>
      <c r="E22" s="9"/>
      <c r="F22" s="9"/>
      <c r="G22" s="9"/>
      <c r="H22" s="9"/>
      <c r="I22" s="9"/>
      <c r="J22" s="9"/>
      <c r="K22" s="10"/>
      <c r="L22" s="10"/>
      <c r="M22" s="10"/>
      <c r="N22" s="10"/>
      <c r="O22" s="25" t="s">
        <v>39</v>
      </c>
      <c r="P22" s="22" t="e">
        <f>$R$16*(1+0.00001*(20-$R$14))</f>
        <v>#VALUE!</v>
      </c>
      <c r="Q22" s="10" t="s">
        <v>6</v>
      </c>
      <c r="R22" s="2"/>
    </row>
    <row r="23" spans="3:54" ht="14.45" hidden="1" x14ac:dyDescent="0.3">
      <c r="C23" s="8" t="s">
        <v>14</v>
      </c>
      <c r="D23" s="9"/>
      <c r="E23" s="9"/>
      <c r="F23" s="9"/>
      <c r="G23" s="9"/>
      <c r="H23" s="9"/>
      <c r="I23" s="9"/>
      <c r="J23" s="9"/>
      <c r="K23" s="10"/>
      <c r="L23" s="10"/>
      <c r="M23" s="10"/>
      <c r="N23" s="10"/>
      <c r="O23" s="25" t="s">
        <v>40</v>
      </c>
      <c r="P23" s="22" t="e">
        <f>$R$17*(1+0.00001*(20-$R$14))</f>
        <v>#VALUE!</v>
      </c>
      <c r="Q23" s="10" t="s">
        <v>6</v>
      </c>
      <c r="R23" s="2"/>
    </row>
    <row r="24" spans="3:54" ht="14.45" hidden="1" x14ac:dyDescent="0.3">
      <c r="C24" s="8" t="s">
        <v>15</v>
      </c>
      <c r="D24" s="9"/>
      <c r="E24" s="9"/>
      <c r="F24" s="9"/>
      <c r="G24" s="9"/>
      <c r="H24" s="9"/>
      <c r="I24" s="9"/>
      <c r="J24" s="9"/>
      <c r="K24" s="10"/>
      <c r="L24" s="10"/>
      <c r="M24" s="10"/>
      <c r="N24" s="10"/>
      <c r="O24" s="25" t="s">
        <v>41</v>
      </c>
      <c r="P24" s="23" t="e">
        <f>MAX(#REF!)</f>
        <v>#REF!</v>
      </c>
      <c r="Q24" s="10" t="s">
        <v>3</v>
      </c>
      <c r="R24" s="2"/>
    </row>
    <row r="25" spans="3:54" ht="14.45" hidden="1" x14ac:dyDescent="0.3">
      <c r="C25" s="8" t="s">
        <v>16</v>
      </c>
      <c r="D25" s="9"/>
      <c r="E25" s="9"/>
      <c r="F25" s="9"/>
      <c r="G25" s="9"/>
      <c r="H25" s="9"/>
      <c r="I25" s="9"/>
      <c r="J25" s="9"/>
      <c r="K25" s="10"/>
      <c r="L25" s="10"/>
      <c r="M25" s="10"/>
      <c r="N25" s="10"/>
      <c r="O25" s="25" t="s">
        <v>42</v>
      </c>
      <c r="P25" s="23" t="e">
        <f>IF(ISBLANK(R14),"",IF(ISBLANK(P21),"",IF(ISBLANK(R17),"",(($P$24*$P$18)/($P$22-$P$23)))))</f>
        <v>#REF!</v>
      </c>
      <c r="Q25" s="10" t="s">
        <v>3</v>
      </c>
      <c r="R25" s="2"/>
    </row>
    <row r="26" spans="3:54" ht="14.45" hidden="1" x14ac:dyDescent="0.3">
      <c r="C26" s="40" t="s">
        <v>31</v>
      </c>
      <c r="D26" s="41"/>
      <c r="E26" s="41"/>
      <c r="F26" s="41"/>
      <c r="G26" s="41"/>
      <c r="H26" s="41"/>
      <c r="I26" s="41"/>
      <c r="J26" s="41"/>
      <c r="K26" s="10"/>
      <c r="L26" s="10"/>
      <c r="M26" s="10"/>
      <c r="N26" s="10"/>
      <c r="O26" s="25" t="s">
        <v>30</v>
      </c>
      <c r="P26" s="23" t="e">
        <f>2+(#REF!+#REF!)</f>
        <v>#REF!</v>
      </c>
      <c r="Q26" s="10" t="s">
        <v>6</v>
      </c>
      <c r="R26" s="2"/>
    </row>
    <row r="27" spans="3:54" hidden="1" thickBot="1" x14ac:dyDescent="0.35">
      <c r="C27" s="26"/>
      <c r="D27" s="27"/>
      <c r="E27" s="27"/>
      <c r="F27" s="27"/>
      <c r="G27" s="27"/>
      <c r="H27" s="27"/>
      <c r="I27" s="27"/>
      <c r="J27" s="27"/>
      <c r="K27" s="28"/>
      <c r="L27" s="28"/>
      <c r="M27" s="28"/>
      <c r="N27" s="28"/>
      <c r="O27" s="29" t="s">
        <v>29</v>
      </c>
      <c r="P27" s="24">
        <v>1.6999999999999999E-3</v>
      </c>
      <c r="Q27" s="28"/>
      <c r="R27" s="4"/>
    </row>
    <row r="29" spans="3:54" ht="15.75" x14ac:dyDescent="0.25">
      <c r="E29" s="202" t="s">
        <v>60</v>
      </c>
      <c r="F29" s="202"/>
      <c r="G29" s="202"/>
      <c r="H29" s="202"/>
      <c r="I29" s="69" t="s">
        <v>66</v>
      </c>
      <c r="K29" s="70"/>
      <c r="L29" s="70"/>
      <c r="M29" s="70"/>
      <c r="N29" s="71"/>
      <c r="O29" s="70" t="s">
        <v>66</v>
      </c>
    </row>
    <row r="30" spans="3:54" ht="16.149999999999999" thickBot="1" x14ac:dyDescent="0.35">
      <c r="E30" s="117"/>
      <c r="F30" s="117"/>
      <c r="G30" s="117"/>
      <c r="H30" s="117"/>
      <c r="I30" s="117"/>
      <c r="J30" s="73"/>
      <c r="K30" s="72"/>
      <c r="L30" s="72"/>
      <c r="M30" s="72"/>
      <c r="N30" s="71"/>
      <c r="O30" s="71" t="s">
        <v>65</v>
      </c>
      <c r="P30" s="71"/>
    </row>
    <row r="31" spans="3:54" ht="15.75" customHeight="1" x14ac:dyDescent="0.25">
      <c r="C31" s="203" t="s">
        <v>5</v>
      </c>
      <c r="D31" s="190" t="s">
        <v>24</v>
      </c>
      <c r="E31" s="190" t="s">
        <v>58</v>
      </c>
      <c r="F31" s="190" t="s">
        <v>56</v>
      </c>
      <c r="G31" s="190" t="s">
        <v>20</v>
      </c>
      <c r="H31" s="190" t="s">
        <v>76</v>
      </c>
      <c r="I31" s="188" t="s">
        <v>77</v>
      </c>
      <c r="J31" s="188" t="s">
        <v>64</v>
      </c>
      <c r="K31" s="190" t="s">
        <v>21</v>
      </c>
      <c r="L31" s="190" t="s">
        <v>22</v>
      </c>
      <c r="M31" s="190" t="s">
        <v>26</v>
      </c>
      <c r="N31" s="190" t="s">
        <v>25</v>
      </c>
      <c r="O31" s="190" t="s">
        <v>23</v>
      </c>
      <c r="P31" s="192" t="s">
        <v>74</v>
      </c>
      <c r="Q31" s="192"/>
      <c r="R31" s="192"/>
      <c r="S31" s="192"/>
      <c r="T31" s="184" t="s">
        <v>69</v>
      </c>
      <c r="U31" s="184"/>
      <c r="V31" s="184" t="s">
        <v>70</v>
      </c>
      <c r="W31" s="184"/>
      <c r="X31" s="184" t="s">
        <v>71</v>
      </c>
      <c r="Y31" s="184"/>
      <c r="Z31" s="184" t="s">
        <v>67</v>
      </c>
      <c r="AA31" s="184"/>
      <c r="AB31" s="184" t="s">
        <v>68</v>
      </c>
      <c r="AC31" s="186"/>
      <c r="AD31" s="227" t="s">
        <v>80</v>
      </c>
      <c r="AE31" s="227" t="s">
        <v>81</v>
      </c>
      <c r="AF31" s="227" t="s">
        <v>82</v>
      </c>
      <c r="AG31" s="228" t="s">
        <v>83</v>
      </c>
      <c r="AH31" s="227" t="s">
        <v>84</v>
      </c>
      <c r="AI31" s="227" t="s">
        <v>85</v>
      </c>
      <c r="AJ31" s="227" t="s">
        <v>86</v>
      </c>
      <c r="AK31" s="227" t="s">
        <v>87</v>
      </c>
      <c r="AL31" s="228" t="s">
        <v>88</v>
      </c>
      <c r="AM31" s="227" t="s">
        <v>89</v>
      </c>
      <c r="AN31" s="227" t="s">
        <v>90</v>
      </c>
      <c r="AO31" s="227" t="s">
        <v>91</v>
      </c>
      <c r="AP31" s="227" t="s">
        <v>92</v>
      </c>
      <c r="AQ31" s="227" t="s">
        <v>93</v>
      </c>
      <c r="AR31" s="228" t="s">
        <v>94</v>
      </c>
      <c r="AS31" s="228" t="s">
        <v>95</v>
      </c>
      <c r="AT31" s="228" t="s">
        <v>96</v>
      </c>
      <c r="AU31" s="227" t="s">
        <v>97</v>
      </c>
      <c r="AV31" s="227" t="s">
        <v>98</v>
      </c>
      <c r="AW31" s="229" t="s">
        <v>99</v>
      </c>
      <c r="AX31" s="227" t="s">
        <v>100</v>
      </c>
      <c r="AY31" s="227" t="s">
        <v>101</v>
      </c>
      <c r="AZ31" s="228" t="s">
        <v>102</v>
      </c>
      <c r="BA31" s="227" t="s">
        <v>103</v>
      </c>
      <c r="BB31" s="230" t="s">
        <v>104</v>
      </c>
    </row>
    <row r="32" spans="3:54" ht="15.75" customHeight="1" x14ac:dyDescent="0.25">
      <c r="C32" s="204"/>
      <c r="D32" s="191"/>
      <c r="E32" s="191"/>
      <c r="F32" s="191"/>
      <c r="G32" s="191"/>
      <c r="H32" s="191"/>
      <c r="I32" s="205"/>
      <c r="J32" s="189"/>
      <c r="K32" s="191"/>
      <c r="L32" s="191"/>
      <c r="M32" s="191"/>
      <c r="N32" s="191"/>
      <c r="O32" s="191"/>
      <c r="P32" s="193"/>
      <c r="Q32" s="193"/>
      <c r="R32" s="193"/>
      <c r="S32" s="193"/>
      <c r="T32" s="185"/>
      <c r="U32" s="185"/>
      <c r="V32" s="185"/>
      <c r="W32" s="185"/>
      <c r="X32" s="185"/>
      <c r="Y32" s="185"/>
      <c r="Z32" s="185"/>
      <c r="AA32" s="185"/>
      <c r="AB32" s="185"/>
      <c r="AC32" s="187"/>
      <c r="AD32" s="227"/>
      <c r="AE32" s="227"/>
      <c r="AF32" s="227"/>
      <c r="AG32" s="228"/>
      <c r="AH32" s="227"/>
      <c r="AI32" s="227"/>
      <c r="AJ32" s="227"/>
      <c r="AK32" s="227"/>
      <c r="AL32" s="228"/>
      <c r="AM32" s="227"/>
      <c r="AN32" s="227"/>
      <c r="AO32" s="227"/>
      <c r="AP32" s="227"/>
      <c r="AQ32" s="227"/>
      <c r="AR32" s="228"/>
      <c r="AS32" s="228"/>
      <c r="AT32" s="228"/>
      <c r="AU32" s="227"/>
      <c r="AV32" s="227"/>
      <c r="AW32" s="229"/>
      <c r="AX32" s="227"/>
      <c r="AY32" s="227"/>
      <c r="AZ32" s="228"/>
      <c r="BA32" s="227"/>
      <c r="BB32" s="230"/>
    </row>
    <row r="33" spans="1:54" ht="15.75" customHeight="1" x14ac:dyDescent="0.25">
      <c r="C33" s="178" t="s">
        <v>59</v>
      </c>
      <c r="D33" s="180" t="s">
        <v>4</v>
      </c>
      <c r="E33" s="180" t="s">
        <v>2</v>
      </c>
      <c r="F33" s="176" t="s">
        <v>62</v>
      </c>
      <c r="G33" s="182"/>
      <c r="H33" s="176" t="s">
        <v>27</v>
      </c>
      <c r="I33" s="176" t="s">
        <v>27</v>
      </c>
      <c r="J33" s="176" t="s">
        <v>62</v>
      </c>
      <c r="K33" s="136"/>
      <c r="L33" s="136"/>
      <c r="M33" s="136"/>
      <c r="N33" s="136"/>
      <c r="O33" s="136"/>
      <c r="P33" s="137" t="s">
        <v>132</v>
      </c>
      <c r="Q33" s="137"/>
      <c r="R33" s="137" t="s">
        <v>133</v>
      </c>
      <c r="S33" s="137" t="s">
        <v>134</v>
      </c>
      <c r="T33" s="138" t="s">
        <v>135</v>
      </c>
      <c r="U33" s="138" t="s">
        <v>136</v>
      </c>
      <c r="V33" s="138" t="s">
        <v>137</v>
      </c>
      <c r="W33" s="138" t="s">
        <v>138</v>
      </c>
      <c r="X33" s="138" t="s">
        <v>139</v>
      </c>
      <c r="Y33" s="138" t="s">
        <v>140</v>
      </c>
      <c r="Z33" s="138" t="s">
        <v>141</v>
      </c>
      <c r="AA33" s="138" t="s">
        <v>142</v>
      </c>
      <c r="AB33" s="138" t="s">
        <v>143</v>
      </c>
      <c r="AC33" s="139" t="s">
        <v>144</v>
      </c>
      <c r="AD33" s="129" t="s">
        <v>105</v>
      </c>
      <c r="AE33" s="129" t="s">
        <v>106</v>
      </c>
      <c r="AF33" s="129" t="s">
        <v>107</v>
      </c>
      <c r="AG33" s="130" t="s">
        <v>108</v>
      </c>
      <c r="AH33" s="129" t="s">
        <v>109</v>
      </c>
      <c r="AI33" s="131" t="s">
        <v>110</v>
      </c>
      <c r="AJ33" s="129" t="s">
        <v>111</v>
      </c>
      <c r="AK33" s="131" t="s">
        <v>112</v>
      </c>
      <c r="AL33" s="129" t="s">
        <v>113</v>
      </c>
      <c r="AM33" s="129" t="s">
        <v>114</v>
      </c>
      <c r="AN33" s="129" t="s">
        <v>115</v>
      </c>
      <c r="AO33" s="129" t="s">
        <v>116</v>
      </c>
      <c r="AP33" s="129" t="s">
        <v>117</v>
      </c>
      <c r="AQ33" s="131" t="s">
        <v>118</v>
      </c>
      <c r="AR33" s="129" t="s">
        <v>119</v>
      </c>
      <c r="AS33" s="129" t="s">
        <v>120</v>
      </c>
      <c r="AT33" s="132" t="s">
        <v>121</v>
      </c>
      <c r="AU33" s="131" t="s">
        <v>122</v>
      </c>
      <c r="AV33" s="131" t="s">
        <v>123</v>
      </c>
      <c r="AW33" s="131" t="s">
        <v>124</v>
      </c>
      <c r="AX33" s="129" t="s">
        <v>125</v>
      </c>
      <c r="AY33" s="129" t="s">
        <v>126</v>
      </c>
      <c r="AZ33" s="130" t="s">
        <v>127</v>
      </c>
      <c r="BA33" s="129" t="s">
        <v>128</v>
      </c>
      <c r="BB33" s="133" t="s">
        <v>129</v>
      </c>
    </row>
    <row r="34" spans="1:54" ht="14.25" customHeight="1" thickBot="1" x14ac:dyDescent="0.3">
      <c r="C34" s="179"/>
      <c r="D34" s="181"/>
      <c r="E34" s="181"/>
      <c r="F34" s="177"/>
      <c r="G34" s="183"/>
      <c r="H34" s="177"/>
      <c r="I34" s="177"/>
      <c r="J34" s="177"/>
      <c r="K34" s="125"/>
      <c r="L34" s="125"/>
      <c r="M34" s="125"/>
      <c r="N34" s="126" t="s">
        <v>6</v>
      </c>
      <c r="O34" s="125"/>
      <c r="P34" s="126" t="s">
        <v>61</v>
      </c>
      <c r="Q34" s="126" t="s">
        <v>79</v>
      </c>
      <c r="R34" s="126" t="s">
        <v>63</v>
      </c>
      <c r="S34" s="126" t="s">
        <v>28</v>
      </c>
      <c r="T34" s="100" t="s">
        <v>63</v>
      </c>
      <c r="U34" s="100" t="s">
        <v>28</v>
      </c>
      <c r="V34" s="100" t="s">
        <v>63</v>
      </c>
      <c r="W34" s="100" t="s">
        <v>28</v>
      </c>
      <c r="X34" s="100" t="s">
        <v>63</v>
      </c>
      <c r="Y34" s="100" t="s">
        <v>28</v>
      </c>
      <c r="Z34" s="100" t="s">
        <v>63</v>
      </c>
      <c r="AA34" s="100" t="s">
        <v>28</v>
      </c>
      <c r="AB34" s="100" t="s">
        <v>63</v>
      </c>
      <c r="AC34" s="101" t="s">
        <v>28</v>
      </c>
      <c r="AD34" s="134" t="s">
        <v>130</v>
      </c>
      <c r="AE34" s="134" t="s">
        <v>130</v>
      </c>
      <c r="AF34" s="134" t="s">
        <v>130</v>
      </c>
      <c r="AG34" s="135" t="s">
        <v>131</v>
      </c>
      <c r="AH34" s="134" t="s">
        <v>131</v>
      </c>
      <c r="AI34" s="134" t="s">
        <v>131</v>
      </c>
      <c r="AJ34" s="134" t="s">
        <v>131</v>
      </c>
      <c r="AK34" s="134" t="s">
        <v>131</v>
      </c>
      <c r="AL34" s="134" t="s">
        <v>131</v>
      </c>
      <c r="AM34" s="134" t="s">
        <v>131</v>
      </c>
      <c r="AN34" s="134" t="s">
        <v>131</v>
      </c>
      <c r="AO34" s="134" t="s">
        <v>131</v>
      </c>
      <c r="AP34" s="134" t="s">
        <v>131</v>
      </c>
      <c r="AQ34" s="134" t="s">
        <v>131</v>
      </c>
      <c r="AR34" s="134" t="s">
        <v>131</v>
      </c>
      <c r="AS34" s="134" t="s">
        <v>131</v>
      </c>
      <c r="AT34" s="134" t="s">
        <v>131</v>
      </c>
      <c r="AU34" s="134" t="s">
        <v>131</v>
      </c>
      <c r="AV34" s="134" t="s">
        <v>131</v>
      </c>
      <c r="AW34" s="134" t="s">
        <v>131</v>
      </c>
      <c r="AX34" s="134" t="s">
        <v>131</v>
      </c>
      <c r="AY34" s="134" t="s">
        <v>131</v>
      </c>
      <c r="AZ34" s="134" t="s">
        <v>131</v>
      </c>
      <c r="BA34" s="134" t="s">
        <v>131</v>
      </c>
      <c r="BB34" s="134" t="s">
        <v>131</v>
      </c>
    </row>
    <row r="35" spans="1:54" ht="15.75" x14ac:dyDescent="0.25">
      <c r="A35" s="75">
        <f>IF(ISBLANK(VLOOKUP(D35,#REF!,3)),0,1)</f>
        <v>1</v>
      </c>
      <c r="B35" s="74">
        <f>IF(ISBLANK(D35),0,IF(ISBLANK(E35),0,IF(ISBLANK(F35),0,1)))</f>
        <v>0</v>
      </c>
      <c r="C35" s="140">
        <v>1</v>
      </c>
      <c r="D35" s="53"/>
      <c r="E35" s="53"/>
      <c r="F35" s="53"/>
      <c r="G35" s="164">
        <v>34.608199999999997</v>
      </c>
      <c r="H35" s="53">
        <v>1000</v>
      </c>
      <c r="I35" s="159">
        <v>1002</v>
      </c>
      <c r="J35" s="142" t="s">
        <v>4</v>
      </c>
      <c r="K35" s="143" t="str">
        <f>IF(ISBLANK(E35),"",(0.000824493-(0.0000040899*E35)+(0.000000076438*E35^2)-(0.00000000082467*E35^3)+(0.0000000000053875*E35^4)))</f>
        <v/>
      </c>
      <c r="L35" s="143" t="str">
        <f>IF(ISBLANK(E35),"",(-0.00000572466+(0.00000010227*E35)-(0.0000000016546*E35^2)))</f>
        <v/>
      </c>
      <c r="M35" s="143" t="str">
        <f>IF(ISBLANK(E35),"",IF(ISBLANK(G35),(O35+(K35*35)+(L35*35^1.5)+(0.00000048314*35^2)),(O35+(K35*G35)+(L35*G35^1.5)+(0.00000048314*G35^2))))</f>
        <v/>
      </c>
      <c r="N35" s="144" t="str">
        <f>IF(ISBLANK(D35),"",IF(ISBLANK(G35),J35*(1+0.00001*(35-20)),J35*(1+0.00001*(G35-20))))</f>
        <v/>
      </c>
      <c r="O35" s="143" t="str">
        <f>IF(ISBLANK(E35),"",(0.999842594+(0.00006793952*E35)-(0.00000909529*E35^2)+(0.0000001001685*E35^3)-(0.000000001120083*E35^4)+(0.000000000006536332*E35^5)))</f>
        <v/>
      </c>
      <c r="P35" s="234">
        <v>3.6589999999999998</v>
      </c>
      <c r="Q35" s="142" t="s">
        <v>4</v>
      </c>
      <c r="R35" s="234"/>
      <c r="S35" s="161">
        <v>159.1</v>
      </c>
      <c r="T35" s="231">
        <v>0</v>
      </c>
      <c r="U35" s="231">
        <v>0</v>
      </c>
      <c r="X35" s="231">
        <v>32.78</v>
      </c>
      <c r="Y35" s="231">
        <v>32.032268826838973</v>
      </c>
      <c r="Z35" s="231">
        <v>2.1339999999999999</v>
      </c>
      <c r="AA35" s="231">
        <v>2.0853221987942145</v>
      </c>
      <c r="AB35" s="231">
        <v>32.04</v>
      </c>
      <c r="AC35" s="231">
        <v>31.309148664183056</v>
      </c>
      <c r="AD35" s="149"/>
      <c r="AE35" s="149"/>
      <c r="AF35" s="149"/>
      <c r="AG35" s="149"/>
      <c r="AH35" s="149"/>
      <c r="AI35" s="149"/>
      <c r="AJ35" s="149"/>
      <c r="AK35" s="149"/>
      <c r="AL35" s="149"/>
      <c r="AM35" s="149"/>
      <c r="AN35" s="149"/>
      <c r="AO35" s="149"/>
      <c r="AP35" s="149"/>
      <c r="AQ35" s="149"/>
      <c r="AR35" s="149"/>
      <c r="AS35" s="149"/>
      <c r="AT35" s="149"/>
      <c r="AU35" s="149"/>
      <c r="AV35" s="149"/>
      <c r="AW35" s="149"/>
      <c r="AX35" s="149"/>
      <c r="AY35" s="149"/>
      <c r="AZ35" s="149"/>
      <c r="BA35" s="149"/>
      <c r="BB35" s="150"/>
    </row>
    <row r="36" spans="1:54" ht="15.75" x14ac:dyDescent="0.25">
      <c r="A36" s="75">
        <f>IF(ISBLANK(VLOOKUP(D36,#REF!,3)),0,1)</f>
        <v>1</v>
      </c>
      <c r="B36" s="74">
        <f t="shared" ref="B36:B58" si="0">IF(ISBLANK(D36),0,IF(ISBLANK(E36),0,IF(ISBLANK(F36),0,1)))</f>
        <v>0</v>
      </c>
      <c r="C36" s="52">
        <v>2</v>
      </c>
      <c r="D36" s="53"/>
      <c r="E36" s="53"/>
      <c r="F36" s="53"/>
      <c r="G36" s="164">
        <v>34.495600000000003</v>
      </c>
      <c r="H36" s="53">
        <v>800</v>
      </c>
      <c r="I36" s="159">
        <v>800</v>
      </c>
      <c r="J36" s="127" t="s">
        <v>4</v>
      </c>
      <c r="K36" s="57" t="str">
        <f t="shared" ref="K36:K45" si="1">IF(ISBLANK(E36),"",(0.000824493-(0.0000040899*E36)+(0.000000076438*E36^2)-(0.00000000082467*E36^3)+(0.0000000000053875*E36^4)))</f>
        <v/>
      </c>
      <c r="L36" s="57" t="str">
        <f t="shared" ref="L36:L45" si="2">IF(ISBLANK(E36),"",(-0.00000572466+(0.00000010227*E36)-(0.0000000016546*E36^2)))</f>
        <v/>
      </c>
      <c r="M36" s="57" t="str">
        <f t="shared" ref="M36:M45" si="3">IF(ISBLANK(E36),"",IF(ISBLANK(G36),(O36+(K36*35)+(L36*35^1.5)+(0.00000048314*35^2)),(O36+(K36*G36)+(L36*G36^1.5)+(0.00000048314*G36^2))))</f>
        <v/>
      </c>
      <c r="N36" s="58" t="str">
        <f t="shared" ref="N36:N45" si="4">IF(ISBLANK(D36),"",IF(ISBLANK(G36),J36*(1+0.00001*(35-20)),J36*(1+0.00001*(G36-20))))</f>
        <v/>
      </c>
      <c r="O36" s="57" t="str">
        <f t="shared" ref="O36:O45" si="5">IF(ISBLANK(E36),"",(0.999842594+(0.00006793952*E36)-(0.00000909529*E36^2)+(0.0000001001685*E36^3)-(0.000000001120083*E36^4)+(0.000000000006536332*E36^5)))</f>
        <v/>
      </c>
      <c r="P36" s="234">
        <v>3.3420000000000001</v>
      </c>
      <c r="Q36" s="127" t="s">
        <v>4</v>
      </c>
      <c r="R36" s="234"/>
      <c r="S36" s="162">
        <v>145.30000000000001</v>
      </c>
      <c r="T36" s="231">
        <v>0</v>
      </c>
      <c r="U36" s="231">
        <v>0</v>
      </c>
      <c r="X36" s="231">
        <v>34.94</v>
      </c>
      <c r="Y36" s="231">
        <v>34.142997950267038</v>
      </c>
      <c r="Z36" s="231">
        <v>2.3719999999999999</v>
      </c>
      <c r="AA36" s="231">
        <v>2.3178932781349002</v>
      </c>
      <c r="AB36" s="231">
        <v>31.61</v>
      </c>
      <c r="AC36" s="231">
        <v>30.888957218315429</v>
      </c>
      <c r="AD36" s="76"/>
      <c r="AE36" s="76"/>
      <c r="AF36" s="76"/>
      <c r="AG36" s="76"/>
      <c r="AH36" s="76"/>
      <c r="AI36" s="76"/>
      <c r="AJ36" s="76"/>
      <c r="AK36" s="76"/>
      <c r="AL36" s="76"/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76"/>
      <c r="BA36" s="76"/>
      <c r="BB36" s="77"/>
    </row>
    <row r="37" spans="1:54" ht="15.75" x14ac:dyDescent="0.25">
      <c r="A37" s="75">
        <f>IF(ISBLANK(VLOOKUP(D37,#REF!,3)),0,1)</f>
        <v>1</v>
      </c>
      <c r="B37" s="74">
        <f t="shared" si="0"/>
        <v>0</v>
      </c>
      <c r="C37" s="52">
        <v>3</v>
      </c>
      <c r="D37" s="53"/>
      <c r="E37" s="53"/>
      <c r="F37" s="53"/>
      <c r="G37" s="164">
        <v>34.6355</v>
      </c>
      <c r="H37" s="53">
        <v>500</v>
      </c>
      <c r="I37" s="159">
        <v>499</v>
      </c>
      <c r="J37" s="127" t="s">
        <v>4</v>
      </c>
      <c r="K37" s="57" t="str">
        <f t="shared" si="1"/>
        <v/>
      </c>
      <c r="L37" s="57" t="str">
        <f t="shared" si="2"/>
        <v/>
      </c>
      <c r="M37" s="57" t="str">
        <f t="shared" si="3"/>
        <v/>
      </c>
      <c r="N37" s="58" t="str">
        <f t="shared" si="4"/>
        <v/>
      </c>
      <c r="O37" s="57" t="str">
        <f t="shared" si="5"/>
        <v/>
      </c>
      <c r="P37" s="234">
        <v>2.1819999999999999</v>
      </c>
      <c r="Q37" s="127" t="s">
        <v>4</v>
      </c>
      <c r="R37" s="234"/>
      <c r="S37" s="162">
        <v>94.9</v>
      </c>
      <c r="T37" s="231">
        <v>0</v>
      </c>
      <c r="U37" s="231">
        <v>0</v>
      </c>
      <c r="X37" s="231">
        <v>35.630000000000003</v>
      </c>
      <c r="Y37" s="231">
        <v>34.817258642473234</v>
      </c>
      <c r="Z37" s="231">
        <v>2.294</v>
      </c>
      <c r="AA37" s="231">
        <v>2.2416725042333314</v>
      </c>
      <c r="AB37" s="231">
        <v>20.32</v>
      </c>
      <c r="AC37" s="231">
        <v>19.856488790767781</v>
      </c>
      <c r="AD37" s="76"/>
      <c r="AE37" s="76"/>
      <c r="AF37" s="76"/>
      <c r="AG37" s="76"/>
      <c r="AH37" s="76"/>
      <c r="AI37" s="76"/>
      <c r="AJ37" s="76"/>
      <c r="AK37" s="76"/>
      <c r="AL37" s="76"/>
      <c r="AM37" s="76"/>
      <c r="AN37" s="76"/>
      <c r="AO37" s="76"/>
      <c r="AP37" s="76"/>
      <c r="AQ37" s="76"/>
      <c r="AR37" s="76"/>
      <c r="AS37" s="76"/>
      <c r="AT37" s="76"/>
      <c r="AU37" s="76"/>
      <c r="AV37" s="76"/>
      <c r="AW37" s="76"/>
      <c r="AX37" s="76"/>
      <c r="AY37" s="76"/>
      <c r="AZ37" s="76"/>
      <c r="BA37" s="76"/>
      <c r="BB37" s="77"/>
    </row>
    <row r="38" spans="1:54" ht="15.75" x14ac:dyDescent="0.25">
      <c r="A38" s="75">
        <f>IF(ISBLANK(VLOOKUP(D38,#REF!,3)),0,1)</f>
        <v>1</v>
      </c>
      <c r="B38" s="74">
        <f t="shared" si="0"/>
        <v>0</v>
      </c>
      <c r="C38" s="52">
        <v>4</v>
      </c>
      <c r="D38" s="53"/>
      <c r="E38" s="53"/>
      <c r="F38" s="53"/>
      <c r="G38" s="164">
        <v>34.859499999999997</v>
      </c>
      <c r="H38" s="53">
        <v>300</v>
      </c>
      <c r="I38" s="159">
        <v>299</v>
      </c>
      <c r="J38" s="127" t="s">
        <v>4</v>
      </c>
      <c r="K38" s="57" t="str">
        <f t="shared" si="1"/>
        <v/>
      </c>
      <c r="L38" s="57" t="str">
        <f t="shared" si="2"/>
        <v/>
      </c>
      <c r="M38" s="57" t="str">
        <f t="shared" si="3"/>
        <v/>
      </c>
      <c r="N38" s="58" t="str">
        <f t="shared" si="4"/>
        <v/>
      </c>
      <c r="O38" s="57" t="str">
        <f t="shared" si="5"/>
        <v/>
      </c>
      <c r="P38" s="234">
        <v>1.871</v>
      </c>
      <c r="Q38" s="127" t="s">
        <v>4</v>
      </c>
      <c r="R38" s="234"/>
      <c r="S38" s="162">
        <v>81.400000000000006</v>
      </c>
      <c r="T38" s="231">
        <v>0</v>
      </c>
      <c r="U38" s="231">
        <v>0</v>
      </c>
      <c r="X38" s="231">
        <v>32.11</v>
      </c>
      <c r="Y38" s="231">
        <v>31.377551922812668</v>
      </c>
      <c r="Z38" s="231">
        <v>2.0339999999999998</v>
      </c>
      <c r="AA38" s="231">
        <v>1.9876032578947669</v>
      </c>
      <c r="AB38" s="231">
        <v>14.25</v>
      </c>
      <c r="AC38" s="231">
        <v>13.924949078171302</v>
      </c>
      <c r="AD38" s="76"/>
      <c r="AE38" s="76"/>
      <c r="AF38" s="76"/>
      <c r="AG38" s="76"/>
      <c r="AH38" s="76"/>
      <c r="AI38" s="76"/>
      <c r="AJ38" s="76"/>
      <c r="AK38" s="76"/>
      <c r="AL38" s="76"/>
      <c r="AM38" s="76"/>
      <c r="AN38" s="76"/>
      <c r="AO38" s="76"/>
      <c r="AP38" s="76"/>
      <c r="AQ38" s="76"/>
      <c r="AR38" s="76"/>
      <c r="AS38" s="76"/>
      <c r="AT38" s="76"/>
      <c r="AU38" s="76"/>
      <c r="AV38" s="76"/>
      <c r="AW38" s="76"/>
      <c r="AX38" s="76"/>
      <c r="AY38" s="76"/>
      <c r="AZ38" s="76"/>
      <c r="BA38" s="76"/>
      <c r="BB38" s="77"/>
    </row>
    <row r="39" spans="1:54" ht="15.75" x14ac:dyDescent="0.25">
      <c r="A39" s="75">
        <f>IF(ISBLANK(VLOOKUP(D39,#REF!,3)),0,1)</f>
        <v>1</v>
      </c>
      <c r="B39" s="74">
        <f t="shared" si="0"/>
        <v>0</v>
      </c>
      <c r="C39" s="52">
        <v>5</v>
      </c>
      <c r="D39" s="53"/>
      <c r="E39" s="53"/>
      <c r="F39" s="53"/>
      <c r="G39" s="232">
        <v>35.2348</v>
      </c>
      <c r="H39" s="53">
        <v>160</v>
      </c>
      <c r="I39" s="159">
        <v>159</v>
      </c>
      <c r="J39" s="127" t="s">
        <v>4</v>
      </c>
      <c r="K39" s="57" t="str">
        <f t="shared" si="1"/>
        <v/>
      </c>
      <c r="L39" s="57" t="str">
        <f t="shared" si="2"/>
        <v/>
      </c>
      <c r="M39" s="57" t="str">
        <f t="shared" si="3"/>
        <v/>
      </c>
      <c r="N39" s="58" t="str">
        <f t="shared" si="4"/>
        <v/>
      </c>
      <c r="O39" s="57" t="str">
        <f t="shared" si="5"/>
        <v/>
      </c>
      <c r="P39" s="234">
        <v>2.617</v>
      </c>
      <c r="Q39" s="127" t="s">
        <v>4</v>
      </c>
      <c r="R39" s="234"/>
      <c r="S39" s="162">
        <v>113.9</v>
      </c>
      <c r="T39" s="231">
        <v>8.9999999999999993E-3</v>
      </c>
      <c r="U39" s="231">
        <v>8.7947046809502966E-3</v>
      </c>
      <c r="X39" s="231">
        <v>22.341000000000001</v>
      </c>
      <c r="Y39" s="231">
        <v>21.831388586345621</v>
      </c>
      <c r="Z39" s="231">
        <v>1.486</v>
      </c>
      <c r="AA39" s="231">
        <v>1.4521034617657933</v>
      </c>
      <c r="AB39" s="231">
        <v>7.76</v>
      </c>
      <c r="AC39" s="231">
        <v>7.5829898137971448</v>
      </c>
      <c r="AD39" s="76"/>
      <c r="AE39" s="76"/>
      <c r="AF39" s="76"/>
      <c r="AG39" s="76"/>
      <c r="AH39" s="76"/>
      <c r="AI39" s="76"/>
      <c r="AJ39" s="76"/>
      <c r="AK39" s="76"/>
      <c r="AL39" s="76"/>
      <c r="AM39" s="76"/>
      <c r="AN39" s="76"/>
      <c r="AO39" s="76"/>
      <c r="AP39" s="76"/>
      <c r="AQ39" s="76"/>
      <c r="AR39" s="76"/>
      <c r="AS39" s="76"/>
      <c r="AT39" s="76"/>
      <c r="AU39" s="76"/>
      <c r="AV39" s="76"/>
      <c r="AW39" s="76"/>
      <c r="AX39" s="76"/>
      <c r="AY39" s="76"/>
      <c r="AZ39" s="76"/>
      <c r="BA39" s="76"/>
      <c r="BB39" s="77"/>
    </row>
    <row r="40" spans="1:54" ht="15.75" x14ac:dyDescent="0.25">
      <c r="A40" s="75">
        <f>IF(ISBLANK(VLOOKUP(D40,#REF!,3)),0,1)</f>
        <v>1</v>
      </c>
      <c r="B40" s="74">
        <f t="shared" si="0"/>
        <v>0</v>
      </c>
      <c r="C40" s="52">
        <v>6</v>
      </c>
      <c r="D40" s="53"/>
      <c r="E40" s="53"/>
      <c r="F40" s="53"/>
      <c r="G40" s="232">
        <v>35.232799999999997</v>
      </c>
      <c r="H40" s="53">
        <v>160</v>
      </c>
      <c r="I40" s="159">
        <v>159</v>
      </c>
      <c r="J40" s="127" t="s">
        <v>4</v>
      </c>
      <c r="K40" s="57" t="str">
        <f t="shared" si="1"/>
        <v/>
      </c>
      <c r="L40" s="57" t="str">
        <f t="shared" si="2"/>
        <v/>
      </c>
      <c r="M40" s="57" t="str">
        <f t="shared" si="3"/>
        <v/>
      </c>
      <c r="N40" s="58" t="str">
        <f t="shared" si="4"/>
        <v/>
      </c>
      <c r="O40" s="57" t="str">
        <f t="shared" si="5"/>
        <v/>
      </c>
      <c r="P40" s="234">
        <v>2.621</v>
      </c>
      <c r="Q40" s="127" t="s">
        <v>4</v>
      </c>
      <c r="R40" s="234"/>
      <c r="S40" s="162">
        <v>114.1</v>
      </c>
      <c r="T40" s="231">
        <v>1.0999999999999999E-2</v>
      </c>
      <c r="U40" s="231">
        <v>1.0749083498939251E-2</v>
      </c>
      <c r="X40" s="231">
        <v>22.318999999999999</v>
      </c>
      <c r="Y40" s="231">
        <v>21.809890419347742</v>
      </c>
      <c r="Z40" s="231">
        <v>1.456</v>
      </c>
      <c r="AA40" s="231">
        <v>1.4227877794959591</v>
      </c>
      <c r="AB40" s="231">
        <v>7.75</v>
      </c>
      <c r="AC40" s="231">
        <v>7.5732179197071998</v>
      </c>
      <c r="AD40" s="76"/>
      <c r="AE40" s="76"/>
      <c r="AF40" s="76"/>
      <c r="AG40" s="76"/>
      <c r="AH40" s="76"/>
      <c r="AI40" s="76"/>
      <c r="AJ40" s="76"/>
      <c r="AK40" s="76"/>
      <c r="AL40" s="76"/>
      <c r="AM40" s="76"/>
      <c r="AN40" s="76"/>
      <c r="AO40" s="76"/>
      <c r="AP40" s="76"/>
      <c r="AQ40" s="76"/>
      <c r="AR40" s="76"/>
      <c r="AS40" s="76"/>
      <c r="AT40" s="76"/>
      <c r="AU40" s="76"/>
      <c r="AV40" s="76"/>
      <c r="AW40" s="76"/>
      <c r="AX40" s="76"/>
      <c r="AY40" s="76"/>
      <c r="AZ40" s="76"/>
      <c r="BA40" s="76"/>
      <c r="BB40" s="77"/>
    </row>
    <row r="41" spans="1:54" ht="15.75" x14ac:dyDescent="0.25">
      <c r="A41" s="75">
        <f>IF(ISBLANK(VLOOKUP(D41,#REF!,3)),0,1)</f>
        <v>1</v>
      </c>
      <c r="B41" s="74">
        <f t="shared" si="0"/>
        <v>0</v>
      </c>
      <c r="C41" s="52">
        <v>7</v>
      </c>
      <c r="D41" s="53"/>
      <c r="E41" s="53"/>
      <c r="F41" s="53"/>
      <c r="G41" s="164">
        <v>35.483400000000003</v>
      </c>
      <c r="H41" s="53">
        <v>130</v>
      </c>
      <c r="I41" s="159">
        <v>129</v>
      </c>
      <c r="J41" s="127" t="s">
        <v>4</v>
      </c>
      <c r="K41" s="57" t="str">
        <f t="shared" si="1"/>
        <v/>
      </c>
      <c r="L41" s="57" t="str">
        <f t="shared" si="2"/>
        <v/>
      </c>
      <c r="M41" s="57" t="str">
        <f t="shared" si="3"/>
        <v/>
      </c>
      <c r="N41" s="58" t="str">
        <f t="shared" si="4"/>
        <v/>
      </c>
      <c r="O41" s="57" t="str">
        <f t="shared" si="5"/>
        <v/>
      </c>
      <c r="P41" s="234">
        <v>2.3319999999999999</v>
      </c>
      <c r="Q41" s="127" t="s">
        <v>4</v>
      </c>
      <c r="R41" s="234"/>
      <c r="S41" s="162">
        <v>101.6</v>
      </c>
      <c r="T41" s="231">
        <v>1.0999999999999999E-2</v>
      </c>
      <c r="U41" s="231">
        <v>1.0749083498939251E-2</v>
      </c>
      <c r="X41" s="231">
        <v>21.529</v>
      </c>
      <c r="Y41" s="231">
        <v>21.037910786242104</v>
      </c>
      <c r="Z41" s="231">
        <v>1.3819999999999999</v>
      </c>
      <c r="AA41" s="231">
        <v>1.3504757632303677</v>
      </c>
      <c r="AB41" s="231">
        <v>6.62</v>
      </c>
      <c r="AC41" s="231">
        <v>6.4689938875434407</v>
      </c>
      <c r="AD41" s="76"/>
      <c r="AE41" s="76"/>
      <c r="AF41" s="76"/>
      <c r="AG41" s="76"/>
      <c r="AH41" s="76"/>
      <c r="AI41" s="76"/>
      <c r="AJ41" s="76"/>
      <c r="AK41" s="76"/>
      <c r="AL41" s="76"/>
      <c r="AM41" s="76"/>
      <c r="AN41" s="76"/>
      <c r="AO41" s="76"/>
      <c r="AP41" s="76"/>
      <c r="AQ41" s="76"/>
      <c r="AR41" s="76"/>
      <c r="AS41" s="76"/>
      <c r="AT41" s="76"/>
      <c r="AU41" s="76"/>
      <c r="AV41" s="76"/>
      <c r="AW41" s="76"/>
      <c r="AX41" s="76"/>
      <c r="AY41" s="76"/>
      <c r="AZ41" s="76"/>
      <c r="BA41" s="76"/>
      <c r="BB41" s="77"/>
    </row>
    <row r="42" spans="1:54" ht="15.75" x14ac:dyDescent="0.25">
      <c r="A42" s="75">
        <f>IF(ISBLANK(VLOOKUP(D42,#REF!,3)),0,1)</f>
        <v>1</v>
      </c>
      <c r="B42" s="74">
        <f t="shared" si="0"/>
        <v>0</v>
      </c>
      <c r="C42" s="52">
        <v>8</v>
      </c>
      <c r="D42" s="53"/>
      <c r="E42" s="53"/>
      <c r="F42" s="53"/>
      <c r="G42" s="164">
        <v>36.028300000000002</v>
      </c>
      <c r="H42" s="53">
        <v>100</v>
      </c>
      <c r="I42" s="159">
        <v>100</v>
      </c>
      <c r="J42" s="127" t="s">
        <v>4</v>
      </c>
      <c r="K42" s="57" t="str">
        <f t="shared" si="1"/>
        <v/>
      </c>
      <c r="L42" s="57" t="str">
        <f t="shared" si="2"/>
        <v/>
      </c>
      <c r="M42" s="57" t="str">
        <f t="shared" si="3"/>
        <v/>
      </c>
      <c r="N42" s="58" t="str">
        <f t="shared" si="4"/>
        <v/>
      </c>
      <c r="O42" s="57" t="str">
        <f t="shared" si="5"/>
        <v/>
      </c>
      <c r="P42" s="234">
        <v>3.3180000000000001</v>
      </c>
      <c r="Q42" s="127" t="s">
        <v>4</v>
      </c>
      <c r="R42" s="234"/>
      <c r="S42" s="60">
        <v>144.5</v>
      </c>
      <c r="T42" s="231">
        <v>0.27300000000000002</v>
      </c>
      <c r="U42" s="231">
        <v>0.26677270865549235</v>
      </c>
      <c r="X42" s="231">
        <v>10.467000000000001</v>
      </c>
      <c r="Y42" s="231">
        <v>10.228241543945195</v>
      </c>
      <c r="Z42" s="231">
        <v>0.79600000000000004</v>
      </c>
      <c r="AA42" s="231">
        <v>0.77784276955960407</v>
      </c>
      <c r="AB42" s="231">
        <v>3.17</v>
      </c>
      <c r="AC42" s="231">
        <v>3.0976904265124934</v>
      </c>
      <c r="AD42" s="76"/>
      <c r="AE42" s="76"/>
      <c r="AF42" s="76"/>
      <c r="AG42" s="76"/>
      <c r="AH42" s="76"/>
      <c r="AI42" s="76"/>
      <c r="AJ42" s="76"/>
      <c r="AK42" s="76"/>
      <c r="AL42" s="76"/>
      <c r="AM42" s="76"/>
      <c r="AN42" s="76"/>
      <c r="AO42" s="76"/>
      <c r="AP42" s="76"/>
      <c r="AQ42" s="76"/>
      <c r="AR42" s="76"/>
      <c r="AS42" s="76"/>
      <c r="AT42" s="76"/>
      <c r="AU42" s="76"/>
      <c r="AV42" s="76"/>
      <c r="AW42" s="76"/>
      <c r="AX42" s="76"/>
      <c r="AY42" s="76"/>
      <c r="AZ42" s="76"/>
      <c r="BA42" s="76"/>
      <c r="BB42" s="77"/>
    </row>
    <row r="43" spans="1:54" ht="15.75" x14ac:dyDescent="0.25">
      <c r="A43" s="75">
        <f>IF(ISBLANK(VLOOKUP(D43,#REF!,3)),0,1)</f>
        <v>1</v>
      </c>
      <c r="B43" s="74">
        <f t="shared" si="0"/>
        <v>0</v>
      </c>
      <c r="C43" s="52">
        <v>9</v>
      </c>
      <c r="D43" s="53"/>
      <c r="E43" s="53"/>
      <c r="F43" s="53"/>
      <c r="G43" s="175" t="s">
        <v>4</v>
      </c>
      <c r="H43" s="53">
        <v>80</v>
      </c>
      <c r="I43" s="159">
        <v>79</v>
      </c>
      <c r="J43" s="127" t="s">
        <v>4</v>
      </c>
      <c r="K43" s="57" t="str">
        <f t="shared" si="1"/>
        <v/>
      </c>
      <c r="L43" s="57" t="str">
        <f t="shared" si="2"/>
        <v/>
      </c>
      <c r="M43" s="57" t="str">
        <f t="shared" si="3"/>
        <v/>
      </c>
      <c r="N43" s="58" t="str">
        <f t="shared" si="4"/>
        <v/>
      </c>
      <c r="O43" s="57" t="str">
        <f t="shared" si="5"/>
        <v/>
      </c>
      <c r="P43" s="234">
        <v>4.5090000000000003</v>
      </c>
      <c r="Q43" s="127" t="s">
        <v>4</v>
      </c>
      <c r="R43" s="234"/>
      <c r="S43" s="60">
        <v>196.6</v>
      </c>
      <c r="T43" s="231">
        <v>9.7000000000000003E-2</v>
      </c>
      <c r="U43" s="231">
        <v>9.4787372672464315E-2</v>
      </c>
      <c r="X43" s="231">
        <v>1.583</v>
      </c>
      <c r="Y43" s="231">
        <v>1.5468908344382577</v>
      </c>
      <c r="Z43" s="231">
        <v>0.27199999999999996</v>
      </c>
      <c r="AA43" s="231">
        <v>0.2657955192464978</v>
      </c>
      <c r="AB43" s="231">
        <v>1.53</v>
      </c>
      <c r="AC43" s="231">
        <v>1.4950997957615504</v>
      </c>
      <c r="AD43" s="76"/>
      <c r="AE43" s="76"/>
      <c r="AF43" s="76"/>
      <c r="AG43" s="76"/>
      <c r="AH43" s="76"/>
      <c r="AI43" s="76"/>
      <c r="AJ43" s="76"/>
      <c r="AK43" s="76"/>
      <c r="AL43" s="76"/>
      <c r="AM43" s="76"/>
      <c r="AN43" s="76"/>
      <c r="AO43" s="76"/>
      <c r="AP43" s="76"/>
      <c r="AQ43" s="76"/>
      <c r="AR43" s="76"/>
      <c r="AS43" s="76"/>
      <c r="AT43" s="76"/>
      <c r="AU43" s="76"/>
      <c r="AV43" s="76"/>
      <c r="AW43" s="76"/>
      <c r="AX43" s="76"/>
      <c r="AY43" s="76"/>
      <c r="AZ43" s="76"/>
      <c r="BA43" s="76"/>
      <c r="BB43" s="77"/>
    </row>
    <row r="44" spans="1:54" ht="15.75" x14ac:dyDescent="0.25">
      <c r="A44" s="75">
        <f>IF(ISBLANK(VLOOKUP(D44,#REF!,3)),0,1)</f>
        <v>1</v>
      </c>
      <c r="B44" s="74">
        <f t="shared" si="0"/>
        <v>0</v>
      </c>
      <c r="C44" s="52">
        <v>10</v>
      </c>
      <c r="D44" s="53"/>
      <c r="E44" s="53"/>
      <c r="F44" s="53"/>
      <c r="G44" s="175" t="s">
        <v>4</v>
      </c>
      <c r="H44" s="53">
        <v>60</v>
      </c>
      <c r="I44" s="159">
        <v>60</v>
      </c>
      <c r="J44" s="127" t="s">
        <v>4</v>
      </c>
      <c r="K44" s="57" t="str">
        <f t="shared" si="1"/>
        <v/>
      </c>
      <c r="L44" s="57" t="str">
        <f t="shared" si="2"/>
        <v/>
      </c>
      <c r="M44" s="57" t="str">
        <f t="shared" si="3"/>
        <v/>
      </c>
      <c r="N44" s="58" t="str">
        <f t="shared" si="4"/>
        <v/>
      </c>
      <c r="O44" s="57" t="str">
        <f t="shared" si="5"/>
        <v/>
      </c>
      <c r="P44" s="234">
        <v>4.7089999999999996</v>
      </c>
      <c r="Q44" s="127" t="s">
        <v>4</v>
      </c>
      <c r="R44" s="234"/>
      <c r="S44" s="60">
        <v>205.6</v>
      </c>
      <c r="T44" s="231">
        <v>8.0000000000000002E-3</v>
      </c>
      <c r="U44" s="231">
        <v>7.8175152719558196E-3</v>
      </c>
      <c r="X44" s="231">
        <v>0.14199999999999999</v>
      </c>
      <c r="Y44" s="231">
        <v>0.13876089607721578</v>
      </c>
      <c r="Z44" s="231">
        <v>7.5999999999999998E-2</v>
      </c>
      <c r="AA44" s="231">
        <v>7.4266395083580281E-2</v>
      </c>
      <c r="AB44" s="231">
        <v>0.81</v>
      </c>
      <c r="AC44" s="231">
        <v>0.79152342128552677</v>
      </c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  <c r="AP44" s="76"/>
      <c r="AQ44" s="76"/>
      <c r="AR44" s="76"/>
      <c r="AS44" s="76"/>
      <c r="AT44" s="76"/>
      <c r="AU44" s="76"/>
      <c r="AV44" s="76"/>
      <c r="AW44" s="76"/>
      <c r="AX44" s="76"/>
      <c r="AY44" s="76"/>
      <c r="AZ44" s="76"/>
      <c r="BA44" s="76"/>
      <c r="BB44" s="77"/>
    </row>
    <row r="45" spans="1:54" ht="15.75" x14ac:dyDescent="0.25">
      <c r="A45" s="75">
        <f>IF(ISBLANK(VLOOKUP(D45,#REF!,3)),0,1)</f>
        <v>1</v>
      </c>
      <c r="B45" s="74">
        <f t="shared" si="0"/>
        <v>1</v>
      </c>
      <c r="C45" s="52">
        <v>11</v>
      </c>
      <c r="D45" s="53" t="s">
        <v>4</v>
      </c>
      <c r="E45" s="53" t="s">
        <v>4</v>
      </c>
      <c r="F45" s="54" t="s">
        <v>4</v>
      </c>
      <c r="G45" s="164">
        <v>35.676400000000001</v>
      </c>
      <c r="H45" s="53">
        <v>40</v>
      </c>
      <c r="I45" s="159">
        <v>40</v>
      </c>
      <c r="J45" s="127" t="s">
        <v>4</v>
      </c>
      <c r="K45" s="57" t="e">
        <f t="shared" si="1"/>
        <v>#VALUE!</v>
      </c>
      <c r="L45" s="57" t="e">
        <f t="shared" si="2"/>
        <v>#VALUE!</v>
      </c>
      <c r="M45" s="57" t="e">
        <f t="shared" si="3"/>
        <v>#VALUE!</v>
      </c>
      <c r="N45" s="58" t="e">
        <f t="shared" si="4"/>
        <v>#VALUE!</v>
      </c>
      <c r="O45" s="57" t="e">
        <f t="shared" si="5"/>
        <v>#VALUE!</v>
      </c>
      <c r="P45" s="234">
        <v>4.5540000000000003</v>
      </c>
      <c r="Q45" s="127" t="s">
        <v>4</v>
      </c>
      <c r="R45" s="234"/>
      <c r="S45" s="60">
        <v>198.5</v>
      </c>
      <c r="T45" s="231">
        <v>0</v>
      </c>
      <c r="U45" s="231">
        <v>0</v>
      </c>
      <c r="X45" s="231">
        <v>7.0000000000000007E-2</v>
      </c>
      <c r="Y45" s="231">
        <v>6.8403258629613425E-2</v>
      </c>
      <c r="Z45" s="231">
        <v>0.04</v>
      </c>
      <c r="AA45" s="231">
        <v>3.9087576359779094E-2</v>
      </c>
      <c r="AB45" s="231">
        <v>0.62</v>
      </c>
      <c r="AC45" s="231">
        <v>0.60585743357657595</v>
      </c>
      <c r="AD45" s="76"/>
      <c r="AE45" s="76"/>
      <c r="AF45" s="76"/>
      <c r="AG45" s="76"/>
      <c r="AH45" s="76"/>
      <c r="AI45" s="76"/>
      <c r="AJ45" s="76"/>
      <c r="AK45" s="76"/>
      <c r="AL45" s="76"/>
      <c r="AM45" s="76"/>
      <c r="AN45" s="76"/>
      <c r="AO45" s="76"/>
      <c r="AP45" s="76"/>
      <c r="AQ45" s="76"/>
      <c r="AR45" s="76"/>
      <c r="AS45" s="76"/>
      <c r="AT45" s="76"/>
      <c r="AU45" s="76"/>
      <c r="AV45" s="76"/>
      <c r="AW45" s="76"/>
      <c r="AX45" s="76"/>
      <c r="AY45" s="76"/>
      <c r="AZ45" s="76"/>
      <c r="BA45" s="76"/>
      <c r="BB45" s="77"/>
    </row>
    <row r="46" spans="1:54" ht="15.75" x14ac:dyDescent="0.25">
      <c r="A46" s="75">
        <f>IF(ISBLANK(VLOOKUP(D46,#REF!,3)),0,1)</f>
        <v>1</v>
      </c>
      <c r="B46" s="74">
        <f t="shared" si="0"/>
        <v>0</v>
      </c>
      <c r="C46" s="52">
        <v>12</v>
      </c>
      <c r="D46" s="53"/>
      <c r="E46" s="54"/>
      <c r="F46" s="55"/>
      <c r="G46" s="164">
        <v>35.669899999999998</v>
      </c>
      <c r="H46" s="53">
        <v>20</v>
      </c>
      <c r="I46" s="159">
        <v>19.600000000000001</v>
      </c>
      <c r="J46" s="127" t="s">
        <v>4</v>
      </c>
      <c r="K46" s="127" t="s">
        <v>4</v>
      </c>
      <c r="L46" s="127" t="s">
        <v>4</v>
      </c>
      <c r="M46" s="127" t="s">
        <v>4</v>
      </c>
      <c r="N46" s="127" t="s">
        <v>4</v>
      </c>
      <c r="O46" s="127" t="s">
        <v>4</v>
      </c>
      <c r="P46" s="234">
        <v>4.577</v>
      </c>
      <c r="Q46" s="127" t="s">
        <v>4</v>
      </c>
      <c r="R46" s="234"/>
      <c r="S46" s="60">
        <v>199.8</v>
      </c>
      <c r="T46" s="231">
        <v>1E-3</v>
      </c>
      <c r="U46" s="231">
        <v>9.7718940899447744E-4</v>
      </c>
      <c r="X46" s="231">
        <v>6.9000000000000006E-2</v>
      </c>
      <c r="Y46" s="231">
        <v>6.7426069220618945E-2</v>
      </c>
      <c r="Z46" s="231">
        <v>0.06</v>
      </c>
      <c r="AA46" s="231">
        <v>5.8631364539668641E-2</v>
      </c>
      <c r="AB46" s="231">
        <v>0.63</v>
      </c>
      <c r="AC46" s="231">
        <v>0.61562932766652079</v>
      </c>
      <c r="AD46" s="76"/>
      <c r="AE46" s="76"/>
      <c r="AF46" s="76"/>
      <c r="AG46" s="76"/>
      <c r="AH46" s="76"/>
      <c r="AI46" s="76"/>
      <c r="AJ46" s="76"/>
      <c r="AK46" s="76"/>
      <c r="AL46" s="76"/>
      <c r="AM46" s="76"/>
      <c r="AN46" s="76"/>
      <c r="AO46" s="76"/>
      <c r="AP46" s="76"/>
      <c r="AQ46" s="76"/>
      <c r="AR46" s="76"/>
      <c r="AS46" s="76"/>
      <c r="AT46" s="76"/>
      <c r="AU46" s="76"/>
      <c r="AV46" s="76"/>
      <c r="AW46" s="76"/>
      <c r="AX46" s="76"/>
      <c r="AY46" s="76"/>
      <c r="AZ46" s="76"/>
      <c r="BA46" s="76"/>
      <c r="BB46" s="77"/>
    </row>
    <row r="47" spans="1:54" ht="15.75" x14ac:dyDescent="0.25">
      <c r="A47" s="75">
        <f>IF(ISBLANK(VLOOKUP(D47,#REF!,3)),0,1)</f>
        <v>1</v>
      </c>
      <c r="B47" s="74">
        <f t="shared" si="0"/>
        <v>0</v>
      </c>
      <c r="C47" s="52">
        <v>13</v>
      </c>
      <c r="D47" s="53"/>
      <c r="E47" s="54"/>
      <c r="F47" s="55"/>
      <c r="G47" s="164">
        <v>35.668999999999997</v>
      </c>
      <c r="H47" s="53">
        <v>10</v>
      </c>
      <c r="I47" s="159">
        <v>10</v>
      </c>
      <c r="J47" s="127" t="s">
        <v>4</v>
      </c>
      <c r="K47" s="127" t="s">
        <v>4</v>
      </c>
      <c r="L47" s="127" t="s">
        <v>4</v>
      </c>
      <c r="M47" s="127" t="s">
        <v>4</v>
      </c>
      <c r="N47" s="127" t="s">
        <v>4</v>
      </c>
      <c r="O47" s="127" t="s">
        <v>4</v>
      </c>
      <c r="P47" s="234">
        <v>4.5599999999999996</v>
      </c>
      <c r="Q47" s="127" t="s">
        <v>4</v>
      </c>
      <c r="R47" s="234"/>
      <c r="S47" s="60">
        <v>199</v>
      </c>
      <c r="T47" s="231">
        <v>0</v>
      </c>
      <c r="U47" s="231">
        <v>0</v>
      </c>
      <c r="X47" s="231">
        <v>0.1</v>
      </c>
      <c r="Y47" s="231">
        <v>9.7718940899447743E-2</v>
      </c>
      <c r="Z47" s="231">
        <v>5.6000000000000008E-2</v>
      </c>
      <c r="AA47" s="231">
        <v>5.472260690369074E-2</v>
      </c>
      <c r="AB47" s="231">
        <v>0.55000000000000004</v>
      </c>
      <c r="AC47" s="231">
        <v>0.53745417494696257</v>
      </c>
      <c r="AD47" s="76"/>
      <c r="AE47" s="76"/>
      <c r="AF47" s="76"/>
      <c r="AG47" s="76"/>
      <c r="AH47" s="76"/>
      <c r="AI47" s="76"/>
      <c r="AJ47" s="76"/>
      <c r="AK47" s="76"/>
      <c r="AL47" s="76"/>
      <c r="AM47" s="76"/>
      <c r="AN47" s="76"/>
      <c r="AO47" s="76"/>
      <c r="AP47" s="76"/>
      <c r="AQ47" s="76"/>
      <c r="AR47" s="76"/>
      <c r="AS47" s="76"/>
      <c r="AT47" s="76"/>
      <c r="AU47" s="76"/>
      <c r="AV47" s="76"/>
      <c r="AW47" s="76"/>
      <c r="AX47" s="76"/>
      <c r="AY47" s="76"/>
      <c r="AZ47" s="76"/>
      <c r="BA47" s="76"/>
      <c r="BB47" s="77"/>
    </row>
    <row r="48" spans="1:54" ht="15.75" x14ac:dyDescent="0.25">
      <c r="A48" s="75">
        <f>IF(ISBLANK(VLOOKUP(D48,#REF!,3)),0,1)</f>
        <v>1</v>
      </c>
      <c r="B48" s="74">
        <f t="shared" si="0"/>
        <v>0</v>
      </c>
      <c r="C48" s="52">
        <v>14</v>
      </c>
      <c r="D48" s="53"/>
      <c r="E48" s="54"/>
      <c r="F48" s="55"/>
      <c r="G48" s="164">
        <v>35.671900000000001</v>
      </c>
      <c r="H48" s="53">
        <v>0</v>
      </c>
      <c r="I48" s="159">
        <v>0</v>
      </c>
      <c r="J48" s="127" t="s">
        <v>4</v>
      </c>
      <c r="K48" s="127" t="s">
        <v>4</v>
      </c>
      <c r="L48" s="127" t="s">
        <v>4</v>
      </c>
      <c r="M48" s="127" t="s">
        <v>4</v>
      </c>
      <c r="N48" s="127" t="s">
        <v>4</v>
      </c>
      <c r="O48" s="127" t="s">
        <v>4</v>
      </c>
      <c r="P48" s="234">
        <v>4.5599999999999996</v>
      </c>
      <c r="Q48" s="127" t="s">
        <v>4</v>
      </c>
      <c r="R48" s="234"/>
      <c r="S48" s="60">
        <v>199</v>
      </c>
      <c r="T48" s="231">
        <v>0</v>
      </c>
      <c r="U48" s="231">
        <v>0</v>
      </c>
      <c r="X48" s="231">
        <v>0.02</v>
      </c>
      <c r="Y48" s="231">
        <v>1.9543788179889547E-2</v>
      </c>
      <c r="Z48" s="231">
        <v>0.06</v>
      </c>
      <c r="AA48" s="231">
        <v>5.8631364539668641E-2</v>
      </c>
      <c r="AB48" s="231">
        <v>0.56000000000000005</v>
      </c>
      <c r="AC48" s="231">
        <v>0.5472260690369074</v>
      </c>
      <c r="AD48" s="76"/>
      <c r="AE48" s="76"/>
      <c r="AF48" s="76"/>
      <c r="AG48" s="76"/>
      <c r="AH48" s="76"/>
      <c r="AI48" s="76"/>
      <c r="AJ48" s="76"/>
      <c r="AK48" s="76"/>
      <c r="AL48" s="76"/>
      <c r="AM48" s="76"/>
      <c r="AN48" s="76"/>
      <c r="AO48" s="76"/>
      <c r="AP48" s="76"/>
      <c r="AQ48" s="76"/>
      <c r="AR48" s="76"/>
      <c r="AS48" s="76"/>
      <c r="AT48" s="76"/>
      <c r="AU48" s="76"/>
      <c r="AV48" s="76"/>
      <c r="AW48" s="76"/>
      <c r="AX48" s="76"/>
      <c r="AY48" s="76"/>
      <c r="AZ48" s="76"/>
      <c r="BA48" s="76"/>
      <c r="BB48" s="77"/>
    </row>
    <row r="49" spans="1:54" ht="15.75" x14ac:dyDescent="0.25">
      <c r="A49" s="75">
        <f>IF(ISBLANK(VLOOKUP(D49,#REF!,3)),0,1)</f>
        <v>1</v>
      </c>
      <c r="B49" s="74">
        <f t="shared" si="0"/>
        <v>0</v>
      </c>
      <c r="C49" s="52">
        <v>15</v>
      </c>
      <c r="D49" s="53"/>
      <c r="E49" s="54"/>
      <c r="F49" s="55"/>
      <c r="G49" s="112"/>
      <c r="H49" s="53"/>
      <c r="I49" s="53"/>
      <c r="J49" s="127"/>
      <c r="K49" s="57"/>
      <c r="L49" s="57"/>
      <c r="M49" s="57"/>
      <c r="N49" s="58"/>
      <c r="O49" s="57"/>
      <c r="P49" s="59"/>
      <c r="Q49" s="128" t="s">
        <v>4</v>
      </c>
      <c r="R49" s="60" t="s">
        <v>4</v>
      </c>
      <c r="S49" s="60"/>
      <c r="T49" s="16"/>
      <c r="U49" s="16"/>
      <c r="V49" s="124"/>
      <c r="W49" s="124"/>
      <c r="X49" s="124"/>
      <c r="Y49" s="124"/>
      <c r="Z49" s="16"/>
      <c r="AA49" s="16"/>
      <c r="AB49" s="124"/>
      <c r="AC49" s="124"/>
      <c r="AD49" s="76"/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76"/>
      <c r="AR49" s="76"/>
      <c r="AS49" s="76"/>
      <c r="AT49" s="76"/>
      <c r="AU49" s="76"/>
      <c r="AV49" s="76"/>
      <c r="AW49" s="76"/>
      <c r="AX49" s="76"/>
      <c r="AY49" s="76"/>
      <c r="AZ49" s="76"/>
      <c r="BA49" s="76"/>
      <c r="BB49" s="77"/>
    </row>
    <row r="50" spans="1:54" ht="15.75" x14ac:dyDescent="0.25">
      <c r="A50" s="75">
        <f>IF(ISBLANK(VLOOKUP(D50,#REF!,3)),0,1)</f>
        <v>1</v>
      </c>
      <c r="B50" s="74">
        <f t="shared" si="0"/>
        <v>0</v>
      </c>
      <c r="C50" s="52">
        <v>16</v>
      </c>
      <c r="D50" s="53"/>
      <c r="E50" s="54"/>
      <c r="F50" s="55"/>
      <c r="G50" s="112"/>
      <c r="H50" s="53"/>
      <c r="I50" s="53"/>
      <c r="J50" s="127"/>
      <c r="K50" s="57"/>
      <c r="L50" s="57"/>
      <c r="M50" s="57"/>
      <c r="N50" s="58"/>
      <c r="O50" s="57"/>
      <c r="P50" s="59"/>
      <c r="Q50" s="128" t="s">
        <v>4</v>
      </c>
      <c r="R50" s="60" t="s">
        <v>4</v>
      </c>
      <c r="S50" s="60"/>
      <c r="T50" s="76"/>
      <c r="U50" s="76"/>
      <c r="V50" s="76"/>
      <c r="W50" s="76"/>
      <c r="X50" s="76"/>
      <c r="Y50" s="76"/>
      <c r="Z50" s="76"/>
      <c r="AA50" s="76"/>
      <c r="AB50" s="76"/>
      <c r="AC50" s="76"/>
      <c r="AD50" s="76"/>
      <c r="AE50" s="76"/>
      <c r="AF50" s="76"/>
      <c r="AG50" s="76"/>
      <c r="AH50" s="76"/>
      <c r="AI50" s="76"/>
      <c r="AJ50" s="76"/>
      <c r="AK50" s="76"/>
      <c r="AL50" s="76"/>
      <c r="AM50" s="76"/>
      <c r="AN50" s="76"/>
      <c r="AO50" s="76"/>
      <c r="AP50" s="76"/>
      <c r="AQ50" s="76"/>
      <c r="AR50" s="76"/>
      <c r="AS50" s="76"/>
      <c r="AT50" s="76"/>
      <c r="AU50" s="76"/>
      <c r="AV50" s="76"/>
      <c r="AW50" s="76"/>
      <c r="AX50" s="76"/>
      <c r="AY50" s="76"/>
      <c r="AZ50" s="76"/>
      <c r="BA50" s="76"/>
      <c r="BB50" s="77"/>
    </row>
    <row r="51" spans="1:54" ht="15.75" x14ac:dyDescent="0.25">
      <c r="A51" s="75">
        <f>IF(ISBLANK(VLOOKUP(D51,#REF!,3)),0,1)</f>
        <v>1</v>
      </c>
      <c r="B51" s="74">
        <f t="shared" si="0"/>
        <v>0</v>
      </c>
      <c r="C51" s="52">
        <v>17</v>
      </c>
      <c r="D51" s="53"/>
      <c r="E51" s="54"/>
      <c r="F51" s="55"/>
      <c r="G51" s="112"/>
      <c r="H51" s="53"/>
      <c r="I51" s="53"/>
      <c r="J51" s="127"/>
      <c r="K51" s="57"/>
      <c r="L51" s="57"/>
      <c r="M51" s="57"/>
      <c r="N51" s="58"/>
      <c r="O51" s="57"/>
      <c r="P51" s="59"/>
      <c r="Q51" s="128" t="s">
        <v>4</v>
      </c>
      <c r="R51" s="60" t="s">
        <v>4</v>
      </c>
      <c r="S51" s="60"/>
      <c r="T51" s="16"/>
      <c r="U51" s="16"/>
      <c r="V51" s="124"/>
      <c r="W51" s="124"/>
      <c r="X51" s="124"/>
      <c r="Y51" s="124"/>
      <c r="Z51" s="16"/>
      <c r="AA51" s="16"/>
      <c r="AB51" s="124"/>
      <c r="AC51" s="124"/>
      <c r="AD51" s="76"/>
      <c r="AE51" s="76"/>
      <c r="AF51" s="76"/>
      <c r="AG51" s="76"/>
      <c r="AH51" s="76"/>
      <c r="AI51" s="76"/>
      <c r="AJ51" s="76"/>
      <c r="AK51" s="76"/>
      <c r="AL51" s="76"/>
      <c r="AM51" s="76"/>
      <c r="AN51" s="76"/>
      <c r="AO51" s="76"/>
      <c r="AP51" s="76"/>
      <c r="AQ51" s="76"/>
      <c r="AR51" s="76"/>
      <c r="AS51" s="76"/>
      <c r="AT51" s="76"/>
      <c r="AU51" s="76"/>
      <c r="AV51" s="76"/>
      <c r="AW51" s="76"/>
      <c r="AX51" s="76"/>
      <c r="AY51" s="76"/>
      <c r="AZ51" s="76"/>
      <c r="BA51" s="76"/>
      <c r="BB51" s="77"/>
    </row>
    <row r="52" spans="1:54" ht="15.75" x14ac:dyDescent="0.25">
      <c r="A52" s="75">
        <f>IF(ISBLANK(VLOOKUP(D52,#REF!,3)),0,1)</f>
        <v>1</v>
      </c>
      <c r="B52" s="74">
        <f t="shared" si="0"/>
        <v>0</v>
      </c>
      <c r="C52" s="52">
        <v>18</v>
      </c>
      <c r="D52" s="53"/>
      <c r="E52" s="54"/>
      <c r="F52" s="55"/>
      <c r="G52" s="112"/>
      <c r="H52" s="53"/>
      <c r="I52" s="53"/>
      <c r="J52" s="127"/>
      <c r="K52" s="57"/>
      <c r="L52" s="57"/>
      <c r="M52" s="57"/>
      <c r="N52" s="58"/>
      <c r="O52" s="57"/>
      <c r="P52" s="59"/>
      <c r="Q52" s="128" t="s">
        <v>4</v>
      </c>
      <c r="R52" s="60" t="s">
        <v>4</v>
      </c>
      <c r="S52" s="60"/>
      <c r="T52" s="76"/>
      <c r="U52" s="76"/>
      <c r="V52" s="76"/>
      <c r="W52" s="76"/>
      <c r="X52" s="76"/>
      <c r="Y52" s="76"/>
      <c r="Z52" s="76"/>
      <c r="AA52" s="76"/>
      <c r="AB52" s="76"/>
      <c r="AC52" s="76"/>
      <c r="AD52" s="76"/>
      <c r="AE52" s="76"/>
      <c r="AF52" s="76"/>
      <c r="AG52" s="76"/>
      <c r="AH52" s="76"/>
      <c r="AI52" s="76"/>
      <c r="AJ52" s="76"/>
      <c r="AK52" s="76"/>
      <c r="AL52" s="76"/>
      <c r="AM52" s="76"/>
      <c r="AN52" s="76"/>
      <c r="AO52" s="76"/>
      <c r="AP52" s="76"/>
      <c r="AQ52" s="76"/>
      <c r="AR52" s="76"/>
      <c r="AS52" s="76"/>
      <c r="AT52" s="76"/>
      <c r="AU52" s="76"/>
      <c r="AV52" s="76"/>
      <c r="AW52" s="76"/>
      <c r="AX52" s="76"/>
      <c r="AY52" s="76"/>
      <c r="AZ52" s="76"/>
      <c r="BA52" s="76"/>
      <c r="BB52" s="77"/>
    </row>
    <row r="53" spans="1:54" ht="15.75" x14ac:dyDescent="0.25">
      <c r="A53" s="75">
        <f>IF(ISBLANK(VLOOKUP(D53,#REF!,3)),0,1)</f>
        <v>1</v>
      </c>
      <c r="B53" s="74">
        <f t="shared" si="0"/>
        <v>0</v>
      </c>
      <c r="C53" s="52">
        <v>19</v>
      </c>
      <c r="D53" s="53"/>
      <c r="E53" s="54"/>
      <c r="F53" s="55"/>
      <c r="G53" s="112"/>
      <c r="H53" s="53"/>
      <c r="I53" s="53"/>
      <c r="J53" s="127"/>
      <c r="K53" s="57"/>
      <c r="L53" s="57"/>
      <c r="M53" s="57"/>
      <c r="N53" s="58"/>
      <c r="O53" s="57"/>
      <c r="P53" s="59"/>
      <c r="Q53" s="128" t="s">
        <v>4</v>
      </c>
      <c r="R53" s="60" t="s">
        <v>4</v>
      </c>
      <c r="S53" s="60"/>
      <c r="T53" s="76"/>
      <c r="U53" s="76"/>
      <c r="V53" s="76"/>
      <c r="W53" s="76"/>
      <c r="X53" s="76"/>
      <c r="Y53" s="76"/>
      <c r="Z53" s="76"/>
      <c r="AA53" s="76"/>
      <c r="AB53" s="76"/>
      <c r="AC53" s="76"/>
      <c r="AD53" s="76"/>
      <c r="AE53" s="76"/>
      <c r="AF53" s="76"/>
      <c r="AG53" s="76"/>
      <c r="AH53" s="76"/>
      <c r="AI53" s="76"/>
      <c r="AJ53" s="76"/>
      <c r="AK53" s="76"/>
      <c r="AL53" s="76"/>
      <c r="AM53" s="76"/>
      <c r="AN53" s="76"/>
      <c r="AO53" s="76"/>
      <c r="AP53" s="76"/>
      <c r="AQ53" s="76"/>
      <c r="AR53" s="76"/>
      <c r="AS53" s="76"/>
      <c r="AT53" s="76"/>
      <c r="AU53" s="76"/>
      <c r="AV53" s="76"/>
      <c r="AW53" s="76"/>
      <c r="AX53" s="76"/>
      <c r="AY53" s="76"/>
      <c r="AZ53" s="76"/>
      <c r="BA53" s="76"/>
      <c r="BB53" s="77"/>
    </row>
    <row r="54" spans="1:54" ht="15.75" x14ac:dyDescent="0.25">
      <c r="A54" s="75">
        <f>IF(ISBLANK(VLOOKUP(D54,#REF!,3)),0,1)</f>
        <v>1</v>
      </c>
      <c r="B54" s="74">
        <f t="shared" si="0"/>
        <v>0</v>
      </c>
      <c r="C54" s="52">
        <v>20</v>
      </c>
      <c r="D54" s="53"/>
      <c r="E54" s="54"/>
      <c r="F54" s="55"/>
      <c r="G54" s="112"/>
      <c r="H54" s="53"/>
      <c r="I54" s="53"/>
      <c r="J54" s="127"/>
      <c r="K54" s="57"/>
      <c r="L54" s="57"/>
      <c r="M54" s="57"/>
      <c r="N54" s="58"/>
      <c r="O54" s="57"/>
      <c r="P54" s="59"/>
      <c r="Q54" s="128" t="s">
        <v>4</v>
      </c>
      <c r="R54" s="60" t="s">
        <v>4</v>
      </c>
      <c r="S54" s="60"/>
      <c r="T54" s="76"/>
      <c r="U54" s="76"/>
      <c r="V54" s="76"/>
      <c r="W54" s="76"/>
      <c r="X54" s="76"/>
      <c r="Y54" s="76"/>
      <c r="Z54" s="76"/>
      <c r="AA54" s="76"/>
      <c r="AB54" s="76"/>
      <c r="AC54" s="76"/>
      <c r="AD54" s="76"/>
      <c r="AE54" s="76"/>
      <c r="AF54" s="76"/>
      <c r="AG54" s="76"/>
      <c r="AH54" s="76"/>
      <c r="AI54" s="76"/>
      <c r="AJ54" s="76"/>
      <c r="AK54" s="76"/>
      <c r="AL54" s="76"/>
      <c r="AM54" s="76"/>
      <c r="AN54" s="76"/>
      <c r="AO54" s="76"/>
      <c r="AP54" s="76"/>
      <c r="AQ54" s="76"/>
      <c r="AR54" s="76"/>
      <c r="AS54" s="76"/>
      <c r="AT54" s="76"/>
      <c r="AU54" s="76"/>
      <c r="AV54" s="76"/>
      <c r="AW54" s="76"/>
      <c r="AX54" s="76"/>
      <c r="AY54" s="76"/>
      <c r="AZ54" s="76"/>
      <c r="BA54" s="76"/>
      <c r="BB54" s="77"/>
    </row>
    <row r="55" spans="1:54" ht="15.75" x14ac:dyDescent="0.25">
      <c r="A55" s="75">
        <f>IF(ISBLANK(VLOOKUP(D55,#REF!,3)),0,1)</f>
        <v>1</v>
      </c>
      <c r="B55" s="74">
        <f t="shared" si="0"/>
        <v>0</v>
      </c>
      <c r="C55" s="52">
        <v>21</v>
      </c>
      <c r="D55" s="53"/>
      <c r="E55" s="54"/>
      <c r="F55" s="55"/>
      <c r="G55" s="112"/>
      <c r="H55" s="53"/>
      <c r="I55" s="53"/>
      <c r="J55" s="127"/>
      <c r="K55" s="57"/>
      <c r="L55" s="57"/>
      <c r="M55" s="57"/>
      <c r="N55" s="58"/>
      <c r="O55" s="57"/>
      <c r="P55" s="59"/>
      <c r="Q55" s="128" t="s">
        <v>4</v>
      </c>
      <c r="R55" s="60" t="s">
        <v>4</v>
      </c>
      <c r="S55" s="60"/>
      <c r="T55" s="76"/>
      <c r="U55" s="76"/>
      <c r="V55" s="76"/>
      <c r="W55" s="76"/>
      <c r="X55" s="76"/>
      <c r="Y55" s="76"/>
      <c r="Z55" s="76"/>
      <c r="AA55" s="76"/>
      <c r="AB55" s="76"/>
      <c r="AC55" s="76"/>
      <c r="AD55" s="76"/>
      <c r="AE55" s="76"/>
      <c r="AF55" s="76"/>
      <c r="AG55" s="76"/>
      <c r="AH55" s="76"/>
      <c r="AI55" s="76"/>
      <c r="AJ55" s="76"/>
      <c r="AK55" s="76"/>
      <c r="AL55" s="76"/>
      <c r="AM55" s="76"/>
      <c r="AN55" s="76"/>
      <c r="AO55" s="76"/>
      <c r="AP55" s="76"/>
      <c r="AQ55" s="76"/>
      <c r="AR55" s="76"/>
      <c r="AS55" s="76"/>
      <c r="AT55" s="76"/>
      <c r="AU55" s="76"/>
      <c r="AV55" s="76"/>
      <c r="AW55" s="76"/>
      <c r="AX55" s="76"/>
      <c r="AY55" s="76"/>
      <c r="AZ55" s="76"/>
      <c r="BA55" s="76"/>
      <c r="BB55" s="77"/>
    </row>
    <row r="56" spans="1:54" ht="15.75" x14ac:dyDescent="0.25">
      <c r="A56" s="75">
        <f>IF(ISBLANK(VLOOKUP(D56,#REF!,3)),0,1)</f>
        <v>1</v>
      </c>
      <c r="B56" s="74">
        <f t="shared" si="0"/>
        <v>0</v>
      </c>
      <c r="C56" s="52">
        <v>22</v>
      </c>
      <c r="D56" s="53"/>
      <c r="E56" s="54"/>
      <c r="F56" s="55"/>
      <c r="G56" s="112"/>
      <c r="H56" s="53"/>
      <c r="I56" s="53"/>
      <c r="J56" s="127"/>
      <c r="K56" s="57"/>
      <c r="L56" s="57"/>
      <c r="M56" s="57"/>
      <c r="N56" s="58"/>
      <c r="O56" s="57"/>
      <c r="P56" s="59"/>
      <c r="Q56" s="128" t="s">
        <v>4</v>
      </c>
      <c r="R56" s="60" t="s">
        <v>4</v>
      </c>
      <c r="S56" s="60"/>
      <c r="T56" s="16"/>
      <c r="U56" s="16"/>
      <c r="V56" s="124"/>
      <c r="W56" s="124"/>
      <c r="X56" s="124"/>
      <c r="Y56" s="124"/>
      <c r="Z56" s="16"/>
      <c r="AA56" s="16"/>
      <c r="AB56" s="124"/>
      <c r="AC56" s="124"/>
      <c r="AD56" s="76"/>
      <c r="AE56" s="76"/>
      <c r="AF56" s="76"/>
      <c r="AG56" s="76"/>
      <c r="AH56" s="76"/>
      <c r="AI56" s="76"/>
      <c r="AJ56" s="76"/>
      <c r="AK56" s="76"/>
      <c r="AL56" s="76"/>
      <c r="AM56" s="76"/>
      <c r="AN56" s="76"/>
      <c r="AO56" s="76"/>
      <c r="AP56" s="76"/>
      <c r="AQ56" s="76"/>
      <c r="AR56" s="76"/>
      <c r="AS56" s="76"/>
      <c r="AT56" s="76"/>
      <c r="AU56" s="76"/>
      <c r="AV56" s="76"/>
      <c r="AW56" s="76"/>
      <c r="AX56" s="76"/>
      <c r="AY56" s="76"/>
      <c r="AZ56" s="76"/>
      <c r="BA56" s="76"/>
      <c r="BB56" s="77"/>
    </row>
    <row r="57" spans="1:54" ht="15.75" x14ac:dyDescent="0.25">
      <c r="A57" s="75">
        <f>IF(ISBLANK(VLOOKUP(D57,#REF!,3)),0,1)</f>
        <v>1</v>
      </c>
      <c r="B57" s="74">
        <f t="shared" si="0"/>
        <v>0</v>
      </c>
      <c r="C57" s="52">
        <v>23</v>
      </c>
      <c r="D57" s="53"/>
      <c r="E57" s="54"/>
      <c r="F57" s="55"/>
      <c r="G57" s="112"/>
      <c r="H57" s="53"/>
      <c r="I57" s="53"/>
      <c r="J57" s="127"/>
      <c r="K57" s="57"/>
      <c r="L57" s="57"/>
      <c r="M57" s="57"/>
      <c r="N57" s="58"/>
      <c r="O57" s="57"/>
      <c r="P57" s="59"/>
      <c r="Q57" s="128" t="s">
        <v>4</v>
      </c>
      <c r="R57" s="60" t="s">
        <v>4</v>
      </c>
      <c r="S57" s="60"/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  <c r="AG57" s="76"/>
      <c r="AH57" s="76"/>
      <c r="AI57" s="76"/>
      <c r="AJ57" s="76"/>
      <c r="AK57" s="76"/>
      <c r="AL57" s="76"/>
      <c r="AM57" s="76"/>
      <c r="AN57" s="76"/>
      <c r="AO57" s="76"/>
      <c r="AP57" s="76"/>
      <c r="AQ57" s="76"/>
      <c r="AR57" s="76"/>
      <c r="AS57" s="76"/>
      <c r="AT57" s="76"/>
      <c r="AU57" s="76"/>
      <c r="AV57" s="76"/>
      <c r="AW57" s="76"/>
      <c r="AX57" s="76"/>
      <c r="AY57" s="76"/>
      <c r="AZ57" s="76"/>
      <c r="BA57" s="76"/>
      <c r="BB57" s="77"/>
    </row>
    <row r="58" spans="1:54" ht="16.5" thickBot="1" x14ac:dyDescent="0.3">
      <c r="A58" s="75">
        <f>IF(ISBLANK(VLOOKUP(D58,#REF!,3)),0,1)</f>
        <v>1</v>
      </c>
      <c r="B58" s="74">
        <f t="shared" si="0"/>
        <v>0</v>
      </c>
      <c r="C58" s="61">
        <v>24</v>
      </c>
      <c r="D58" s="62"/>
      <c r="E58" s="63"/>
      <c r="F58" s="64"/>
      <c r="G58" s="113"/>
      <c r="H58" s="62"/>
      <c r="I58" s="62"/>
      <c r="J58" s="152" t="s">
        <v>4</v>
      </c>
      <c r="K58" s="152" t="s">
        <v>4</v>
      </c>
      <c r="L58" s="152" t="s">
        <v>4</v>
      </c>
      <c r="M58" s="152" t="s">
        <v>4</v>
      </c>
      <c r="N58" s="152" t="s">
        <v>4</v>
      </c>
      <c r="O58" s="152" t="s">
        <v>4</v>
      </c>
      <c r="P58" s="152" t="s">
        <v>4</v>
      </c>
      <c r="Q58" s="152" t="s">
        <v>4</v>
      </c>
      <c r="R58" s="152" t="s">
        <v>4</v>
      </c>
      <c r="S58" s="152" t="s">
        <v>4</v>
      </c>
      <c r="T58" s="78"/>
      <c r="U58" s="78"/>
      <c r="V58" s="78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/>
      <c r="AH58" s="78"/>
      <c r="AI58" s="78"/>
      <c r="AJ58" s="78"/>
      <c r="AK58" s="78"/>
      <c r="AL58" s="78"/>
      <c r="AM58" s="78"/>
      <c r="AN58" s="78"/>
      <c r="AO58" s="78"/>
      <c r="AP58" s="78"/>
      <c r="AQ58" s="78"/>
      <c r="AR58" s="78"/>
      <c r="AS58" s="78"/>
      <c r="AT58" s="78"/>
      <c r="AU58" s="78"/>
      <c r="AV58" s="78"/>
      <c r="AW58" s="78"/>
      <c r="AX58" s="78"/>
      <c r="AY58" s="78"/>
      <c r="AZ58" s="78"/>
      <c r="BA58" s="78"/>
      <c r="BB58" s="79"/>
    </row>
  </sheetData>
  <dataConsolidate/>
  <mergeCells count="70">
    <mergeCell ref="AX31:AX32"/>
    <mergeCell ref="AY31:AY32"/>
    <mergeCell ref="AZ31:AZ32"/>
    <mergeCell ref="BA31:BA32"/>
    <mergeCell ref="BB31:BB32"/>
    <mergeCell ref="AS31:AS32"/>
    <mergeCell ref="AT31:AT32"/>
    <mergeCell ref="AU31:AU32"/>
    <mergeCell ref="AV31:AV32"/>
    <mergeCell ref="AW31:AW32"/>
    <mergeCell ref="AN31:AN32"/>
    <mergeCell ref="AO31:AO32"/>
    <mergeCell ref="AP31:AP32"/>
    <mergeCell ref="AQ31:AQ32"/>
    <mergeCell ref="AR31:AR32"/>
    <mergeCell ref="AI31:AI32"/>
    <mergeCell ref="AJ31:AJ32"/>
    <mergeCell ref="AK31:AK32"/>
    <mergeCell ref="AL31:AL32"/>
    <mergeCell ref="AM31:AM32"/>
    <mergeCell ref="AD31:AD32"/>
    <mergeCell ref="AE31:AE32"/>
    <mergeCell ref="AF31:AF32"/>
    <mergeCell ref="AG31:AG32"/>
    <mergeCell ref="AH31:AH32"/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Z31:AA32"/>
    <mergeCell ref="AB31:AC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H33:H34"/>
    <mergeCell ref="I33:I34"/>
    <mergeCell ref="J33:J34"/>
    <mergeCell ref="C33:C34"/>
    <mergeCell ref="D33:D34"/>
    <mergeCell ref="E33:E34"/>
    <mergeCell ref="F33:F34"/>
    <mergeCell ref="G33:G34"/>
  </mergeCells>
  <dataValidations count="4">
    <dataValidation type="list" showInputMessage="1" showErrorMessage="1" promptTitle="Choix Cardinal" sqref="P9">
      <formula1>$M$8:$M$10</formula1>
    </dataValidation>
    <dataValidation type="list" showInputMessage="1" showErrorMessage="1" promptTitle="Choix Cardinal" sqref="P10">
      <formula1>$N$8:$N$10</formula1>
    </dataValidation>
    <dataValidation allowBlank="1" showErrorMessage="1" sqref="J30"/>
    <dataValidation type="list" allowBlank="1" showErrorMessage="1" sqref="I29">
      <formula1>$O$28:$O$30</formula1>
    </dataValidation>
  </dataValidations>
  <pageMargins left="0.7" right="0.7" top="0.75" bottom="0.75" header="0.3" footer="0.3"/>
  <pageSetup paperSize="9" orientation="portrait" horizontalDpi="4294967293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8"/>
  <sheetViews>
    <sheetView topLeftCell="A7" zoomScaleNormal="100" workbookViewId="0">
      <selection activeCell="G35" sqref="G35:AC48"/>
    </sheetView>
  </sheetViews>
  <sheetFormatPr baseColWidth="10" defaultColWidth="11.42578125" defaultRowHeight="15" x14ac:dyDescent="0.25"/>
  <cols>
    <col min="1" max="2" width="0.85546875" style="80" customWidth="1"/>
    <col min="3" max="3" width="3.7109375" style="80" customWidth="1"/>
    <col min="4" max="8" width="10.28515625" style="80" customWidth="1"/>
    <col min="9" max="10" width="15.7109375" style="80" customWidth="1"/>
    <col min="11" max="15" width="10.7109375" style="80" hidden="1" customWidth="1"/>
    <col min="16" max="16" width="10.7109375" style="80" customWidth="1"/>
    <col min="17" max="29" width="10.28515625" style="80" customWidth="1"/>
    <col min="30" max="16384" width="11.42578125" style="80"/>
  </cols>
  <sheetData>
    <row r="1" spans="3:23" ht="3" customHeight="1" thickBot="1" x14ac:dyDescent="0.3"/>
    <row r="2" spans="3:23" ht="21" x14ac:dyDescent="0.35">
      <c r="C2" s="214" t="s">
        <v>19</v>
      </c>
      <c r="D2" s="215"/>
      <c r="E2" s="215"/>
      <c r="F2" s="216" t="s">
        <v>147</v>
      </c>
      <c r="G2" s="216"/>
      <c r="H2" s="216"/>
      <c r="I2" s="216"/>
      <c r="J2" s="216"/>
      <c r="K2" s="216"/>
      <c r="L2" s="216"/>
      <c r="M2" s="216"/>
      <c r="N2" s="216"/>
      <c r="O2" s="216"/>
      <c r="P2" s="216"/>
      <c r="Q2" s="216"/>
      <c r="R2" s="216"/>
      <c r="S2" s="216"/>
      <c r="T2" s="216"/>
      <c r="U2" s="1"/>
    </row>
    <row r="3" spans="3:23" ht="14.45" customHeight="1" x14ac:dyDescent="0.25">
      <c r="C3" s="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2"/>
    </row>
    <row r="4" spans="3:23" ht="21.75" thickBot="1" x14ac:dyDescent="0.4">
      <c r="C4" s="217" t="s">
        <v>75</v>
      </c>
      <c r="D4" s="218"/>
      <c r="E4" s="218"/>
      <c r="F4" s="218"/>
      <c r="G4" s="218"/>
      <c r="H4" s="218"/>
      <c r="I4" s="218"/>
      <c r="J4" s="218"/>
      <c r="K4" s="218"/>
      <c r="L4" s="218"/>
      <c r="M4" s="218"/>
      <c r="N4" s="218"/>
      <c r="O4" s="218"/>
      <c r="P4" s="218"/>
      <c r="Q4" s="218"/>
      <c r="R4" s="218"/>
      <c r="S4" s="218"/>
      <c r="T4" s="218"/>
      <c r="U4" s="219"/>
    </row>
    <row r="5" spans="3:23" ht="15.75" customHeight="1" thickBot="1" x14ac:dyDescent="0.4">
      <c r="C5" s="7"/>
      <c r="D5" s="7"/>
      <c r="E5" s="7"/>
      <c r="F5" s="7"/>
      <c r="G5" s="7"/>
      <c r="J5" s="7"/>
      <c r="K5" s="7"/>
      <c r="L5" s="7"/>
      <c r="M5" s="7"/>
      <c r="N5" s="7"/>
      <c r="O5" s="7"/>
      <c r="P5" s="7"/>
      <c r="Q5" s="7"/>
      <c r="R5" s="7"/>
    </row>
    <row r="6" spans="3:23" ht="16.5" customHeight="1" thickBot="1" x14ac:dyDescent="0.3">
      <c r="C6" s="220" t="s">
        <v>38</v>
      </c>
      <c r="D6" s="221"/>
      <c r="E6" s="221"/>
      <c r="F6" s="222">
        <v>20</v>
      </c>
      <c r="G6" s="222"/>
      <c r="H6" s="221" t="s">
        <v>37</v>
      </c>
      <c r="I6" s="221"/>
      <c r="J6" s="221"/>
      <c r="K6" s="51"/>
      <c r="L6" s="51"/>
      <c r="M6" s="51"/>
      <c r="N6" s="50"/>
      <c r="O6" s="51"/>
      <c r="P6" s="223">
        <v>1</v>
      </c>
      <c r="Q6" s="223"/>
      <c r="R6" s="224" t="s">
        <v>78</v>
      </c>
      <c r="S6" s="224"/>
      <c r="T6" s="225">
        <v>37412</v>
      </c>
      <c r="U6" s="226"/>
    </row>
    <row r="7" spans="3:23" ht="16.5" customHeight="1" thickBot="1" x14ac:dyDescent="0.4">
      <c r="C7" s="34"/>
      <c r="D7" s="34"/>
      <c r="E7" s="33"/>
      <c r="F7" s="35"/>
      <c r="G7" s="33"/>
      <c r="H7" s="33"/>
      <c r="I7" s="33"/>
      <c r="J7" s="33"/>
      <c r="K7" s="33"/>
      <c r="L7" s="33"/>
      <c r="M7" s="33"/>
      <c r="N7" s="33"/>
      <c r="O7" s="37"/>
      <c r="P7" s="33"/>
      <c r="Q7" s="36"/>
    </row>
    <row r="8" spans="3:23" ht="15" customHeight="1" x14ac:dyDescent="0.25">
      <c r="C8" s="46"/>
      <c r="D8" s="33"/>
      <c r="G8" s="206" t="s">
        <v>57</v>
      </c>
      <c r="H8" s="207"/>
      <c r="I8" s="172" t="s">
        <v>50</v>
      </c>
      <c r="J8" s="172" t="s">
        <v>46</v>
      </c>
      <c r="K8" s="44"/>
      <c r="L8" s="44"/>
      <c r="M8" s="44"/>
      <c r="N8" s="44"/>
      <c r="O8" s="47"/>
      <c r="P8" s="45" t="s">
        <v>52</v>
      </c>
      <c r="Q8" s="208" t="s">
        <v>47</v>
      </c>
      <c r="R8" s="209"/>
    </row>
    <row r="9" spans="3:23" ht="14.25" customHeight="1" x14ac:dyDescent="0.25">
      <c r="C9" s="46"/>
      <c r="D9" s="33"/>
      <c r="G9" s="210" t="s">
        <v>48</v>
      </c>
      <c r="H9" s="211"/>
      <c r="I9" s="38">
        <v>5</v>
      </c>
      <c r="J9" s="39">
        <v>29.76</v>
      </c>
      <c r="K9" s="42" t="s">
        <v>51</v>
      </c>
      <c r="L9" s="43" t="str">
        <f>IF(P9=M9,"+","-")</f>
        <v>-</v>
      </c>
      <c r="M9" s="42" t="s">
        <v>3</v>
      </c>
      <c r="N9" s="42" t="s">
        <v>54</v>
      </c>
      <c r="O9" s="16" t="str">
        <f>IF(ISBLANK(I9),"",IF(ISBLANK(J9),"",IF(P9=M10,L9&amp;N11,N11)))</f>
        <v>-5°29,76</v>
      </c>
      <c r="P9" s="39" t="s">
        <v>53</v>
      </c>
      <c r="Q9" s="212">
        <f>IF(ISBLANK(I9),"",IF(ISBLANK(J9),"",IF(J9&gt;60,"ERREUR !!",O11*(I9+(J9/60)))))</f>
        <v>-5.4960000000000004</v>
      </c>
      <c r="R9" s="213"/>
    </row>
    <row r="10" spans="3:23" ht="15" customHeight="1" x14ac:dyDescent="0.25">
      <c r="C10" s="46"/>
      <c r="D10" s="33"/>
      <c r="G10" s="210" t="s">
        <v>49</v>
      </c>
      <c r="H10" s="211"/>
      <c r="I10" s="38">
        <v>10</v>
      </c>
      <c r="J10" s="39">
        <v>0.09</v>
      </c>
      <c r="K10" s="42" t="s">
        <v>51</v>
      </c>
      <c r="L10" s="43" t="str">
        <f>IF(P10=N9,"+","-")</f>
        <v>-</v>
      </c>
      <c r="M10" s="42" t="s">
        <v>53</v>
      </c>
      <c r="N10" s="42" t="s">
        <v>55</v>
      </c>
      <c r="O10" s="11" t="str">
        <f>IF(ISBLANK(I10),"",IF(ISBLANK(J10),"",IF(P10=N10,L10&amp;N12,N12)))</f>
        <v>-10°0,09</v>
      </c>
      <c r="P10" s="39" t="s">
        <v>55</v>
      </c>
      <c r="Q10" s="212">
        <f>IF(ISBLANK(I10),"",IF(ISBLANK(J10),"",IF(J10&gt;60,"ERREUR !!",O12*(I10+(J10/60)))))</f>
        <v>-10.0015</v>
      </c>
      <c r="R10" s="213"/>
      <c r="S10" s="31"/>
      <c r="T10" s="31"/>
    </row>
    <row r="11" spans="3:23" x14ac:dyDescent="0.25">
      <c r="G11" s="194" t="s">
        <v>72</v>
      </c>
      <c r="H11" s="195"/>
      <c r="I11" s="83" t="s">
        <v>33</v>
      </c>
      <c r="J11" s="85">
        <v>37412</v>
      </c>
      <c r="K11" s="85"/>
      <c r="L11" s="85"/>
      <c r="M11" s="85"/>
      <c r="N11" s="86" t="str">
        <f>I9&amp;"°"&amp;J9</f>
        <v>5°29,76</v>
      </c>
      <c r="O11" s="87">
        <f>IF(P9=M10,-1,1)</f>
        <v>-1</v>
      </c>
      <c r="P11" s="198" t="str">
        <f>TEXT(J11,"aaaa-mm-jj")&amp;"T"&amp;TEXT(J12,"hh:mm:ss")&amp;"z"</f>
        <v>2006-06-06T01:20:00z</v>
      </c>
      <c r="Q11" s="198"/>
      <c r="R11" s="199"/>
      <c r="T11" s="30"/>
      <c r="U11" s="30"/>
      <c r="V11" s="32"/>
      <c r="W11" s="32"/>
    </row>
    <row r="12" spans="3:23" ht="15.75" thickBot="1" x14ac:dyDescent="0.3">
      <c r="G12" s="196"/>
      <c r="H12" s="197"/>
      <c r="I12" s="84" t="s">
        <v>73</v>
      </c>
      <c r="J12" s="114">
        <v>5.5555555555555552E-2</v>
      </c>
      <c r="K12" s="88"/>
      <c r="L12" s="88"/>
      <c r="M12" s="88"/>
      <c r="N12" s="89" t="str">
        <f>I10&amp;"°"&amp;J10</f>
        <v>10°0,09</v>
      </c>
      <c r="O12" s="87">
        <f>IF(P10=N10,-1,1)</f>
        <v>-1</v>
      </c>
      <c r="P12" s="200"/>
      <c r="Q12" s="200"/>
      <c r="R12" s="201"/>
      <c r="T12" s="30"/>
      <c r="U12" s="30"/>
      <c r="V12" s="32"/>
      <c r="W12" s="32"/>
    </row>
    <row r="13" spans="3:23" ht="15.75" thickBot="1" x14ac:dyDescent="0.3">
      <c r="C13" s="5" t="s">
        <v>1</v>
      </c>
      <c r="D13" s="5"/>
      <c r="E13" s="6"/>
      <c r="K13" s="81"/>
      <c r="L13" s="81"/>
      <c r="M13" s="81"/>
      <c r="N13" s="81"/>
      <c r="O13" s="81"/>
      <c r="P13" s="81"/>
      <c r="Q13" s="82"/>
    </row>
    <row r="14" spans="3:23" ht="15" customHeight="1" x14ac:dyDescent="0.25">
      <c r="C14" s="97" t="s">
        <v>7</v>
      </c>
      <c r="D14" s="90"/>
      <c r="E14" s="90"/>
      <c r="F14" s="90"/>
      <c r="G14" s="90"/>
      <c r="H14" s="91"/>
      <c r="I14" s="91"/>
      <c r="J14" s="91"/>
      <c r="K14" s="90"/>
      <c r="L14" s="90"/>
      <c r="M14" s="90"/>
      <c r="N14" s="91"/>
      <c r="O14" s="12"/>
      <c r="P14" s="91"/>
      <c r="Q14" s="12" t="s">
        <v>17</v>
      </c>
      <c r="R14" s="17">
        <v>22.6</v>
      </c>
      <c r="S14" s="92" t="s">
        <v>2</v>
      </c>
    </row>
    <row r="15" spans="3:23" ht="14.25" customHeight="1" x14ac:dyDescent="0.25">
      <c r="C15" s="98" t="s">
        <v>32</v>
      </c>
      <c r="D15" s="93"/>
      <c r="E15" s="93"/>
      <c r="F15" s="93"/>
      <c r="G15" s="93"/>
      <c r="H15" s="23"/>
      <c r="I15" s="23"/>
      <c r="J15" s="23"/>
      <c r="K15" s="93"/>
      <c r="L15" s="93"/>
      <c r="M15" s="93"/>
      <c r="N15" s="23"/>
      <c r="O15" s="13"/>
      <c r="P15" s="23"/>
      <c r="Q15" s="13" t="s">
        <v>34</v>
      </c>
      <c r="R15" s="18">
        <v>22.6</v>
      </c>
      <c r="S15" s="94" t="s">
        <v>2</v>
      </c>
    </row>
    <row r="16" spans="3:23" x14ac:dyDescent="0.25">
      <c r="C16" s="98" t="s">
        <v>11</v>
      </c>
      <c r="D16" s="93"/>
      <c r="E16" s="93"/>
      <c r="F16" s="93"/>
      <c r="G16" s="93"/>
      <c r="H16" s="23"/>
      <c r="I16" s="23"/>
      <c r="J16" s="23"/>
      <c r="K16" s="93"/>
      <c r="L16" s="93"/>
      <c r="M16" s="93"/>
      <c r="N16" s="23"/>
      <c r="O16" s="14"/>
      <c r="P16" s="23"/>
      <c r="Q16" s="14" t="s">
        <v>35</v>
      </c>
      <c r="R16" s="20" t="s">
        <v>4</v>
      </c>
      <c r="S16" s="94" t="s">
        <v>6</v>
      </c>
    </row>
    <row r="17" spans="3:54" ht="15.75" thickBot="1" x14ac:dyDescent="0.3">
      <c r="C17" s="99" t="s">
        <v>12</v>
      </c>
      <c r="D17" s="95"/>
      <c r="E17" s="95"/>
      <c r="F17" s="95"/>
      <c r="G17" s="95"/>
      <c r="H17" s="24"/>
      <c r="I17" s="24"/>
      <c r="J17" s="24"/>
      <c r="K17" s="95"/>
      <c r="L17" s="95"/>
      <c r="M17" s="95"/>
      <c r="N17" s="24"/>
      <c r="O17" s="15"/>
      <c r="P17" s="24"/>
      <c r="Q17" s="15" t="s">
        <v>36</v>
      </c>
      <c r="R17" s="21" t="s">
        <v>4</v>
      </c>
      <c r="S17" s="96" t="s">
        <v>6</v>
      </c>
    </row>
    <row r="18" spans="3:54" ht="14.45" hidden="1" x14ac:dyDescent="0.3">
      <c r="C18" s="8" t="s">
        <v>8</v>
      </c>
      <c r="D18" s="9"/>
      <c r="E18" s="9"/>
      <c r="F18" s="9"/>
      <c r="G18" s="9"/>
      <c r="H18" s="9"/>
      <c r="I18" s="9"/>
      <c r="J18" s="9"/>
      <c r="K18" s="10"/>
      <c r="L18" s="10"/>
      <c r="M18" s="10"/>
      <c r="N18" s="10"/>
      <c r="O18" s="25" t="s">
        <v>0</v>
      </c>
      <c r="P18" s="19">
        <f>(0.999842594+(0.00006793952*$R$14)-(0.00000909529*$R$14^2)+(0.0000001001685*$R$14^3)-(0.000000001120083*$R$14^4)+(0.000000000006536332*$R$14^5))</f>
        <v>0.99763511379081982</v>
      </c>
      <c r="Q18" s="10"/>
      <c r="R18" s="2"/>
    </row>
    <row r="19" spans="3:54" ht="14.45" hidden="1" x14ac:dyDescent="0.3">
      <c r="C19" s="8" t="s">
        <v>9</v>
      </c>
      <c r="D19" s="9"/>
      <c r="E19" s="9"/>
      <c r="F19" s="9"/>
      <c r="G19" s="9"/>
      <c r="H19" s="9"/>
      <c r="I19" s="9"/>
      <c r="J19" s="9"/>
      <c r="K19" s="10"/>
      <c r="L19" s="10"/>
      <c r="M19" s="10"/>
      <c r="N19" s="10"/>
      <c r="O19" s="25" t="s">
        <v>43</v>
      </c>
      <c r="P19" s="19" t="e">
        <f>$P$24*($P$18/#REF!)</f>
        <v>#REF!</v>
      </c>
      <c r="Q19" s="10" t="s">
        <v>3</v>
      </c>
      <c r="R19" s="2"/>
    </row>
    <row r="20" spans="3:54" ht="14.45" hidden="1" x14ac:dyDescent="0.3">
      <c r="C20" s="8" t="s">
        <v>18</v>
      </c>
      <c r="D20" s="9"/>
      <c r="E20" s="9"/>
      <c r="F20" s="9"/>
      <c r="G20" s="9"/>
      <c r="H20" s="9"/>
      <c r="I20" s="9"/>
      <c r="J20" s="9"/>
      <c r="K20" s="10"/>
      <c r="L20" s="10"/>
      <c r="M20" s="10"/>
      <c r="N20" s="10"/>
      <c r="O20" s="25" t="s">
        <v>44</v>
      </c>
      <c r="P20" s="19" t="e">
        <f>5+#REF!</f>
        <v>#REF!</v>
      </c>
      <c r="Q20" s="10" t="s">
        <v>6</v>
      </c>
      <c r="R20" s="2"/>
    </row>
    <row r="21" spans="3:54" ht="14.45" hidden="1" x14ac:dyDescent="0.3">
      <c r="C21" s="8" t="s">
        <v>10</v>
      </c>
      <c r="D21" s="9"/>
      <c r="E21" s="9"/>
      <c r="F21" s="9"/>
      <c r="G21" s="9"/>
      <c r="H21" s="9"/>
      <c r="I21" s="9"/>
      <c r="J21" s="9"/>
      <c r="K21" s="10"/>
      <c r="L21" s="10"/>
      <c r="M21" s="10"/>
      <c r="N21" s="10"/>
      <c r="O21" s="25" t="s">
        <v>45</v>
      </c>
      <c r="P21" s="19" t="e">
        <f>P20*(1+0.00001*(R14-20))</f>
        <v>#REF!</v>
      </c>
      <c r="Q21" s="10" t="s">
        <v>6</v>
      </c>
      <c r="R21" s="2"/>
    </row>
    <row r="22" spans="3:54" ht="14.45" hidden="1" x14ac:dyDescent="0.3">
      <c r="C22" s="8" t="s">
        <v>13</v>
      </c>
      <c r="D22" s="9"/>
      <c r="E22" s="9"/>
      <c r="F22" s="9"/>
      <c r="G22" s="9"/>
      <c r="H22" s="9"/>
      <c r="I22" s="9"/>
      <c r="J22" s="9"/>
      <c r="K22" s="10"/>
      <c r="L22" s="10"/>
      <c r="M22" s="10"/>
      <c r="N22" s="10"/>
      <c r="O22" s="25" t="s">
        <v>39</v>
      </c>
      <c r="P22" s="22" t="e">
        <f>$R$16*(1+0.00001*(20-$R$14))</f>
        <v>#VALUE!</v>
      </c>
      <c r="Q22" s="10" t="s">
        <v>6</v>
      </c>
      <c r="R22" s="2"/>
    </row>
    <row r="23" spans="3:54" ht="14.45" hidden="1" x14ac:dyDescent="0.3">
      <c r="C23" s="8" t="s">
        <v>14</v>
      </c>
      <c r="D23" s="9"/>
      <c r="E23" s="9"/>
      <c r="F23" s="9"/>
      <c r="G23" s="9"/>
      <c r="H23" s="9"/>
      <c r="I23" s="9"/>
      <c r="J23" s="9"/>
      <c r="K23" s="10"/>
      <c r="L23" s="10"/>
      <c r="M23" s="10"/>
      <c r="N23" s="10"/>
      <c r="O23" s="25" t="s">
        <v>40</v>
      </c>
      <c r="P23" s="22" t="e">
        <f>$R$17*(1+0.00001*(20-$R$14))</f>
        <v>#VALUE!</v>
      </c>
      <c r="Q23" s="10" t="s">
        <v>6</v>
      </c>
      <c r="R23" s="2"/>
    </row>
    <row r="24" spans="3:54" ht="14.45" hidden="1" x14ac:dyDescent="0.3">
      <c r="C24" s="8" t="s">
        <v>15</v>
      </c>
      <c r="D24" s="9"/>
      <c r="E24" s="9"/>
      <c r="F24" s="9"/>
      <c r="G24" s="9"/>
      <c r="H24" s="9"/>
      <c r="I24" s="9"/>
      <c r="J24" s="9"/>
      <c r="K24" s="10"/>
      <c r="L24" s="10"/>
      <c r="M24" s="10"/>
      <c r="N24" s="10"/>
      <c r="O24" s="25" t="s">
        <v>41</v>
      </c>
      <c r="P24" s="23" t="e">
        <f>MAX(#REF!)</f>
        <v>#REF!</v>
      </c>
      <c r="Q24" s="10" t="s">
        <v>3</v>
      </c>
      <c r="R24" s="2"/>
    </row>
    <row r="25" spans="3:54" ht="14.45" hidden="1" x14ac:dyDescent="0.3">
      <c r="C25" s="8" t="s">
        <v>16</v>
      </c>
      <c r="D25" s="9"/>
      <c r="E25" s="9"/>
      <c r="F25" s="9"/>
      <c r="G25" s="9"/>
      <c r="H25" s="9"/>
      <c r="I25" s="9"/>
      <c r="J25" s="9"/>
      <c r="K25" s="10"/>
      <c r="L25" s="10"/>
      <c r="M25" s="10"/>
      <c r="N25" s="10"/>
      <c r="O25" s="25" t="s">
        <v>42</v>
      </c>
      <c r="P25" s="23" t="e">
        <f>IF(ISBLANK(R14),"",IF(ISBLANK(P21),"",IF(ISBLANK(R17),"",(($P$24*$P$18)/($P$22-$P$23)))))</f>
        <v>#REF!</v>
      </c>
      <c r="Q25" s="10" t="s">
        <v>3</v>
      </c>
      <c r="R25" s="2"/>
    </row>
    <row r="26" spans="3:54" ht="14.45" hidden="1" x14ac:dyDescent="0.3">
      <c r="C26" s="40" t="s">
        <v>31</v>
      </c>
      <c r="D26" s="41"/>
      <c r="E26" s="41"/>
      <c r="F26" s="41"/>
      <c r="G26" s="41"/>
      <c r="H26" s="41"/>
      <c r="I26" s="41"/>
      <c r="J26" s="41"/>
      <c r="K26" s="10"/>
      <c r="L26" s="10"/>
      <c r="M26" s="10"/>
      <c r="N26" s="10"/>
      <c r="O26" s="25" t="s">
        <v>30</v>
      </c>
      <c r="P26" s="23" t="e">
        <f>2+(#REF!+#REF!)</f>
        <v>#REF!</v>
      </c>
      <c r="Q26" s="10" t="s">
        <v>6</v>
      </c>
      <c r="R26" s="2"/>
    </row>
    <row r="27" spans="3:54" hidden="1" thickBot="1" x14ac:dyDescent="0.35">
      <c r="C27" s="26"/>
      <c r="D27" s="27"/>
      <c r="E27" s="27"/>
      <c r="F27" s="27"/>
      <c r="G27" s="27"/>
      <c r="H27" s="27"/>
      <c r="I27" s="27"/>
      <c r="J27" s="27"/>
      <c r="K27" s="28"/>
      <c r="L27" s="28"/>
      <c r="M27" s="28"/>
      <c r="N27" s="28"/>
      <c r="O27" s="29" t="s">
        <v>29</v>
      </c>
      <c r="P27" s="24">
        <v>1.6999999999999999E-3</v>
      </c>
      <c r="Q27" s="28"/>
      <c r="R27" s="4"/>
    </row>
    <row r="29" spans="3:54" ht="15.75" x14ac:dyDescent="0.25">
      <c r="E29" s="202" t="s">
        <v>60</v>
      </c>
      <c r="F29" s="202"/>
      <c r="G29" s="202"/>
      <c r="H29" s="202"/>
      <c r="I29" s="69" t="s">
        <v>66</v>
      </c>
      <c r="K29" s="70"/>
      <c r="L29" s="70"/>
      <c r="M29" s="70"/>
      <c r="N29" s="71"/>
      <c r="O29" s="70" t="s">
        <v>66</v>
      </c>
    </row>
    <row r="30" spans="3:54" ht="16.149999999999999" thickBot="1" x14ac:dyDescent="0.35">
      <c r="E30" s="117"/>
      <c r="F30" s="117"/>
      <c r="G30" s="117"/>
      <c r="H30" s="117"/>
      <c r="I30" s="117"/>
      <c r="J30" s="73"/>
      <c r="K30" s="72"/>
      <c r="L30" s="72"/>
      <c r="M30" s="72"/>
      <c r="N30" s="71"/>
      <c r="O30" s="71" t="s">
        <v>65</v>
      </c>
      <c r="P30" s="71"/>
    </row>
    <row r="31" spans="3:54" ht="15.75" customHeight="1" x14ac:dyDescent="0.25">
      <c r="C31" s="203" t="s">
        <v>5</v>
      </c>
      <c r="D31" s="190" t="s">
        <v>24</v>
      </c>
      <c r="E31" s="190" t="s">
        <v>58</v>
      </c>
      <c r="F31" s="190" t="s">
        <v>56</v>
      </c>
      <c r="G31" s="190" t="s">
        <v>20</v>
      </c>
      <c r="H31" s="190" t="s">
        <v>76</v>
      </c>
      <c r="I31" s="188" t="s">
        <v>77</v>
      </c>
      <c r="J31" s="188" t="s">
        <v>64</v>
      </c>
      <c r="K31" s="190" t="s">
        <v>21</v>
      </c>
      <c r="L31" s="190" t="s">
        <v>22</v>
      </c>
      <c r="M31" s="190" t="s">
        <v>26</v>
      </c>
      <c r="N31" s="190" t="s">
        <v>25</v>
      </c>
      <c r="O31" s="190" t="s">
        <v>23</v>
      </c>
      <c r="P31" s="192" t="s">
        <v>74</v>
      </c>
      <c r="Q31" s="192"/>
      <c r="R31" s="192"/>
      <c r="S31" s="192"/>
      <c r="T31" s="184" t="s">
        <v>69</v>
      </c>
      <c r="U31" s="184"/>
      <c r="V31" s="184" t="s">
        <v>70</v>
      </c>
      <c r="W31" s="184"/>
      <c r="X31" s="184" t="s">
        <v>71</v>
      </c>
      <c r="Y31" s="184"/>
      <c r="Z31" s="184" t="s">
        <v>67</v>
      </c>
      <c r="AA31" s="184"/>
      <c r="AB31" s="184" t="s">
        <v>68</v>
      </c>
      <c r="AC31" s="186"/>
      <c r="AD31" s="227" t="s">
        <v>80</v>
      </c>
      <c r="AE31" s="227" t="s">
        <v>81</v>
      </c>
      <c r="AF31" s="227" t="s">
        <v>82</v>
      </c>
      <c r="AG31" s="228" t="s">
        <v>83</v>
      </c>
      <c r="AH31" s="227" t="s">
        <v>84</v>
      </c>
      <c r="AI31" s="227" t="s">
        <v>85</v>
      </c>
      <c r="AJ31" s="227" t="s">
        <v>86</v>
      </c>
      <c r="AK31" s="227" t="s">
        <v>87</v>
      </c>
      <c r="AL31" s="228" t="s">
        <v>88</v>
      </c>
      <c r="AM31" s="227" t="s">
        <v>89</v>
      </c>
      <c r="AN31" s="227" t="s">
        <v>90</v>
      </c>
      <c r="AO31" s="227" t="s">
        <v>91</v>
      </c>
      <c r="AP31" s="227" t="s">
        <v>92</v>
      </c>
      <c r="AQ31" s="227" t="s">
        <v>93</v>
      </c>
      <c r="AR31" s="228" t="s">
        <v>94</v>
      </c>
      <c r="AS31" s="228" t="s">
        <v>95</v>
      </c>
      <c r="AT31" s="228" t="s">
        <v>96</v>
      </c>
      <c r="AU31" s="227" t="s">
        <v>97</v>
      </c>
      <c r="AV31" s="227" t="s">
        <v>98</v>
      </c>
      <c r="AW31" s="229" t="s">
        <v>99</v>
      </c>
      <c r="AX31" s="227" t="s">
        <v>100</v>
      </c>
      <c r="AY31" s="227" t="s">
        <v>101</v>
      </c>
      <c r="AZ31" s="228" t="s">
        <v>102</v>
      </c>
      <c r="BA31" s="227" t="s">
        <v>103</v>
      </c>
      <c r="BB31" s="230" t="s">
        <v>104</v>
      </c>
    </row>
    <row r="32" spans="3:54" ht="15.75" customHeight="1" x14ac:dyDescent="0.25">
      <c r="C32" s="204"/>
      <c r="D32" s="191"/>
      <c r="E32" s="191"/>
      <c r="F32" s="191"/>
      <c r="G32" s="191"/>
      <c r="H32" s="191"/>
      <c r="I32" s="205"/>
      <c r="J32" s="189"/>
      <c r="K32" s="191"/>
      <c r="L32" s="191"/>
      <c r="M32" s="191"/>
      <c r="N32" s="191"/>
      <c r="O32" s="191"/>
      <c r="P32" s="193"/>
      <c r="Q32" s="193"/>
      <c r="R32" s="193"/>
      <c r="S32" s="193"/>
      <c r="T32" s="185"/>
      <c r="U32" s="185"/>
      <c r="V32" s="185"/>
      <c r="W32" s="185"/>
      <c r="X32" s="185"/>
      <c r="Y32" s="185"/>
      <c r="Z32" s="185"/>
      <c r="AA32" s="185"/>
      <c r="AB32" s="185"/>
      <c r="AC32" s="187"/>
      <c r="AD32" s="227"/>
      <c r="AE32" s="227"/>
      <c r="AF32" s="227"/>
      <c r="AG32" s="228"/>
      <c r="AH32" s="227"/>
      <c r="AI32" s="227"/>
      <c r="AJ32" s="227"/>
      <c r="AK32" s="227"/>
      <c r="AL32" s="228"/>
      <c r="AM32" s="227"/>
      <c r="AN32" s="227"/>
      <c r="AO32" s="227"/>
      <c r="AP32" s="227"/>
      <c r="AQ32" s="227"/>
      <c r="AR32" s="228"/>
      <c r="AS32" s="228"/>
      <c r="AT32" s="228"/>
      <c r="AU32" s="227"/>
      <c r="AV32" s="227"/>
      <c r="AW32" s="229"/>
      <c r="AX32" s="227"/>
      <c r="AY32" s="227"/>
      <c r="AZ32" s="228"/>
      <c r="BA32" s="227"/>
      <c r="BB32" s="230"/>
    </row>
    <row r="33" spans="1:54" ht="15.75" customHeight="1" x14ac:dyDescent="0.25">
      <c r="C33" s="178" t="s">
        <v>59</v>
      </c>
      <c r="D33" s="180" t="s">
        <v>4</v>
      </c>
      <c r="E33" s="180" t="s">
        <v>2</v>
      </c>
      <c r="F33" s="176" t="s">
        <v>62</v>
      </c>
      <c r="G33" s="182"/>
      <c r="H33" s="176" t="s">
        <v>27</v>
      </c>
      <c r="I33" s="176" t="s">
        <v>27</v>
      </c>
      <c r="J33" s="176" t="s">
        <v>62</v>
      </c>
      <c r="K33" s="136"/>
      <c r="L33" s="136"/>
      <c r="M33" s="136"/>
      <c r="N33" s="136"/>
      <c r="O33" s="136"/>
      <c r="P33" s="137" t="s">
        <v>132</v>
      </c>
      <c r="Q33" s="137"/>
      <c r="R33" s="137" t="s">
        <v>133</v>
      </c>
      <c r="S33" s="137" t="s">
        <v>134</v>
      </c>
      <c r="T33" s="138" t="s">
        <v>135</v>
      </c>
      <c r="U33" s="138" t="s">
        <v>136</v>
      </c>
      <c r="V33" s="138" t="s">
        <v>137</v>
      </c>
      <c r="W33" s="138" t="s">
        <v>138</v>
      </c>
      <c r="X33" s="138" t="s">
        <v>139</v>
      </c>
      <c r="Y33" s="138" t="s">
        <v>140</v>
      </c>
      <c r="Z33" s="138" t="s">
        <v>141</v>
      </c>
      <c r="AA33" s="138" t="s">
        <v>142</v>
      </c>
      <c r="AB33" s="138" t="s">
        <v>143</v>
      </c>
      <c r="AC33" s="139" t="s">
        <v>144</v>
      </c>
      <c r="AD33" s="129" t="s">
        <v>105</v>
      </c>
      <c r="AE33" s="129" t="s">
        <v>106</v>
      </c>
      <c r="AF33" s="129" t="s">
        <v>107</v>
      </c>
      <c r="AG33" s="130" t="s">
        <v>108</v>
      </c>
      <c r="AH33" s="129" t="s">
        <v>109</v>
      </c>
      <c r="AI33" s="131" t="s">
        <v>110</v>
      </c>
      <c r="AJ33" s="129" t="s">
        <v>111</v>
      </c>
      <c r="AK33" s="131" t="s">
        <v>112</v>
      </c>
      <c r="AL33" s="129" t="s">
        <v>113</v>
      </c>
      <c r="AM33" s="129" t="s">
        <v>114</v>
      </c>
      <c r="AN33" s="129" t="s">
        <v>115</v>
      </c>
      <c r="AO33" s="129" t="s">
        <v>116</v>
      </c>
      <c r="AP33" s="129" t="s">
        <v>117</v>
      </c>
      <c r="AQ33" s="131" t="s">
        <v>118</v>
      </c>
      <c r="AR33" s="129" t="s">
        <v>119</v>
      </c>
      <c r="AS33" s="129" t="s">
        <v>120</v>
      </c>
      <c r="AT33" s="132" t="s">
        <v>121</v>
      </c>
      <c r="AU33" s="131" t="s">
        <v>122</v>
      </c>
      <c r="AV33" s="131" t="s">
        <v>123</v>
      </c>
      <c r="AW33" s="131" t="s">
        <v>124</v>
      </c>
      <c r="AX33" s="129" t="s">
        <v>125</v>
      </c>
      <c r="AY33" s="129" t="s">
        <v>126</v>
      </c>
      <c r="AZ33" s="130" t="s">
        <v>127</v>
      </c>
      <c r="BA33" s="129" t="s">
        <v>128</v>
      </c>
      <c r="BB33" s="133" t="s">
        <v>129</v>
      </c>
    </row>
    <row r="34" spans="1:54" ht="14.25" customHeight="1" thickBot="1" x14ac:dyDescent="0.3">
      <c r="C34" s="179"/>
      <c r="D34" s="181"/>
      <c r="E34" s="181"/>
      <c r="F34" s="177"/>
      <c r="G34" s="183"/>
      <c r="H34" s="177"/>
      <c r="I34" s="177"/>
      <c r="J34" s="177"/>
      <c r="K34" s="125"/>
      <c r="L34" s="125"/>
      <c r="M34" s="125"/>
      <c r="N34" s="126" t="s">
        <v>6</v>
      </c>
      <c r="O34" s="125"/>
      <c r="P34" s="126" t="s">
        <v>61</v>
      </c>
      <c r="Q34" s="126" t="s">
        <v>79</v>
      </c>
      <c r="R34" s="126" t="s">
        <v>63</v>
      </c>
      <c r="S34" s="126" t="s">
        <v>28</v>
      </c>
      <c r="T34" s="100" t="s">
        <v>63</v>
      </c>
      <c r="U34" s="100" t="s">
        <v>28</v>
      </c>
      <c r="V34" s="100" t="s">
        <v>63</v>
      </c>
      <c r="W34" s="100" t="s">
        <v>28</v>
      </c>
      <c r="X34" s="100" t="s">
        <v>63</v>
      </c>
      <c r="Y34" s="100" t="s">
        <v>28</v>
      </c>
      <c r="Z34" s="100" t="s">
        <v>63</v>
      </c>
      <c r="AA34" s="100" t="s">
        <v>28</v>
      </c>
      <c r="AB34" s="100" t="s">
        <v>63</v>
      </c>
      <c r="AC34" s="101" t="s">
        <v>28</v>
      </c>
      <c r="AD34" s="134" t="s">
        <v>130</v>
      </c>
      <c r="AE34" s="134" t="s">
        <v>130</v>
      </c>
      <c r="AF34" s="134" t="s">
        <v>130</v>
      </c>
      <c r="AG34" s="135" t="s">
        <v>131</v>
      </c>
      <c r="AH34" s="134" t="s">
        <v>131</v>
      </c>
      <c r="AI34" s="134" t="s">
        <v>131</v>
      </c>
      <c r="AJ34" s="134" t="s">
        <v>131</v>
      </c>
      <c r="AK34" s="134" t="s">
        <v>131</v>
      </c>
      <c r="AL34" s="134" t="s">
        <v>131</v>
      </c>
      <c r="AM34" s="134" t="s">
        <v>131</v>
      </c>
      <c r="AN34" s="134" t="s">
        <v>131</v>
      </c>
      <c r="AO34" s="134" t="s">
        <v>131</v>
      </c>
      <c r="AP34" s="134" t="s">
        <v>131</v>
      </c>
      <c r="AQ34" s="134" t="s">
        <v>131</v>
      </c>
      <c r="AR34" s="134" t="s">
        <v>131</v>
      </c>
      <c r="AS34" s="134" t="s">
        <v>131</v>
      </c>
      <c r="AT34" s="134" t="s">
        <v>131</v>
      </c>
      <c r="AU34" s="134" t="s">
        <v>131</v>
      </c>
      <c r="AV34" s="134" t="s">
        <v>131</v>
      </c>
      <c r="AW34" s="134" t="s">
        <v>131</v>
      </c>
      <c r="AX34" s="134" t="s">
        <v>131</v>
      </c>
      <c r="AY34" s="134" t="s">
        <v>131</v>
      </c>
      <c r="AZ34" s="134" t="s">
        <v>131</v>
      </c>
      <c r="BA34" s="134" t="s">
        <v>131</v>
      </c>
      <c r="BB34" s="134" t="s">
        <v>131</v>
      </c>
    </row>
    <row r="35" spans="1:54" ht="15.75" x14ac:dyDescent="0.25">
      <c r="A35" s="75">
        <f>IF(ISBLANK(VLOOKUP(D35,#REF!,3)),0,1)</f>
        <v>1</v>
      </c>
      <c r="B35" s="74">
        <f>IF(ISBLANK(D35),0,IF(ISBLANK(E35),0,IF(ISBLANK(F35),0,1)))</f>
        <v>0</v>
      </c>
      <c r="C35" s="140">
        <v>1</v>
      </c>
      <c r="D35" s="53"/>
      <c r="E35" s="53"/>
      <c r="F35" s="53"/>
      <c r="G35" s="164">
        <v>34.5884</v>
      </c>
      <c r="H35" s="53">
        <v>1000</v>
      </c>
      <c r="I35" s="159">
        <v>1002</v>
      </c>
      <c r="J35" s="142" t="s">
        <v>4</v>
      </c>
      <c r="K35" s="143" t="str">
        <f>IF(ISBLANK(E35),"",(0.000824493-(0.0000040899*E35)+(0.000000076438*E35^2)-(0.00000000082467*E35^3)+(0.0000000000053875*E35^4)))</f>
        <v/>
      </c>
      <c r="L35" s="143" t="str">
        <f>IF(ISBLANK(E35),"",(-0.00000572466+(0.00000010227*E35)-(0.0000000016546*E35^2)))</f>
        <v/>
      </c>
      <c r="M35" s="143" t="str">
        <f>IF(ISBLANK(E35),"",IF(ISBLANK(G35),(O35+(K35*35)+(L35*35^1.5)+(0.00000048314*35^2)),(O35+(K35*G35)+(L35*G35^1.5)+(0.00000048314*G35^2))))</f>
        <v/>
      </c>
      <c r="N35" s="144" t="str">
        <f>IF(ISBLANK(D35),"",IF(ISBLANK(G35),J35*(1+0.00001*(35-20)),J35*(1+0.00001*(G35-20))))</f>
        <v/>
      </c>
      <c r="O35" s="143" t="str">
        <f>IF(ISBLANK(E35),"",(0.999842594+(0.00006793952*E35)-(0.00000909529*E35^2)+(0.0000001001685*E35^3)-(0.000000001120083*E35^4)+(0.000000000006536332*E35^5)))</f>
        <v/>
      </c>
      <c r="P35" s="234">
        <v>3.6080000000000001</v>
      </c>
      <c r="Q35" s="142" t="s">
        <v>4</v>
      </c>
      <c r="S35" s="161">
        <v>156.9</v>
      </c>
      <c r="T35" s="231">
        <v>2E-3</v>
      </c>
      <c r="U35" s="231">
        <v>1.9543788179889549E-3</v>
      </c>
      <c r="X35" s="231">
        <v>32.797999999999995</v>
      </c>
      <c r="Y35" s="231">
        <v>32.049858236200862</v>
      </c>
      <c r="Z35" s="231">
        <v>2.2869999999999999</v>
      </c>
      <c r="AA35" s="231">
        <v>2.23483217837037</v>
      </c>
      <c r="AB35" s="231">
        <v>33.130000000000003</v>
      </c>
      <c r="AC35" s="231">
        <v>32.374285119987036</v>
      </c>
      <c r="AD35" s="149"/>
      <c r="AE35" s="149"/>
      <c r="AF35" s="149"/>
      <c r="AG35" s="149"/>
      <c r="AH35" s="149"/>
      <c r="AI35" s="149"/>
      <c r="AJ35" s="149"/>
      <c r="AK35" s="149"/>
      <c r="AL35" s="149"/>
      <c r="AM35" s="149"/>
      <c r="AN35" s="149"/>
      <c r="AO35" s="149"/>
      <c r="AP35" s="149"/>
      <c r="AQ35" s="149"/>
      <c r="AR35" s="149"/>
      <c r="AS35" s="149"/>
      <c r="AT35" s="149"/>
      <c r="AU35" s="149"/>
      <c r="AV35" s="149"/>
      <c r="AW35" s="149"/>
      <c r="AX35" s="149"/>
      <c r="AY35" s="149"/>
      <c r="AZ35" s="149"/>
      <c r="BA35" s="149"/>
      <c r="BB35" s="150"/>
    </row>
    <row r="36" spans="1:54" ht="15.75" x14ac:dyDescent="0.25">
      <c r="A36" s="75">
        <f>IF(ISBLANK(VLOOKUP(D36,#REF!,3)),0,1)</f>
        <v>1</v>
      </c>
      <c r="B36" s="74">
        <f t="shared" ref="B36:B58" si="0">IF(ISBLANK(D36),0,IF(ISBLANK(E36),0,IF(ISBLANK(F36),0,1)))</f>
        <v>0</v>
      </c>
      <c r="C36" s="52">
        <v>2</v>
      </c>
      <c r="D36" s="53"/>
      <c r="E36" s="53"/>
      <c r="F36" s="53"/>
      <c r="G36" s="164">
        <v>34.4863</v>
      </c>
      <c r="H36" s="53">
        <v>800</v>
      </c>
      <c r="I36" s="159">
        <v>800</v>
      </c>
      <c r="J36" s="127" t="s">
        <v>4</v>
      </c>
      <c r="K36" s="57" t="str">
        <f t="shared" ref="K36:K45" si="1">IF(ISBLANK(E36),"",(0.000824493-(0.0000040899*E36)+(0.000000076438*E36^2)-(0.00000000082467*E36^3)+(0.0000000000053875*E36^4)))</f>
        <v/>
      </c>
      <c r="L36" s="57" t="str">
        <f t="shared" ref="L36:L45" si="2">IF(ISBLANK(E36),"",(-0.00000572466+(0.00000010227*E36)-(0.0000000016546*E36^2)))</f>
        <v/>
      </c>
      <c r="M36" s="57" t="str">
        <f t="shared" ref="M36:M45" si="3">IF(ISBLANK(E36),"",IF(ISBLANK(G36),(O36+(K36*35)+(L36*35^1.5)+(0.00000048314*35^2)),(O36+(K36*G36)+(L36*G36^1.5)+(0.00000048314*G36^2))))</f>
        <v/>
      </c>
      <c r="N36" s="58" t="str">
        <f t="shared" ref="N36:N45" si="4">IF(ISBLANK(D36),"",IF(ISBLANK(G36),J36*(1+0.00001*(35-20)),J36*(1+0.00001*(G36-20))))</f>
        <v/>
      </c>
      <c r="O36" s="57" t="str">
        <f t="shared" ref="O36:O45" si="5">IF(ISBLANK(E36),"",(0.999842594+(0.00006793952*E36)-(0.00000909529*E36^2)+(0.0000001001685*E36^3)-(0.000000001120083*E36^4)+(0.000000000006536332*E36^5)))</f>
        <v/>
      </c>
      <c r="P36" s="234">
        <v>3.339</v>
      </c>
      <c r="Q36" s="127" t="s">
        <v>4</v>
      </c>
      <c r="S36" s="162">
        <v>145.19999999999999</v>
      </c>
      <c r="T36" s="231">
        <v>1.2999999999999999E-2</v>
      </c>
      <c r="U36" s="231">
        <v>1.2703462316928206E-2</v>
      </c>
      <c r="X36" s="231">
        <v>34.356999999999999</v>
      </c>
      <c r="Y36" s="231">
        <v>33.573296524823256</v>
      </c>
      <c r="Z36" s="231">
        <v>2.3529999999999998</v>
      </c>
      <c r="AA36" s="231">
        <v>2.2993266793640053</v>
      </c>
      <c r="AB36" s="231">
        <v>30.97</v>
      </c>
      <c r="AC36" s="231">
        <v>30.263555996558964</v>
      </c>
      <c r="AD36" s="76"/>
      <c r="AE36" s="76"/>
      <c r="AF36" s="76"/>
      <c r="AG36" s="76"/>
      <c r="AH36" s="76"/>
      <c r="AI36" s="76"/>
      <c r="AJ36" s="76"/>
      <c r="AK36" s="76"/>
      <c r="AL36" s="76"/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76"/>
      <c r="BA36" s="76"/>
      <c r="BB36" s="77"/>
    </row>
    <row r="37" spans="1:54" ht="15.75" x14ac:dyDescent="0.25">
      <c r="A37" s="75">
        <f>IF(ISBLANK(VLOOKUP(D37,#REF!,3)),0,1)</f>
        <v>1</v>
      </c>
      <c r="B37" s="74">
        <f t="shared" si="0"/>
        <v>0</v>
      </c>
      <c r="C37" s="52">
        <v>3</v>
      </c>
      <c r="D37" s="53"/>
      <c r="E37" s="53"/>
      <c r="F37" s="53"/>
      <c r="G37" s="164">
        <v>34.622700000000002</v>
      </c>
      <c r="H37" s="53">
        <v>500</v>
      </c>
      <c r="I37" s="159">
        <v>500</v>
      </c>
      <c r="J37" s="127" t="s">
        <v>4</v>
      </c>
      <c r="K37" s="57" t="str">
        <f t="shared" si="1"/>
        <v/>
      </c>
      <c r="L37" s="57" t="str">
        <f t="shared" si="2"/>
        <v/>
      </c>
      <c r="M37" s="57" t="str">
        <f t="shared" si="3"/>
        <v/>
      </c>
      <c r="N37" s="58" t="str">
        <f t="shared" si="4"/>
        <v/>
      </c>
      <c r="O37" s="57" t="str">
        <f t="shared" si="5"/>
        <v/>
      </c>
      <c r="P37" s="234">
        <v>2.23</v>
      </c>
      <c r="Q37" s="127" t="s">
        <v>4</v>
      </c>
      <c r="S37" s="162">
        <v>97</v>
      </c>
      <c r="T37" s="231">
        <v>7.0000000000000001E-3</v>
      </c>
      <c r="U37" s="231">
        <v>6.8403258629613417E-3</v>
      </c>
      <c r="X37" s="231">
        <v>35.263000000000005</v>
      </c>
      <c r="Y37" s="231">
        <v>34.45863012937226</v>
      </c>
      <c r="Z37" s="231">
        <v>2.3050000000000002</v>
      </c>
      <c r="AA37" s="231">
        <v>2.2524215877322704</v>
      </c>
      <c r="AB37" s="231">
        <v>20.97</v>
      </c>
      <c r="AC37" s="231">
        <v>20.491661906614191</v>
      </c>
      <c r="AD37" s="76"/>
      <c r="AE37" s="76"/>
      <c r="AF37" s="76"/>
      <c r="AG37" s="76"/>
      <c r="AH37" s="76"/>
      <c r="AI37" s="76"/>
      <c r="AJ37" s="76"/>
      <c r="AK37" s="76"/>
      <c r="AL37" s="76"/>
      <c r="AM37" s="76"/>
      <c r="AN37" s="76"/>
      <c r="AO37" s="76"/>
      <c r="AP37" s="76"/>
      <c r="AQ37" s="76"/>
      <c r="AR37" s="76"/>
      <c r="AS37" s="76"/>
      <c r="AT37" s="76"/>
      <c r="AU37" s="76"/>
      <c r="AV37" s="76"/>
      <c r="AW37" s="76"/>
      <c r="AX37" s="76"/>
      <c r="AY37" s="76"/>
      <c r="AZ37" s="76"/>
      <c r="BA37" s="76"/>
      <c r="BB37" s="77"/>
    </row>
    <row r="38" spans="1:54" ht="15.75" x14ac:dyDescent="0.25">
      <c r="A38" s="75">
        <f>IF(ISBLANK(VLOOKUP(D38,#REF!,3)),0,1)</f>
        <v>1</v>
      </c>
      <c r="B38" s="74">
        <f t="shared" si="0"/>
        <v>0</v>
      </c>
      <c r="C38" s="52">
        <v>4</v>
      </c>
      <c r="D38" s="53"/>
      <c r="E38" s="53"/>
      <c r="F38" s="53"/>
      <c r="G38" s="164">
        <v>34.842300000000002</v>
      </c>
      <c r="H38" s="53">
        <v>300</v>
      </c>
      <c r="I38" s="159">
        <v>300</v>
      </c>
      <c r="J38" s="127" t="s">
        <v>4</v>
      </c>
      <c r="K38" s="57" t="str">
        <f t="shared" si="1"/>
        <v/>
      </c>
      <c r="L38" s="57" t="str">
        <f t="shared" si="2"/>
        <v/>
      </c>
      <c r="M38" s="57" t="str">
        <f t="shared" si="3"/>
        <v/>
      </c>
      <c r="N38" s="58" t="str">
        <f t="shared" si="4"/>
        <v/>
      </c>
      <c r="O38" s="57" t="str">
        <f t="shared" si="5"/>
        <v/>
      </c>
      <c r="P38" s="234">
        <v>2.347</v>
      </c>
      <c r="Q38" s="127" t="s">
        <v>4</v>
      </c>
      <c r="S38" s="162">
        <v>102.1</v>
      </c>
      <c r="T38" s="231">
        <v>6.0000000000000001E-3</v>
      </c>
      <c r="U38" s="231">
        <v>5.8631364539668647E-3</v>
      </c>
      <c r="X38" s="231">
        <v>29.504000000000001</v>
      </c>
      <c r="Y38" s="231">
        <v>28.830996322973064</v>
      </c>
      <c r="Z38" s="231">
        <v>1.9279999999999999</v>
      </c>
      <c r="AA38" s="231">
        <v>1.8840211805413525</v>
      </c>
      <c r="AB38" s="231">
        <v>13.64</v>
      </c>
      <c r="AC38" s="231">
        <v>13.328863538684672</v>
      </c>
      <c r="AD38" s="76"/>
      <c r="AE38" s="76"/>
      <c r="AF38" s="76"/>
      <c r="AG38" s="76"/>
      <c r="AH38" s="76"/>
      <c r="AI38" s="76"/>
      <c r="AJ38" s="76"/>
      <c r="AK38" s="76"/>
      <c r="AL38" s="76"/>
      <c r="AM38" s="76"/>
      <c r="AN38" s="76"/>
      <c r="AO38" s="76"/>
      <c r="AP38" s="76"/>
      <c r="AQ38" s="76"/>
      <c r="AR38" s="76"/>
      <c r="AS38" s="76"/>
      <c r="AT38" s="76"/>
      <c r="AU38" s="76"/>
      <c r="AV38" s="76"/>
      <c r="AW38" s="76"/>
      <c r="AX38" s="76"/>
      <c r="AY38" s="76"/>
      <c r="AZ38" s="76"/>
      <c r="BA38" s="76"/>
      <c r="BB38" s="77"/>
    </row>
    <row r="39" spans="1:54" ht="15.75" x14ac:dyDescent="0.25">
      <c r="A39" s="75">
        <f>IF(ISBLANK(VLOOKUP(D39,#REF!,3)),0,1)</f>
        <v>1</v>
      </c>
      <c r="B39" s="74">
        <f t="shared" si="0"/>
        <v>0</v>
      </c>
      <c r="C39" s="52">
        <v>5</v>
      </c>
      <c r="D39" s="53"/>
      <c r="E39" s="53"/>
      <c r="F39" s="53"/>
      <c r="G39" s="164">
        <v>35.2042</v>
      </c>
      <c r="H39" s="53">
        <v>160</v>
      </c>
      <c r="I39" s="159">
        <v>161</v>
      </c>
      <c r="J39" s="127" t="s">
        <v>4</v>
      </c>
      <c r="K39" s="57" t="str">
        <f t="shared" si="1"/>
        <v/>
      </c>
      <c r="L39" s="57" t="str">
        <f t="shared" si="2"/>
        <v/>
      </c>
      <c r="M39" s="57" t="str">
        <f t="shared" si="3"/>
        <v/>
      </c>
      <c r="N39" s="58" t="str">
        <f t="shared" si="4"/>
        <v/>
      </c>
      <c r="O39" s="57" t="str">
        <f t="shared" si="5"/>
        <v/>
      </c>
      <c r="P39" s="234">
        <v>2.391</v>
      </c>
      <c r="Q39" s="127" t="s">
        <v>4</v>
      </c>
      <c r="S39" s="162">
        <v>104.1</v>
      </c>
      <c r="T39" s="231">
        <v>1.4E-2</v>
      </c>
      <c r="U39" s="231">
        <v>1.3680651725922683E-2</v>
      </c>
      <c r="X39" s="231">
        <v>23.676000000000002</v>
      </c>
      <c r="Y39" s="231">
        <v>23.135936447353249</v>
      </c>
      <c r="Z39" s="231">
        <v>1.57</v>
      </c>
      <c r="AA39" s="231">
        <v>1.5341873721213295</v>
      </c>
      <c r="AB39" s="231">
        <v>8.52</v>
      </c>
      <c r="AC39" s="231">
        <v>8.3256537646329463</v>
      </c>
      <c r="AD39" s="76"/>
      <c r="AE39" s="76"/>
      <c r="AF39" s="76"/>
      <c r="AG39" s="76"/>
      <c r="AH39" s="76"/>
      <c r="AI39" s="76"/>
      <c r="AJ39" s="76"/>
      <c r="AK39" s="76"/>
      <c r="AL39" s="76"/>
      <c r="AM39" s="76"/>
      <c r="AN39" s="76"/>
      <c r="AO39" s="76"/>
      <c r="AP39" s="76"/>
      <c r="AQ39" s="76"/>
      <c r="AR39" s="76"/>
      <c r="AS39" s="76"/>
      <c r="AT39" s="76"/>
      <c r="AU39" s="76"/>
      <c r="AV39" s="76"/>
      <c r="AW39" s="76"/>
      <c r="AX39" s="76"/>
      <c r="AY39" s="76"/>
      <c r="AZ39" s="76"/>
      <c r="BA39" s="76"/>
      <c r="BB39" s="77"/>
    </row>
    <row r="40" spans="1:54" ht="15.75" x14ac:dyDescent="0.25">
      <c r="A40" s="75">
        <f>IF(ISBLANK(VLOOKUP(D40,#REF!,3)),0,1)</f>
        <v>1</v>
      </c>
      <c r="B40" s="74">
        <f t="shared" si="0"/>
        <v>0</v>
      </c>
      <c r="C40" s="52">
        <v>6</v>
      </c>
      <c r="D40" s="53"/>
      <c r="E40" s="53"/>
      <c r="F40" s="53"/>
      <c r="G40" s="232">
        <v>35.520699999999998</v>
      </c>
      <c r="H40" s="53">
        <v>130</v>
      </c>
      <c r="I40" s="159">
        <v>130</v>
      </c>
      <c r="J40" s="127" t="s">
        <v>4</v>
      </c>
      <c r="K40" s="57" t="str">
        <f t="shared" si="1"/>
        <v/>
      </c>
      <c r="L40" s="57" t="str">
        <f t="shared" si="2"/>
        <v/>
      </c>
      <c r="M40" s="57" t="str">
        <f t="shared" si="3"/>
        <v/>
      </c>
      <c r="N40" s="58" t="str">
        <f t="shared" si="4"/>
        <v/>
      </c>
      <c r="O40" s="57" t="str">
        <f t="shared" si="5"/>
        <v/>
      </c>
      <c r="P40" s="234">
        <v>2.17</v>
      </c>
      <c r="Q40" s="127" t="s">
        <v>4</v>
      </c>
      <c r="S40" s="162">
        <v>94.4</v>
      </c>
      <c r="T40" s="231">
        <v>2.7E-2</v>
      </c>
      <c r="U40" s="231">
        <v>2.638411404285089E-2</v>
      </c>
      <c r="X40" s="231">
        <v>21.273</v>
      </c>
      <c r="Y40" s="231">
        <v>20.787750297539517</v>
      </c>
      <c r="Z40" s="231">
        <v>1.409</v>
      </c>
      <c r="AA40" s="231">
        <v>1.3768598772732188</v>
      </c>
      <c r="AB40" s="231">
        <v>6.44</v>
      </c>
      <c r="AC40" s="231">
        <v>6.2930997939244344</v>
      </c>
      <c r="AD40" s="76"/>
      <c r="AE40" s="76"/>
      <c r="AF40" s="76"/>
      <c r="AG40" s="76"/>
      <c r="AH40" s="76"/>
      <c r="AI40" s="76"/>
      <c r="AJ40" s="76"/>
      <c r="AK40" s="76"/>
      <c r="AL40" s="76"/>
      <c r="AM40" s="76"/>
      <c r="AN40" s="76"/>
      <c r="AO40" s="76"/>
      <c r="AP40" s="76"/>
      <c r="AQ40" s="76"/>
      <c r="AR40" s="76"/>
      <c r="AS40" s="76"/>
      <c r="AT40" s="76"/>
      <c r="AU40" s="76"/>
      <c r="AV40" s="76"/>
      <c r="AW40" s="76"/>
      <c r="AX40" s="76"/>
      <c r="AY40" s="76"/>
      <c r="AZ40" s="76"/>
      <c r="BA40" s="76"/>
      <c r="BB40" s="77"/>
    </row>
    <row r="41" spans="1:54" ht="15.75" x14ac:dyDescent="0.25">
      <c r="A41" s="75">
        <f>IF(ISBLANK(VLOOKUP(D41,#REF!,3)),0,1)</f>
        <v>1</v>
      </c>
      <c r="B41" s="74">
        <f t="shared" si="0"/>
        <v>0</v>
      </c>
      <c r="C41" s="52">
        <v>7</v>
      </c>
      <c r="D41" s="53"/>
      <c r="E41" s="53"/>
      <c r="F41" s="53"/>
      <c r="G41" s="232">
        <v>35.522399999999998</v>
      </c>
      <c r="H41" s="53">
        <v>130</v>
      </c>
      <c r="I41" s="159">
        <v>130</v>
      </c>
      <c r="J41" s="127" t="s">
        <v>4</v>
      </c>
      <c r="K41" s="57" t="str">
        <f t="shared" si="1"/>
        <v/>
      </c>
      <c r="L41" s="57" t="str">
        <f t="shared" si="2"/>
        <v/>
      </c>
      <c r="M41" s="57" t="str">
        <f t="shared" si="3"/>
        <v/>
      </c>
      <c r="N41" s="58" t="str">
        <f t="shared" si="4"/>
        <v/>
      </c>
      <c r="O41" s="57" t="str">
        <f t="shared" si="5"/>
        <v/>
      </c>
      <c r="P41" s="234">
        <v>2.1920000000000002</v>
      </c>
      <c r="Q41" s="127" t="s">
        <v>4</v>
      </c>
      <c r="S41" s="162">
        <v>95.4</v>
      </c>
      <c r="T41" s="231">
        <v>2.5999999999999999E-2</v>
      </c>
      <c r="U41" s="231">
        <v>2.5406924633856413E-2</v>
      </c>
      <c r="X41" s="231">
        <v>21.404</v>
      </c>
      <c r="Y41" s="231">
        <v>20.915762110117793</v>
      </c>
      <c r="Z41" s="231">
        <v>1.3859999999999999</v>
      </c>
      <c r="AA41" s="231">
        <v>1.3543845208663456</v>
      </c>
      <c r="AB41" s="231">
        <v>6.33</v>
      </c>
      <c r="AC41" s="231">
        <v>6.1856089589350418</v>
      </c>
      <c r="AD41" s="76"/>
      <c r="AE41" s="76"/>
      <c r="AF41" s="76"/>
      <c r="AG41" s="76"/>
      <c r="AH41" s="76"/>
      <c r="AI41" s="76"/>
      <c r="AJ41" s="76"/>
      <c r="AK41" s="76"/>
      <c r="AL41" s="76"/>
      <c r="AM41" s="76"/>
      <c r="AN41" s="76"/>
      <c r="AO41" s="76"/>
      <c r="AP41" s="76"/>
      <c r="AQ41" s="76"/>
      <c r="AR41" s="76"/>
      <c r="AS41" s="76"/>
      <c r="AT41" s="76"/>
      <c r="AU41" s="76"/>
      <c r="AV41" s="76"/>
      <c r="AW41" s="76"/>
      <c r="AX41" s="76"/>
      <c r="AY41" s="76"/>
      <c r="AZ41" s="76"/>
      <c r="BA41" s="76"/>
      <c r="BB41" s="77"/>
    </row>
    <row r="42" spans="1:54" ht="15.75" x14ac:dyDescent="0.25">
      <c r="A42" s="75">
        <f>IF(ISBLANK(VLOOKUP(D42,#REF!,3)),0,1)</f>
        <v>1</v>
      </c>
      <c r="B42" s="74">
        <f t="shared" si="0"/>
        <v>0</v>
      </c>
      <c r="C42" s="52">
        <v>8</v>
      </c>
      <c r="D42" s="53"/>
      <c r="E42" s="53"/>
      <c r="F42" s="53"/>
      <c r="G42" s="164">
        <v>36.079300000000003</v>
      </c>
      <c r="H42" s="53">
        <v>100</v>
      </c>
      <c r="I42" s="159">
        <v>100</v>
      </c>
      <c r="J42" s="127" t="s">
        <v>4</v>
      </c>
      <c r="K42" s="57" t="str">
        <f t="shared" si="1"/>
        <v/>
      </c>
      <c r="L42" s="57" t="str">
        <f t="shared" si="2"/>
        <v/>
      </c>
      <c r="M42" s="57" t="str">
        <f t="shared" si="3"/>
        <v/>
      </c>
      <c r="N42" s="58" t="str">
        <f t="shared" si="4"/>
        <v/>
      </c>
      <c r="O42" s="57" t="str">
        <f t="shared" si="5"/>
        <v/>
      </c>
      <c r="P42" s="234">
        <v>3.577</v>
      </c>
      <c r="Q42" s="127" t="s">
        <v>4</v>
      </c>
      <c r="S42" s="60">
        <v>155.80000000000001</v>
      </c>
      <c r="T42" s="231">
        <v>0.55300000000000005</v>
      </c>
      <c r="U42" s="231">
        <v>0.54038574317394605</v>
      </c>
      <c r="X42" s="231">
        <v>7.7369999999999992</v>
      </c>
      <c r="Y42" s="231">
        <v>7.5605144573902709</v>
      </c>
      <c r="Z42" s="231">
        <v>0.67800000000000005</v>
      </c>
      <c r="AA42" s="231">
        <v>0.66253441929825574</v>
      </c>
      <c r="AB42" s="231">
        <v>2.76</v>
      </c>
      <c r="AC42" s="231">
        <v>2.6970427688247574</v>
      </c>
      <c r="AD42" s="76"/>
      <c r="AE42" s="76"/>
      <c r="AF42" s="76"/>
      <c r="AG42" s="76"/>
      <c r="AH42" s="76"/>
      <c r="AI42" s="76"/>
      <c r="AJ42" s="76"/>
      <c r="AK42" s="76"/>
      <c r="AL42" s="76"/>
      <c r="AM42" s="76"/>
      <c r="AN42" s="76"/>
      <c r="AO42" s="76"/>
      <c r="AP42" s="76"/>
      <c r="AQ42" s="76"/>
      <c r="AR42" s="76"/>
      <c r="AS42" s="76"/>
      <c r="AT42" s="76"/>
      <c r="AU42" s="76"/>
      <c r="AV42" s="76"/>
      <c r="AW42" s="76"/>
      <c r="AX42" s="76"/>
      <c r="AY42" s="76"/>
      <c r="AZ42" s="76"/>
      <c r="BA42" s="76"/>
      <c r="BB42" s="77"/>
    </row>
    <row r="43" spans="1:54" ht="15.75" x14ac:dyDescent="0.25">
      <c r="A43" s="75">
        <f>IF(ISBLANK(VLOOKUP(D43,#REF!,3)),0,1)</f>
        <v>1</v>
      </c>
      <c r="B43" s="74">
        <f t="shared" si="0"/>
        <v>0</v>
      </c>
      <c r="C43" s="52">
        <v>9</v>
      </c>
      <c r="D43" s="53"/>
      <c r="E43" s="53"/>
      <c r="F43" s="53"/>
      <c r="G43" s="164">
        <v>36.323399999999999</v>
      </c>
      <c r="H43" s="53">
        <v>80</v>
      </c>
      <c r="I43" s="159">
        <v>80</v>
      </c>
      <c r="J43" s="127" t="s">
        <v>4</v>
      </c>
      <c r="K43" s="57" t="str">
        <f t="shared" si="1"/>
        <v/>
      </c>
      <c r="L43" s="57" t="str">
        <f t="shared" si="2"/>
        <v/>
      </c>
      <c r="M43" s="57" t="str">
        <f t="shared" si="3"/>
        <v/>
      </c>
      <c r="N43" s="58" t="str">
        <f t="shared" si="4"/>
        <v/>
      </c>
      <c r="O43" s="57" t="str">
        <f t="shared" si="5"/>
        <v/>
      </c>
      <c r="P43" s="234">
        <v>4.5220000000000002</v>
      </c>
      <c r="Q43" s="127" t="s">
        <v>4</v>
      </c>
      <c r="S43" s="60">
        <v>197.1</v>
      </c>
      <c r="T43" s="231">
        <v>0.09</v>
      </c>
      <c r="U43" s="231">
        <v>8.7947046809502966E-2</v>
      </c>
      <c r="X43" s="231">
        <v>1.07</v>
      </c>
      <c r="Y43" s="231">
        <v>1.045592667624091</v>
      </c>
      <c r="Z43" s="231">
        <v>0.251</v>
      </c>
      <c r="AA43" s="231">
        <v>0.24527454165761384</v>
      </c>
      <c r="AB43" s="231">
        <v>1.45</v>
      </c>
      <c r="AC43" s="231">
        <v>1.4169246430419922</v>
      </c>
      <c r="AD43" s="76"/>
      <c r="AE43" s="76"/>
      <c r="AF43" s="76"/>
      <c r="AG43" s="76"/>
      <c r="AH43" s="76"/>
      <c r="AI43" s="76"/>
      <c r="AJ43" s="76"/>
      <c r="AK43" s="76"/>
      <c r="AL43" s="76"/>
      <c r="AM43" s="76"/>
      <c r="AN43" s="76"/>
      <c r="AO43" s="76"/>
      <c r="AP43" s="76"/>
      <c r="AQ43" s="76"/>
      <c r="AR43" s="76"/>
      <c r="AS43" s="76"/>
      <c r="AT43" s="76"/>
      <c r="AU43" s="76"/>
      <c r="AV43" s="76"/>
      <c r="AW43" s="76"/>
      <c r="AX43" s="76"/>
      <c r="AY43" s="76"/>
      <c r="AZ43" s="76"/>
      <c r="BA43" s="76"/>
      <c r="BB43" s="77"/>
    </row>
    <row r="44" spans="1:54" ht="15.75" x14ac:dyDescent="0.25">
      <c r="A44" s="75">
        <f>IF(ISBLANK(VLOOKUP(D44,#REF!,3)),0,1)</f>
        <v>1</v>
      </c>
      <c r="B44" s="74">
        <f t="shared" si="0"/>
        <v>0</v>
      </c>
      <c r="C44" s="52">
        <v>10</v>
      </c>
      <c r="D44" s="53"/>
      <c r="E44" s="53"/>
      <c r="F44" s="53"/>
      <c r="G44" s="164">
        <v>36.217399999999998</v>
      </c>
      <c r="H44" s="53">
        <v>60</v>
      </c>
      <c r="I44" s="159">
        <v>59</v>
      </c>
      <c r="J44" s="127" t="s">
        <v>4</v>
      </c>
      <c r="K44" s="57" t="str">
        <f t="shared" si="1"/>
        <v/>
      </c>
      <c r="L44" s="57" t="str">
        <f t="shared" si="2"/>
        <v/>
      </c>
      <c r="M44" s="57" t="str">
        <f t="shared" si="3"/>
        <v/>
      </c>
      <c r="N44" s="58" t="str">
        <f t="shared" si="4"/>
        <v/>
      </c>
      <c r="O44" s="57" t="str">
        <f t="shared" si="5"/>
        <v/>
      </c>
      <c r="P44" s="234">
        <v>4.7009999999999996</v>
      </c>
      <c r="Q44" s="127" t="s">
        <v>4</v>
      </c>
      <c r="S44" s="60">
        <v>205.1</v>
      </c>
      <c r="T44" s="231">
        <v>8.0000000000000002E-3</v>
      </c>
      <c r="U44" s="231">
        <v>7.8175152719558196E-3</v>
      </c>
      <c r="X44" s="231">
        <v>0</v>
      </c>
      <c r="Y44" s="231">
        <v>0</v>
      </c>
      <c r="Z44" s="231">
        <v>5.9000000000000011E-2</v>
      </c>
      <c r="AA44" s="231">
        <v>5.7654175130674175E-2</v>
      </c>
      <c r="AB44" s="231">
        <v>0.8</v>
      </c>
      <c r="AC44" s="231">
        <v>0.78175152719558194</v>
      </c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  <c r="AP44" s="76"/>
      <c r="AQ44" s="76"/>
      <c r="AR44" s="76"/>
      <c r="AS44" s="76"/>
      <c r="AT44" s="76"/>
      <c r="AU44" s="76"/>
      <c r="AV44" s="76"/>
      <c r="AW44" s="76"/>
      <c r="AX44" s="76"/>
      <c r="AY44" s="76"/>
      <c r="AZ44" s="76"/>
      <c r="BA44" s="76"/>
      <c r="BB44" s="77"/>
    </row>
    <row r="45" spans="1:54" ht="15.75" x14ac:dyDescent="0.25">
      <c r="A45" s="75">
        <f>IF(ISBLANK(VLOOKUP(D45,#REF!,3)),0,1)</f>
        <v>1</v>
      </c>
      <c r="B45" s="74">
        <f t="shared" si="0"/>
        <v>1</v>
      </c>
      <c r="C45" s="52">
        <v>11</v>
      </c>
      <c r="D45" s="53" t="s">
        <v>4</v>
      </c>
      <c r="E45" s="53" t="s">
        <v>4</v>
      </c>
      <c r="F45" s="54" t="s">
        <v>4</v>
      </c>
      <c r="G45" s="164">
        <v>35.865099999999998</v>
      </c>
      <c r="H45" s="53">
        <v>40</v>
      </c>
      <c r="I45" s="159">
        <v>40</v>
      </c>
      <c r="J45" s="127" t="s">
        <v>4</v>
      </c>
      <c r="K45" s="57" t="e">
        <f t="shared" si="1"/>
        <v>#VALUE!</v>
      </c>
      <c r="L45" s="57" t="e">
        <f t="shared" si="2"/>
        <v>#VALUE!</v>
      </c>
      <c r="M45" s="57" t="e">
        <f t="shared" si="3"/>
        <v>#VALUE!</v>
      </c>
      <c r="N45" s="58" t="e">
        <f t="shared" si="4"/>
        <v>#VALUE!</v>
      </c>
      <c r="O45" s="57" t="e">
        <f t="shared" si="5"/>
        <v>#VALUE!</v>
      </c>
      <c r="P45" s="234">
        <v>4.5599999999999996</v>
      </c>
      <c r="Q45" s="127" t="s">
        <v>4</v>
      </c>
      <c r="S45" s="60">
        <v>199</v>
      </c>
      <c r="T45" s="231">
        <v>6.0000000000000001E-3</v>
      </c>
      <c r="U45" s="231">
        <v>5.8631364539668647E-3</v>
      </c>
      <c r="X45" s="231">
        <v>0</v>
      </c>
      <c r="Y45" s="231">
        <v>0</v>
      </c>
      <c r="Z45" s="231">
        <v>2.1999999999999992E-2</v>
      </c>
      <c r="AA45" s="231">
        <v>2.1498166997878494E-2</v>
      </c>
      <c r="AB45" s="231">
        <v>0.63</v>
      </c>
      <c r="AC45" s="231">
        <v>0.61562932766652079</v>
      </c>
      <c r="AD45" s="76"/>
      <c r="AE45" s="76"/>
      <c r="AF45" s="76"/>
      <c r="AG45" s="76"/>
      <c r="AH45" s="76"/>
      <c r="AI45" s="76"/>
      <c r="AJ45" s="76"/>
      <c r="AK45" s="76"/>
      <c r="AL45" s="76"/>
      <c r="AM45" s="76"/>
      <c r="AN45" s="76"/>
      <c r="AO45" s="76"/>
      <c r="AP45" s="76"/>
      <c r="AQ45" s="76"/>
      <c r="AR45" s="76"/>
      <c r="AS45" s="76"/>
      <c r="AT45" s="76"/>
      <c r="AU45" s="76"/>
      <c r="AV45" s="76"/>
      <c r="AW45" s="76"/>
      <c r="AX45" s="76"/>
      <c r="AY45" s="76"/>
      <c r="AZ45" s="76"/>
      <c r="BA45" s="76"/>
      <c r="BB45" s="77"/>
    </row>
    <row r="46" spans="1:54" ht="15.75" x14ac:dyDescent="0.25">
      <c r="A46" s="75">
        <f>IF(ISBLANK(VLOOKUP(D46,#REF!,3)),0,1)</f>
        <v>1</v>
      </c>
      <c r="B46" s="74">
        <f t="shared" si="0"/>
        <v>0</v>
      </c>
      <c r="C46" s="52">
        <v>12</v>
      </c>
      <c r="D46" s="53"/>
      <c r="E46" s="54"/>
      <c r="F46" s="55"/>
      <c r="G46" s="164">
        <v>35.792099999999998</v>
      </c>
      <c r="H46" s="53">
        <v>20</v>
      </c>
      <c r="I46" s="159">
        <v>20</v>
      </c>
      <c r="J46" s="127" t="s">
        <v>4</v>
      </c>
      <c r="K46" s="127" t="s">
        <v>4</v>
      </c>
      <c r="L46" s="127" t="s">
        <v>4</v>
      </c>
      <c r="M46" s="127" t="s">
        <v>4</v>
      </c>
      <c r="N46" s="127" t="s">
        <v>4</v>
      </c>
      <c r="O46" s="127" t="s">
        <v>4</v>
      </c>
      <c r="P46" s="234">
        <v>4.5469999999999997</v>
      </c>
      <c r="Q46" s="127" t="s">
        <v>4</v>
      </c>
      <c r="S46" s="60">
        <v>198.5</v>
      </c>
      <c r="T46" s="231">
        <v>8.0000000000000002E-3</v>
      </c>
      <c r="U46" s="231">
        <v>7.8175152719558196E-3</v>
      </c>
      <c r="X46" s="231">
        <v>0</v>
      </c>
      <c r="Y46" s="231">
        <v>0</v>
      </c>
      <c r="Z46" s="231">
        <v>0.03</v>
      </c>
      <c r="AA46" s="231">
        <v>2.9315682269834321E-2</v>
      </c>
      <c r="AB46" s="231">
        <v>0.66</v>
      </c>
      <c r="AC46" s="231">
        <v>0.64494500993635506</v>
      </c>
      <c r="AD46" s="76"/>
      <c r="AE46" s="76"/>
      <c r="AF46" s="76"/>
      <c r="AG46" s="76"/>
      <c r="AH46" s="76"/>
      <c r="AI46" s="76"/>
      <c r="AJ46" s="76"/>
      <c r="AK46" s="76"/>
      <c r="AL46" s="76"/>
      <c r="AM46" s="76"/>
      <c r="AN46" s="76"/>
      <c r="AO46" s="76"/>
      <c r="AP46" s="76"/>
      <c r="AQ46" s="76"/>
      <c r="AR46" s="76"/>
      <c r="AS46" s="76"/>
      <c r="AT46" s="76"/>
      <c r="AU46" s="76"/>
      <c r="AV46" s="76"/>
      <c r="AW46" s="76"/>
      <c r="AX46" s="76"/>
      <c r="AY46" s="76"/>
      <c r="AZ46" s="76"/>
      <c r="BA46" s="76"/>
      <c r="BB46" s="77"/>
    </row>
    <row r="47" spans="1:54" ht="15.75" x14ac:dyDescent="0.25">
      <c r="A47" s="75">
        <f>IF(ISBLANK(VLOOKUP(D47,#REF!,3)),0,1)</f>
        <v>1</v>
      </c>
      <c r="B47" s="74">
        <f t="shared" si="0"/>
        <v>0</v>
      </c>
      <c r="C47" s="52">
        <v>13</v>
      </c>
      <c r="D47" s="53"/>
      <c r="E47" s="54"/>
      <c r="F47" s="55"/>
      <c r="G47" s="164">
        <v>35.791400000000003</v>
      </c>
      <c r="H47" s="53">
        <v>10</v>
      </c>
      <c r="I47" s="159">
        <v>10</v>
      </c>
      <c r="J47" s="127" t="s">
        <v>4</v>
      </c>
      <c r="K47" s="127" t="s">
        <v>4</v>
      </c>
      <c r="L47" s="127" t="s">
        <v>4</v>
      </c>
      <c r="M47" s="127" t="s">
        <v>4</v>
      </c>
      <c r="N47" s="127" t="s">
        <v>4</v>
      </c>
      <c r="O47" s="127" t="s">
        <v>4</v>
      </c>
      <c r="P47" s="234">
        <v>4.5519999999999996</v>
      </c>
      <c r="Q47" s="127" t="s">
        <v>4</v>
      </c>
      <c r="S47" s="60">
        <v>198.7</v>
      </c>
      <c r="T47" s="231">
        <v>6.0000000000000001E-3</v>
      </c>
      <c r="U47" s="231">
        <v>5.8631364539668647E-3</v>
      </c>
      <c r="X47" s="231">
        <v>0</v>
      </c>
      <c r="Y47" s="231">
        <v>0</v>
      </c>
      <c r="Z47" s="231">
        <v>3.1E-2</v>
      </c>
      <c r="AA47" s="231">
        <v>3.0292871678828798E-2</v>
      </c>
      <c r="AB47" s="231">
        <v>0.65</v>
      </c>
      <c r="AC47" s="231">
        <v>0.63517311584641034</v>
      </c>
      <c r="AD47" s="76"/>
      <c r="AE47" s="76"/>
      <c r="AF47" s="76"/>
      <c r="AG47" s="76"/>
      <c r="AH47" s="76"/>
      <c r="AI47" s="76"/>
      <c r="AJ47" s="76"/>
      <c r="AK47" s="76"/>
      <c r="AL47" s="76"/>
      <c r="AM47" s="76"/>
      <c r="AN47" s="76"/>
      <c r="AO47" s="76"/>
      <c r="AP47" s="76"/>
      <c r="AQ47" s="76"/>
      <c r="AR47" s="76"/>
      <c r="AS47" s="76"/>
      <c r="AT47" s="76"/>
      <c r="AU47" s="76"/>
      <c r="AV47" s="76"/>
      <c r="AW47" s="76"/>
      <c r="AX47" s="76"/>
      <c r="AY47" s="76"/>
      <c r="AZ47" s="76"/>
      <c r="BA47" s="76"/>
      <c r="BB47" s="77"/>
    </row>
    <row r="48" spans="1:54" ht="15.75" x14ac:dyDescent="0.25">
      <c r="A48" s="75">
        <f>IF(ISBLANK(VLOOKUP(D48,#REF!,3)),0,1)</f>
        <v>1</v>
      </c>
      <c r="B48" s="74">
        <f t="shared" si="0"/>
        <v>0</v>
      </c>
      <c r="C48" s="52">
        <v>14</v>
      </c>
      <c r="D48" s="53"/>
      <c r="E48" s="54"/>
      <c r="F48" s="55"/>
      <c r="G48" s="164">
        <v>35.789900000000003</v>
      </c>
      <c r="H48" s="53">
        <v>0</v>
      </c>
      <c r="I48" s="159">
        <v>2</v>
      </c>
      <c r="J48" s="127" t="s">
        <v>4</v>
      </c>
      <c r="K48" s="127" t="s">
        <v>4</v>
      </c>
      <c r="L48" s="127" t="s">
        <v>4</v>
      </c>
      <c r="M48" s="127" t="s">
        <v>4</v>
      </c>
      <c r="N48" s="127" t="s">
        <v>4</v>
      </c>
      <c r="O48" s="127" t="s">
        <v>4</v>
      </c>
      <c r="P48" s="234">
        <v>4.5519999999999996</v>
      </c>
      <c r="Q48" s="127" t="s">
        <v>4</v>
      </c>
      <c r="S48" s="60">
        <v>198.7</v>
      </c>
      <c r="T48" s="231">
        <v>1.4999999999999999E-2</v>
      </c>
      <c r="U48" s="231">
        <v>1.465784113491716E-2</v>
      </c>
      <c r="X48" s="231">
        <v>0</v>
      </c>
      <c r="Y48" s="231">
        <v>0</v>
      </c>
      <c r="Z48" s="231">
        <v>0.03</v>
      </c>
      <c r="AA48" s="231">
        <v>2.9315682269834321E-2</v>
      </c>
      <c r="AB48" s="231">
        <v>0.8</v>
      </c>
      <c r="AC48" s="231">
        <v>0.78175152719558194</v>
      </c>
      <c r="AD48" s="76"/>
      <c r="AE48" s="76"/>
      <c r="AF48" s="76"/>
      <c r="AG48" s="76"/>
      <c r="AH48" s="76"/>
      <c r="AI48" s="76"/>
      <c r="AJ48" s="76"/>
      <c r="AK48" s="76"/>
      <c r="AL48" s="76"/>
      <c r="AM48" s="76"/>
      <c r="AN48" s="76"/>
      <c r="AO48" s="76"/>
      <c r="AP48" s="76"/>
      <c r="AQ48" s="76"/>
      <c r="AR48" s="76"/>
      <c r="AS48" s="76"/>
      <c r="AT48" s="76"/>
      <c r="AU48" s="76"/>
      <c r="AV48" s="76"/>
      <c r="AW48" s="76"/>
      <c r="AX48" s="76"/>
      <c r="AY48" s="76"/>
      <c r="AZ48" s="76"/>
      <c r="BA48" s="76"/>
      <c r="BB48" s="77"/>
    </row>
    <row r="49" spans="1:54" ht="15.75" x14ac:dyDescent="0.25">
      <c r="A49" s="75">
        <f>IF(ISBLANK(VLOOKUP(D49,#REF!,3)),0,1)</f>
        <v>1</v>
      </c>
      <c r="B49" s="74">
        <f t="shared" si="0"/>
        <v>0</v>
      </c>
      <c r="C49" s="52">
        <v>15</v>
      </c>
      <c r="D49" s="53"/>
      <c r="E49" s="54"/>
      <c r="F49" s="55"/>
      <c r="G49" s="112"/>
      <c r="H49" s="53"/>
      <c r="I49" s="53"/>
      <c r="J49" s="127"/>
      <c r="K49" s="57"/>
      <c r="L49" s="57"/>
      <c r="M49" s="57"/>
      <c r="N49" s="58"/>
      <c r="O49" s="57"/>
      <c r="P49" s="59"/>
      <c r="Q49" s="128" t="s">
        <v>4</v>
      </c>
      <c r="R49" s="60" t="s">
        <v>4</v>
      </c>
      <c r="S49" s="60"/>
      <c r="T49" s="16"/>
      <c r="U49" s="16"/>
      <c r="V49" s="124"/>
      <c r="W49" s="124"/>
      <c r="X49" s="124"/>
      <c r="Y49" s="124"/>
      <c r="Z49" s="16"/>
      <c r="AA49" s="16"/>
      <c r="AB49" s="124"/>
      <c r="AC49" s="124"/>
      <c r="AD49" s="76"/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76"/>
      <c r="AR49" s="76"/>
      <c r="AS49" s="76"/>
      <c r="AT49" s="76"/>
      <c r="AU49" s="76"/>
      <c r="AV49" s="76"/>
      <c r="AW49" s="76"/>
      <c r="AX49" s="76"/>
      <c r="AY49" s="76"/>
      <c r="AZ49" s="76"/>
      <c r="BA49" s="76"/>
      <c r="BB49" s="77"/>
    </row>
    <row r="50" spans="1:54" ht="15.6" x14ac:dyDescent="0.3">
      <c r="A50" s="75">
        <f>IF(ISBLANK(VLOOKUP(D50,#REF!,3)),0,1)</f>
        <v>1</v>
      </c>
      <c r="B50" s="74">
        <f t="shared" si="0"/>
        <v>0</v>
      </c>
      <c r="C50" s="52">
        <v>16</v>
      </c>
      <c r="D50" s="53"/>
      <c r="E50" s="54"/>
      <c r="F50" s="55"/>
      <c r="G50" s="112"/>
      <c r="H50" s="53"/>
      <c r="I50" s="53"/>
      <c r="J50" s="127"/>
      <c r="K50" s="57"/>
      <c r="L50" s="57"/>
      <c r="M50" s="57"/>
      <c r="N50" s="58"/>
      <c r="O50" s="57"/>
      <c r="P50" s="59"/>
      <c r="Q50" s="128" t="s">
        <v>4</v>
      </c>
      <c r="R50" s="60" t="s">
        <v>4</v>
      </c>
      <c r="S50" s="60"/>
      <c r="T50" s="76"/>
      <c r="U50" s="76"/>
      <c r="V50" s="76"/>
      <c r="W50" s="76"/>
      <c r="X50" s="76"/>
      <c r="Y50" s="76"/>
      <c r="Z50" s="76"/>
      <c r="AA50" s="76"/>
      <c r="AB50" s="76"/>
      <c r="AC50" s="76"/>
      <c r="AD50" s="76"/>
      <c r="AE50" s="76"/>
      <c r="AF50" s="76"/>
      <c r="AG50" s="76"/>
      <c r="AH50" s="76"/>
      <c r="AI50" s="76"/>
      <c r="AJ50" s="76"/>
      <c r="AK50" s="76"/>
      <c r="AL50" s="76"/>
      <c r="AM50" s="76"/>
      <c r="AN50" s="76"/>
      <c r="AO50" s="76"/>
      <c r="AP50" s="76"/>
      <c r="AQ50" s="76"/>
      <c r="AR50" s="76"/>
      <c r="AS50" s="76"/>
      <c r="AT50" s="76"/>
      <c r="AU50" s="76"/>
      <c r="AV50" s="76"/>
      <c r="AW50" s="76"/>
      <c r="AX50" s="76"/>
      <c r="AY50" s="76"/>
      <c r="AZ50" s="76"/>
      <c r="BA50" s="76"/>
      <c r="BB50" s="77"/>
    </row>
    <row r="51" spans="1:54" ht="15.75" x14ac:dyDescent="0.25">
      <c r="A51" s="75">
        <f>IF(ISBLANK(VLOOKUP(D51,#REF!,3)),0,1)</f>
        <v>1</v>
      </c>
      <c r="B51" s="74">
        <f t="shared" si="0"/>
        <v>0</v>
      </c>
      <c r="C51" s="52">
        <v>17</v>
      </c>
      <c r="D51" s="53"/>
      <c r="E51" s="54"/>
      <c r="F51" s="55"/>
      <c r="G51" s="112"/>
      <c r="H51" s="53"/>
      <c r="I51" s="53"/>
      <c r="J51" s="127"/>
      <c r="K51" s="57"/>
      <c r="L51" s="57"/>
      <c r="M51" s="57"/>
      <c r="N51" s="58"/>
      <c r="O51" s="57"/>
      <c r="P51" s="59"/>
      <c r="Q51" s="128" t="s">
        <v>4</v>
      </c>
      <c r="R51" s="60" t="s">
        <v>4</v>
      </c>
      <c r="S51" s="60"/>
      <c r="T51" s="16"/>
      <c r="U51" s="16"/>
      <c r="V51" s="124"/>
      <c r="W51" s="124"/>
      <c r="X51" s="124"/>
      <c r="Y51" s="124"/>
      <c r="Z51" s="16"/>
      <c r="AA51" s="16"/>
      <c r="AB51" s="124"/>
      <c r="AC51" s="124"/>
      <c r="AD51" s="76"/>
      <c r="AE51" s="76"/>
      <c r="AF51" s="76"/>
      <c r="AG51" s="76"/>
      <c r="AH51" s="76"/>
      <c r="AI51" s="76"/>
      <c r="AJ51" s="76"/>
      <c r="AK51" s="76"/>
      <c r="AL51" s="76"/>
      <c r="AM51" s="76"/>
      <c r="AN51" s="76"/>
      <c r="AO51" s="76"/>
      <c r="AP51" s="76"/>
      <c r="AQ51" s="76"/>
      <c r="AR51" s="76"/>
      <c r="AS51" s="76"/>
      <c r="AT51" s="76"/>
      <c r="AU51" s="76"/>
      <c r="AV51" s="76"/>
      <c r="AW51" s="76"/>
      <c r="AX51" s="76"/>
      <c r="AY51" s="76"/>
      <c r="AZ51" s="76"/>
      <c r="BA51" s="76"/>
      <c r="BB51" s="77"/>
    </row>
    <row r="52" spans="1:54" ht="15.75" x14ac:dyDescent="0.25">
      <c r="A52" s="75">
        <f>IF(ISBLANK(VLOOKUP(D52,#REF!,3)),0,1)</f>
        <v>1</v>
      </c>
      <c r="B52" s="74">
        <f t="shared" si="0"/>
        <v>0</v>
      </c>
      <c r="C52" s="52">
        <v>18</v>
      </c>
      <c r="D52" s="53"/>
      <c r="E52" s="54"/>
      <c r="F52" s="55"/>
      <c r="G52" s="112"/>
      <c r="H52" s="53"/>
      <c r="I52" s="53"/>
      <c r="J52" s="127"/>
      <c r="K52" s="57"/>
      <c r="L52" s="57"/>
      <c r="M52" s="57"/>
      <c r="N52" s="58"/>
      <c r="O52" s="57"/>
      <c r="P52" s="59"/>
      <c r="Q52" s="128" t="s">
        <v>4</v>
      </c>
      <c r="R52" s="60" t="s">
        <v>4</v>
      </c>
      <c r="S52" s="60"/>
      <c r="T52" s="76"/>
      <c r="U52" s="76"/>
      <c r="V52" s="76"/>
      <c r="W52" s="76"/>
      <c r="X52" s="76"/>
      <c r="Y52" s="76"/>
      <c r="Z52" s="76"/>
      <c r="AA52" s="76"/>
      <c r="AB52" s="76"/>
      <c r="AC52" s="76"/>
      <c r="AD52" s="76"/>
      <c r="AE52" s="76"/>
      <c r="AF52" s="76"/>
      <c r="AG52" s="76"/>
      <c r="AH52" s="76"/>
      <c r="AI52" s="76"/>
      <c r="AJ52" s="76"/>
      <c r="AK52" s="76"/>
      <c r="AL52" s="76"/>
      <c r="AM52" s="76"/>
      <c r="AN52" s="76"/>
      <c r="AO52" s="76"/>
      <c r="AP52" s="76"/>
      <c r="AQ52" s="76"/>
      <c r="AR52" s="76"/>
      <c r="AS52" s="76"/>
      <c r="AT52" s="76"/>
      <c r="AU52" s="76"/>
      <c r="AV52" s="76"/>
      <c r="AW52" s="76"/>
      <c r="AX52" s="76"/>
      <c r="AY52" s="76"/>
      <c r="AZ52" s="76"/>
      <c r="BA52" s="76"/>
      <c r="BB52" s="77"/>
    </row>
    <row r="53" spans="1:54" ht="15.75" x14ac:dyDescent="0.25">
      <c r="A53" s="75">
        <f>IF(ISBLANK(VLOOKUP(D53,#REF!,3)),0,1)</f>
        <v>1</v>
      </c>
      <c r="B53" s="74">
        <f t="shared" si="0"/>
        <v>0</v>
      </c>
      <c r="C53" s="52">
        <v>19</v>
      </c>
      <c r="D53" s="53"/>
      <c r="E53" s="54"/>
      <c r="F53" s="55"/>
      <c r="G53" s="112"/>
      <c r="H53" s="53"/>
      <c r="I53" s="53"/>
      <c r="J53" s="127"/>
      <c r="K53" s="57"/>
      <c r="L53" s="57"/>
      <c r="M53" s="57"/>
      <c r="N53" s="58"/>
      <c r="O53" s="57"/>
      <c r="P53" s="59"/>
      <c r="Q53" s="128" t="s">
        <v>4</v>
      </c>
      <c r="R53" s="60" t="s">
        <v>4</v>
      </c>
      <c r="S53" s="60"/>
      <c r="T53" s="76"/>
      <c r="U53" s="76"/>
      <c r="V53" s="76"/>
      <c r="W53" s="76"/>
      <c r="X53" s="76"/>
      <c r="Y53" s="76"/>
      <c r="Z53" s="76"/>
      <c r="AA53" s="76"/>
      <c r="AB53" s="76"/>
      <c r="AC53" s="76"/>
      <c r="AD53" s="76"/>
      <c r="AE53" s="76"/>
      <c r="AF53" s="76"/>
      <c r="AG53" s="76"/>
      <c r="AH53" s="76"/>
      <c r="AI53" s="76"/>
      <c r="AJ53" s="76"/>
      <c r="AK53" s="76"/>
      <c r="AL53" s="76"/>
      <c r="AM53" s="76"/>
      <c r="AN53" s="76"/>
      <c r="AO53" s="76"/>
      <c r="AP53" s="76"/>
      <c r="AQ53" s="76"/>
      <c r="AR53" s="76"/>
      <c r="AS53" s="76"/>
      <c r="AT53" s="76"/>
      <c r="AU53" s="76"/>
      <c r="AV53" s="76"/>
      <c r="AW53" s="76"/>
      <c r="AX53" s="76"/>
      <c r="AY53" s="76"/>
      <c r="AZ53" s="76"/>
      <c r="BA53" s="76"/>
      <c r="BB53" s="77"/>
    </row>
    <row r="54" spans="1:54" ht="15.75" x14ac:dyDescent="0.25">
      <c r="A54" s="75">
        <f>IF(ISBLANK(VLOOKUP(D54,#REF!,3)),0,1)</f>
        <v>1</v>
      </c>
      <c r="B54" s="74">
        <f t="shared" si="0"/>
        <v>0</v>
      </c>
      <c r="C54" s="52">
        <v>20</v>
      </c>
      <c r="D54" s="53"/>
      <c r="E54" s="54"/>
      <c r="F54" s="55"/>
      <c r="G54" s="112"/>
      <c r="H54" s="53"/>
      <c r="I54" s="53"/>
      <c r="J54" s="127"/>
      <c r="K54" s="57"/>
      <c r="L54" s="57"/>
      <c r="M54" s="57"/>
      <c r="N54" s="58"/>
      <c r="O54" s="57"/>
      <c r="P54" s="59"/>
      <c r="Q54" s="128" t="s">
        <v>4</v>
      </c>
      <c r="R54" s="60" t="s">
        <v>4</v>
      </c>
      <c r="S54" s="60"/>
      <c r="T54" s="76"/>
      <c r="U54" s="76"/>
      <c r="V54" s="76"/>
      <c r="W54" s="76"/>
      <c r="X54" s="76"/>
      <c r="Y54" s="76"/>
      <c r="Z54" s="76"/>
      <c r="AA54" s="76"/>
      <c r="AB54" s="76"/>
      <c r="AC54" s="76"/>
      <c r="AD54" s="76"/>
      <c r="AE54" s="76"/>
      <c r="AF54" s="76"/>
      <c r="AG54" s="76"/>
      <c r="AH54" s="76"/>
      <c r="AI54" s="76"/>
      <c r="AJ54" s="76"/>
      <c r="AK54" s="76"/>
      <c r="AL54" s="76"/>
      <c r="AM54" s="76"/>
      <c r="AN54" s="76"/>
      <c r="AO54" s="76"/>
      <c r="AP54" s="76"/>
      <c r="AQ54" s="76"/>
      <c r="AR54" s="76"/>
      <c r="AS54" s="76"/>
      <c r="AT54" s="76"/>
      <c r="AU54" s="76"/>
      <c r="AV54" s="76"/>
      <c r="AW54" s="76"/>
      <c r="AX54" s="76"/>
      <c r="AY54" s="76"/>
      <c r="AZ54" s="76"/>
      <c r="BA54" s="76"/>
      <c r="BB54" s="77"/>
    </row>
    <row r="55" spans="1:54" ht="15.75" x14ac:dyDescent="0.25">
      <c r="A55" s="75">
        <f>IF(ISBLANK(VLOOKUP(D55,#REF!,3)),0,1)</f>
        <v>1</v>
      </c>
      <c r="B55" s="74">
        <f t="shared" si="0"/>
        <v>0</v>
      </c>
      <c r="C55" s="52">
        <v>21</v>
      </c>
      <c r="D55" s="53"/>
      <c r="E55" s="54"/>
      <c r="F55" s="55"/>
      <c r="G55" s="112"/>
      <c r="H55" s="53"/>
      <c r="I55" s="53"/>
      <c r="J55" s="127"/>
      <c r="K55" s="57"/>
      <c r="L55" s="57"/>
      <c r="M55" s="57"/>
      <c r="N55" s="58"/>
      <c r="O55" s="57"/>
      <c r="P55" s="59"/>
      <c r="Q55" s="128" t="s">
        <v>4</v>
      </c>
      <c r="R55" s="60" t="s">
        <v>4</v>
      </c>
      <c r="S55" s="60"/>
      <c r="T55" s="76"/>
      <c r="U55" s="76"/>
      <c r="V55" s="76"/>
      <c r="W55" s="76"/>
      <c r="X55" s="76"/>
      <c r="Y55" s="76"/>
      <c r="Z55" s="76"/>
      <c r="AA55" s="76"/>
      <c r="AB55" s="76"/>
      <c r="AC55" s="76"/>
      <c r="AD55" s="76"/>
      <c r="AE55" s="76"/>
      <c r="AF55" s="76"/>
      <c r="AG55" s="76"/>
      <c r="AH55" s="76"/>
      <c r="AI55" s="76"/>
      <c r="AJ55" s="76"/>
      <c r="AK55" s="76"/>
      <c r="AL55" s="76"/>
      <c r="AM55" s="76"/>
      <c r="AN55" s="76"/>
      <c r="AO55" s="76"/>
      <c r="AP55" s="76"/>
      <c r="AQ55" s="76"/>
      <c r="AR55" s="76"/>
      <c r="AS55" s="76"/>
      <c r="AT55" s="76"/>
      <c r="AU55" s="76"/>
      <c r="AV55" s="76"/>
      <c r="AW55" s="76"/>
      <c r="AX55" s="76"/>
      <c r="AY55" s="76"/>
      <c r="AZ55" s="76"/>
      <c r="BA55" s="76"/>
      <c r="BB55" s="77"/>
    </row>
    <row r="56" spans="1:54" ht="15.75" x14ac:dyDescent="0.25">
      <c r="A56" s="75">
        <f>IF(ISBLANK(VLOOKUP(D56,#REF!,3)),0,1)</f>
        <v>1</v>
      </c>
      <c r="B56" s="74">
        <f t="shared" si="0"/>
        <v>0</v>
      </c>
      <c r="C56" s="52">
        <v>22</v>
      </c>
      <c r="D56" s="53"/>
      <c r="E56" s="54"/>
      <c r="F56" s="55"/>
      <c r="G56" s="112"/>
      <c r="H56" s="53"/>
      <c r="I56" s="53"/>
      <c r="J56" s="127"/>
      <c r="K56" s="57"/>
      <c r="L56" s="57"/>
      <c r="M56" s="57"/>
      <c r="N56" s="58"/>
      <c r="O56" s="57"/>
      <c r="P56" s="59"/>
      <c r="Q56" s="128" t="s">
        <v>4</v>
      </c>
      <c r="R56" s="60" t="s">
        <v>4</v>
      </c>
      <c r="S56" s="60"/>
      <c r="T56" s="16"/>
      <c r="U56" s="16"/>
      <c r="V56" s="124"/>
      <c r="W56" s="124"/>
      <c r="X56" s="124"/>
      <c r="Y56" s="124"/>
      <c r="Z56" s="16"/>
      <c r="AA56" s="16"/>
      <c r="AB56" s="124"/>
      <c r="AC56" s="124"/>
      <c r="AD56" s="76"/>
      <c r="AE56" s="76"/>
      <c r="AF56" s="76"/>
      <c r="AG56" s="76"/>
      <c r="AH56" s="76"/>
      <c r="AI56" s="76"/>
      <c r="AJ56" s="76"/>
      <c r="AK56" s="76"/>
      <c r="AL56" s="76"/>
      <c r="AM56" s="76"/>
      <c r="AN56" s="76"/>
      <c r="AO56" s="76"/>
      <c r="AP56" s="76"/>
      <c r="AQ56" s="76"/>
      <c r="AR56" s="76"/>
      <c r="AS56" s="76"/>
      <c r="AT56" s="76"/>
      <c r="AU56" s="76"/>
      <c r="AV56" s="76"/>
      <c r="AW56" s="76"/>
      <c r="AX56" s="76"/>
      <c r="AY56" s="76"/>
      <c r="AZ56" s="76"/>
      <c r="BA56" s="76"/>
      <c r="BB56" s="77"/>
    </row>
    <row r="57" spans="1:54" ht="15.75" x14ac:dyDescent="0.25">
      <c r="A57" s="75">
        <f>IF(ISBLANK(VLOOKUP(D57,#REF!,3)),0,1)</f>
        <v>1</v>
      </c>
      <c r="B57" s="74">
        <f t="shared" si="0"/>
        <v>0</v>
      </c>
      <c r="C57" s="52">
        <v>23</v>
      </c>
      <c r="D57" s="53"/>
      <c r="E57" s="54"/>
      <c r="F57" s="55"/>
      <c r="G57" s="112"/>
      <c r="H57" s="53"/>
      <c r="I57" s="53"/>
      <c r="J57" s="127"/>
      <c r="K57" s="57"/>
      <c r="L57" s="57"/>
      <c r="M57" s="57"/>
      <c r="N57" s="58"/>
      <c r="O57" s="57"/>
      <c r="P57" s="59"/>
      <c r="Q57" s="128" t="s">
        <v>4</v>
      </c>
      <c r="R57" s="60" t="s">
        <v>4</v>
      </c>
      <c r="S57" s="60"/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  <c r="AG57" s="76"/>
      <c r="AH57" s="76"/>
      <c r="AI57" s="76"/>
      <c r="AJ57" s="76"/>
      <c r="AK57" s="76"/>
      <c r="AL57" s="76"/>
      <c r="AM57" s="76"/>
      <c r="AN57" s="76"/>
      <c r="AO57" s="76"/>
      <c r="AP57" s="76"/>
      <c r="AQ57" s="76"/>
      <c r="AR57" s="76"/>
      <c r="AS57" s="76"/>
      <c r="AT57" s="76"/>
      <c r="AU57" s="76"/>
      <c r="AV57" s="76"/>
      <c r="AW57" s="76"/>
      <c r="AX57" s="76"/>
      <c r="AY57" s="76"/>
      <c r="AZ57" s="76"/>
      <c r="BA57" s="76"/>
      <c r="BB57" s="77"/>
    </row>
    <row r="58" spans="1:54" ht="16.5" thickBot="1" x14ac:dyDescent="0.3">
      <c r="A58" s="75">
        <f>IF(ISBLANK(VLOOKUP(D58,#REF!,3)),0,1)</f>
        <v>1</v>
      </c>
      <c r="B58" s="74">
        <f t="shared" si="0"/>
        <v>0</v>
      </c>
      <c r="C58" s="61">
        <v>24</v>
      </c>
      <c r="D58" s="62"/>
      <c r="E58" s="63"/>
      <c r="F58" s="64"/>
      <c r="G58" s="113"/>
      <c r="H58" s="62"/>
      <c r="I58" s="62"/>
      <c r="J58" s="152" t="s">
        <v>4</v>
      </c>
      <c r="K58" s="152" t="s">
        <v>4</v>
      </c>
      <c r="L58" s="152" t="s">
        <v>4</v>
      </c>
      <c r="M58" s="152" t="s">
        <v>4</v>
      </c>
      <c r="N58" s="152" t="s">
        <v>4</v>
      </c>
      <c r="O58" s="152" t="s">
        <v>4</v>
      </c>
      <c r="P58" s="152" t="s">
        <v>4</v>
      </c>
      <c r="Q58" s="152" t="s">
        <v>4</v>
      </c>
      <c r="R58" s="152" t="s">
        <v>4</v>
      </c>
      <c r="S58" s="152" t="s">
        <v>4</v>
      </c>
      <c r="T58" s="78"/>
      <c r="U58" s="78"/>
      <c r="V58" s="78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/>
      <c r="AH58" s="78"/>
      <c r="AI58" s="78"/>
      <c r="AJ58" s="78"/>
      <c r="AK58" s="78"/>
      <c r="AL58" s="78"/>
      <c r="AM58" s="78"/>
      <c r="AN58" s="78"/>
      <c r="AO58" s="78"/>
      <c r="AP58" s="78"/>
      <c r="AQ58" s="78"/>
      <c r="AR58" s="78"/>
      <c r="AS58" s="78"/>
      <c r="AT58" s="78"/>
      <c r="AU58" s="78"/>
      <c r="AV58" s="78"/>
      <c r="AW58" s="78"/>
      <c r="AX58" s="78"/>
      <c r="AY58" s="78"/>
      <c r="AZ58" s="78"/>
      <c r="BA58" s="78"/>
      <c r="BB58" s="79"/>
    </row>
  </sheetData>
  <dataConsolidate/>
  <mergeCells count="70">
    <mergeCell ref="AX31:AX32"/>
    <mergeCell ref="AY31:AY32"/>
    <mergeCell ref="AZ31:AZ32"/>
    <mergeCell ref="BA31:BA32"/>
    <mergeCell ref="BB31:BB32"/>
    <mergeCell ref="AS31:AS32"/>
    <mergeCell ref="AT31:AT32"/>
    <mergeCell ref="AU31:AU32"/>
    <mergeCell ref="AV31:AV32"/>
    <mergeCell ref="AW31:AW32"/>
    <mergeCell ref="AN31:AN32"/>
    <mergeCell ref="AO31:AO32"/>
    <mergeCell ref="AP31:AP32"/>
    <mergeCell ref="AQ31:AQ32"/>
    <mergeCell ref="AR31:AR32"/>
    <mergeCell ref="AI31:AI32"/>
    <mergeCell ref="AJ31:AJ32"/>
    <mergeCell ref="AK31:AK32"/>
    <mergeCell ref="AL31:AL32"/>
    <mergeCell ref="AM31:AM32"/>
    <mergeCell ref="AD31:AD32"/>
    <mergeCell ref="AE31:AE32"/>
    <mergeCell ref="AF31:AF32"/>
    <mergeCell ref="AG31:AG32"/>
    <mergeCell ref="AH31:AH32"/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Z31:AA32"/>
    <mergeCell ref="AB31:AC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H33:H34"/>
    <mergeCell ref="I33:I34"/>
    <mergeCell ref="J33:J34"/>
    <mergeCell ref="C33:C34"/>
    <mergeCell ref="D33:D34"/>
    <mergeCell ref="E33:E34"/>
    <mergeCell ref="F33:F34"/>
    <mergeCell ref="G33:G34"/>
  </mergeCells>
  <dataValidations count="4">
    <dataValidation type="list" allowBlank="1" showErrorMessage="1" sqref="I29">
      <formula1>$O$28:$O$30</formula1>
    </dataValidation>
    <dataValidation allowBlank="1" showErrorMessage="1" sqref="J30"/>
    <dataValidation type="list" showInputMessage="1" showErrorMessage="1" promptTitle="Choix Cardinal" sqref="P10">
      <formula1>$N$8:$N$10</formula1>
    </dataValidation>
    <dataValidation type="list" showInputMessage="1" showErrorMessage="1" promptTitle="Choix Cardinal" sqref="P9">
      <formula1>$M$8:$M$10</formula1>
    </dataValidation>
  </dataValidations>
  <pageMargins left="0.7" right="0.7" top="0.75" bottom="0.75" header="0.3" footer="0.3"/>
  <pageSetup paperSize="9" orientation="portrait" horizontalDpi="4294967293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8"/>
  <sheetViews>
    <sheetView zoomScaleNormal="100" workbookViewId="0">
      <selection activeCell="G35" sqref="G35:AC48"/>
    </sheetView>
  </sheetViews>
  <sheetFormatPr baseColWidth="10" defaultColWidth="11.42578125" defaultRowHeight="15" x14ac:dyDescent="0.25"/>
  <cols>
    <col min="1" max="2" width="0.85546875" style="80" customWidth="1"/>
    <col min="3" max="3" width="3.7109375" style="80" customWidth="1"/>
    <col min="4" max="8" width="10.28515625" style="80" customWidth="1"/>
    <col min="9" max="10" width="15.7109375" style="80" customWidth="1"/>
    <col min="11" max="15" width="10.7109375" style="80" hidden="1" customWidth="1"/>
    <col min="16" max="16" width="10.7109375" style="80" customWidth="1"/>
    <col min="17" max="29" width="10.28515625" style="80" customWidth="1"/>
    <col min="30" max="16384" width="11.42578125" style="80"/>
  </cols>
  <sheetData>
    <row r="1" spans="3:23" ht="3" customHeight="1" thickBot="1" x14ac:dyDescent="0.3"/>
    <row r="2" spans="3:23" ht="21" x14ac:dyDescent="0.35">
      <c r="C2" s="214" t="s">
        <v>19</v>
      </c>
      <c r="D2" s="215"/>
      <c r="E2" s="215"/>
      <c r="F2" s="216" t="s">
        <v>147</v>
      </c>
      <c r="G2" s="216"/>
      <c r="H2" s="216"/>
      <c r="I2" s="216"/>
      <c r="J2" s="216"/>
      <c r="K2" s="216"/>
      <c r="L2" s="216"/>
      <c r="M2" s="216"/>
      <c r="N2" s="216"/>
      <c r="O2" s="216"/>
      <c r="P2" s="216"/>
      <c r="Q2" s="216"/>
      <c r="R2" s="216"/>
      <c r="S2" s="216"/>
      <c r="T2" s="216"/>
      <c r="U2" s="1"/>
    </row>
    <row r="3" spans="3:23" ht="14.45" customHeight="1" x14ac:dyDescent="0.25">
      <c r="C3" s="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2"/>
    </row>
    <row r="4" spans="3:23" ht="21.75" thickBot="1" x14ac:dyDescent="0.4">
      <c r="C4" s="217" t="s">
        <v>75</v>
      </c>
      <c r="D4" s="218"/>
      <c r="E4" s="218"/>
      <c r="F4" s="218"/>
      <c r="G4" s="218"/>
      <c r="H4" s="218"/>
      <c r="I4" s="218"/>
      <c r="J4" s="218"/>
      <c r="K4" s="218"/>
      <c r="L4" s="218"/>
      <c r="M4" s="218"/>
      <c r="N4" s="218"/>
      <c r="O4" s="218"/>
      <c r="P4" s="218"/>
      <c r="Q4" s="218"/>
      <c r="R4" s="218"/>
      <c r="S4" s="218"/>
      <c r="T4" s="218"/>
      <c r="U4" s="219"/>
    </row>
    <row r="5" spans="3:23" ht="15.75" customHeight="1" thickBot="1" x14ac:dyDescent="0.4">
      <c r="C5" s="7"/>
      <c r="D5" s="7"/>
      <c r="E5" s="7"/>
      <c r="F5" s="7"/>
      <c r="G5" s="7"/>
      <c r="J5" s="7"/>
      <c r="K5" s="7"/>
      <c r="L5" s="7"/>
      <c r="M5" s="7"/>
      <c r="N5" s="7"/>
      <c r="O5" s="7"/>
      <c r="P5" s="7"/>
      <c r="Q5" s="7"/>
      <c r="R5" s="7"/>
    </row>
    <row r="6" spans="3:23" ht="16.5" customHeight="1" thickBot="1" x14ac:dyDescent="0.3">
      <c r="C6" s="220" t="s">
        <v>38</v>
      </c>
      <c r="D6" s="221"/>
      <c r="E6" s="221"/>
      <c r="F6" s="222">
        <v>21</v>
      </c>
      <c r="G6" s="222"/>
      <c r="H6" s="221" t="s">
        <v>37</v>
      </c>
      <c r="I6" s="221"/>
      <c r="J6" s="221"/>
      <c r="K6" s="51"/>
      <c r="L6" s="51"/>
      <c r="M6" s="51"/>
      <c r="N6" s="50"/>
      <c r="O6" s="51"/>
      <c r="P6" s="223">
        <v>1</v>
      </c>
      <c r="Q6" s="223"/>
      <c r="R6" s="224" t="s">
        <v>78</v>
      </c>
      <c r="S6" s="224"/>
      <c r="T6" s="225">
        <v>37413</v>
      </c>
      <c r="U6" s="226"/>
    </row>
    <row r="7" spans="3:23" ht="16.5" customHeight="1" thickBot="1" x14ac:dyDescent="0.4">
      <c r="C7" s="34"/>
      <c r="D7" s="34"/>
      <c r="E7" s="33"/>
      <c r="F7" s="35"/>
      <c r="G7" s="33"/>
      <c r="H7" s="33"/>
      <c r="I7" s="33"/>
      <c r="J7" s="33"/>
      <c r="K7" s="33"/>
      <c r="L7" s="33"/>
      <c r="M7" s="33"/>
      <c r="N7" s="33"/>
      <c r="O7" s="37"/>
      <c r="P7" s="33"/>
      <c r="Q7" s="36"/>
    </row>
    <row r="8" spans="3:23" ht="15" customHeight="1" x14ac:dyDescent="0.25">
      <c r="C8" s="46"/>
      <c r="D8" s="33"/>
      <c r="G8" s="206" t="s">
        <v>57</v>
      </c>
      <c r="H8" s="207"/>
      <c r="I8" s="172" t="s">
        <v>50</v>
      </c>
      <c r="J8" s="172" t="s">
        <v>46</v>
      </c>
      <c r="K8" s="44"/>
      <c r="L8" s="44"/>
      <c r="M8" s="44"/>
      <c r="N8" s="44"/>
      <c r="O8" s="47"/>
      <c r="P8" s="45" t="s">
        <v>52</v>
      </c>
      <c r="Q8" s="208" t="s">
        <v>47</v>
      </c>
      <c r="R8" s="209"/>
    </row>
    <row r="9" spans="3:23" ht="14.25" customHeight="1" x14ac:dyDescent="0.25">
      <c r="C9" s="46"/>
      <c r="D9" s="33"/>
      <c r="G9" s="210" t="s">
        <v>48</v>
      </c>
      <c r="H9" s="211"/>
      <c r="I9" s="38">
        <v>6</v>
      </c>
      <c r="J9" s="39">
        <v>7.0000000000000007E-2</v>
      </c>
      <c r="K9" s="42" t="s">
        <v>51</v>
      </c>
      <c r="L9" s="43" t="str">
        <f>IF(P9=M9,"+","-")</f>
        <v>-</v>
      </c>
      <c r="M9" s="42" t="s">
        <v>3</v>
      </c>
      <c r="N9" s="42" t="s">
        <v>54</v>
      </c>
      <c r="O9" s="16" t="str">
        <f>IF(ISBLANK(I9),"",IF(ISBLANK(J9),"",IF(P9=M10,L9&amp;N11,N11)))</f>
        <v>-6°0,07</v>
      </c>
      <c r="P9" s="39" t="s">
        <v>53</v>
      </c>
      <c r="Q9" s="212">
        <f>IF(ISBLANK(I9),"",IF(ISBLANK(J9),"",IF(J9&gt;60,"ERREUR !!",O11*(I9+(J9/60)))))</f>
        <v>-6.0011666666666663</v>
      </c>
      <c r="R9" s="213"/>
    </row>
    <row r="10" spans="3:23" ht="15" customHeight="1" x14ac:dyDescent="0.25">
      <c r="C10" s="46"/>
      <c r="D10" s="33"/>
      <c r="G10" s="210" t="s">
        <v>49</v>
      </c>
      <c r="H10" s="211"/>
      <c r="I10" s="38">
        <v>9</v>
      </c>
      <c r="J10" s="39">
        <v>59.34</v>
      </c>
      <c r="K10" s="42" t="s">
        <v>51</v>
      </c>
      <c r="L10" s="43" t="str">
        <f>IF(P10=N9,"+","-")</f>
        <v>-</v>
      </c>
      <c r="M10" s="42" t="s">
        <v>53</v>
      </c>
      <c r="N10" s="42" t="s">
        <v>55</v>
      </c>
      <c r="O10" s="11" t="str">
        <f>IF(ISBLANK(I10),"",IF(ISBLANK(J10),"",IF(P10=N10,L10&amp;N12,N12)))</f>
        <v>-9°59,34</v>
      </c>
      <c r="P10" s="39" t="s">
        <v>55</v>
      </c>
      <c r="Q10" s="212">
        <f>IF(ISBLANK(I10),"",IF(ISBLANK(J10),"",IF(J10&gt;60,"ERREUR !!",O12*(I10+(J10/60)))))</f>
        <v>-9.9890000000000008</v>
      </c>
      <c r="R10" s="213"/>
      <c r="S10" s="31"/>
      <c r="T10" s="31"/>
    </row>
    <row r="11" spans="3:23" x14ac:dyDescent="0.25">
      <c r="G11" s="194" t="s">
        <v>72</v>
      </c>
      <c r="H11" s="195"/>
      <c r="I11" s="83" t="s">
        <v>33</v>
      </c>
      <c r="J11" s="85">
        <v>37412</v>
      </c>
      <c r="K11" s="85"/>
      <c r="L11" s="85"/>
      <c r="M11" s="85"/>
      <c r="N11" s="86" t="str">
        <f>I9&amp;"°"&amp;J9</f>
        <v>6°0,07</v>
      </c>
      <c r="O11" s="87">
        <f>IF(P9=M10,-1,1)</f>
        <v>-1</v>
      </c>
      <c r="P11" s="198" t="str">
        <f>TEXT(J11,"aaaa-mm-jj")&amp;"T"&amp;TEXT(J12,"hh:mm:ss")&amp;"z"</f>
        <v>2006-06-06T06:30:00z</v>
      </c>
      <c r="Q11" s="198"/>
      <c r="R11" s="199"/>
      <c r="T11" s="30"/>
      <c r="U11" s="30"/>
      <c r="V11" s="32"/>
      <c r="W11" s="32"/>
    </row>
    <row r="12" spans="3:23" ht="15.75" thickBot="1" x14ac:dyDescent="0.3">
      <c r="G12" s="196"/>
      <c r="H12" s="197"/>
      <c r="I12" s="84" t="s">
        <v>73</v>
      </c>
      <c r="J12" s="114">
        <v>0.27083333333333331</v>
      </c>
      <c r="K12" s="88"/>
      <c r="L12" s="88"/>
      <c r="M12" s="88"/>
      <c r="N12" s="89" t="str">
        <f>I10&amp;"°"&amp;J10</f>
        <v>9°59,34</v>
      </c>
      <c r="O12" s="87">
        <f>IF(P10=N10,-1,1)</f>
        <v>-1</v>
      </c>
      <c r="P12" s="200"/>
      <c r="Q12" s="200"/>
      <c r="R12" s="201"/>
      <c r="T12" s="30"/>
      <c r="U12" s="30"/>
      <c r="V12" s="32"/>
      <c r="W12" s="32"/>
    </row>
    <row r="13" spans="3:23" ht="15.75" thickBot="1" x14ac:dyDescent="0.3">
      <c r="C13" s="5" t="s">
        <v>1</v>
      </c>
      <c r="D13" s="5"/>
      <c r="E13" s="6"/>
      <c r="K13" s="81"/>
      <c r="L13" s="81"/>
      <c r="M13" s="81"/>
      <c r="N13" s="81"/>
      <c r="O13" s="81"/>
      <c r="P13" s="81"/>
      <c r="Q13" s="82"/>
    </row>
    <row r="14" spans="3:23" ht="15" customHeight="1" x14ac:dyDescent="0.25">
      <c r="C14" s="97" t="s">
        <v>7</v>
      </c>
      <c r="D14" s="90"/>
      <c r="E14" s="90"/>
      <c r="F14" s="90"/>
      <c r="G14" s="90"/>
      <c r="H14" s="91"/>
      <c r="I14" s="91"/>
      <c r="J14" s="91"/>
      <c r="K14" s="90"/>
      <c r="L14" s="90"/>
      <c r="M14" s="90"/>
      <c r="N14" s="91"/>
      <c r="O14" s="12"/>
      <c r="P14" s="91"/>
      <c r="Q14" s="12" t="s">
        <v>17</v>
      </c>
      <c r="R14" s="17">
        <v>22.6</v>
      </c>
      <c r="S14" s="92" t="s">
        <v>2</v>
      </c>
    </row>
    <row r="15" spans="3:23" ht="14.25" customHeight="1" x14ac:dyDescent="0.25">
      <c r="C15" s="98" t="s">
        <v>32</v>
      </c>
      <c r="D15" s="93"/>
      <c r="E15" s="93"/>
      <c r="F15" s="93"/>
      <c r="G15" s="93"/>
      <c r="H15" s="23"/>
      <c r="I15" s="23"/>
      <c r="J15" s="23"/>
      <c r="K15" s="93"/>
      <c r="L15" s="93"/>
      <c r="M15" s="93"/>
      <c r="N15" s="23"/>
      <c r="O15" s="13"/>
      <c r="P15" s="23"/>
      <c r="Q15" s="13" t="s">
        <v>34</v>
      </c>
      <c r="R15" s="18">
        <v>22.6</v>
      </c>
      <c r="S15" s="94" t="s">
        <v>2</v>
      </c>
    </row>
    <row r="16" spans="3:23" x14ac:dyDescent="0.25">
      <c r="C16" s="98" t="s">
        <v>11</v>
      </c>
      <c r="D16" s="93"/>
      <c r="E16" s="93"/>
      <c r="F16" s="93"/>
      <c r="G16" s="93"/>
      <c r="H16" s="23"/>
      <c r="I16" s="23"/>
      <c r="J16" s="23"/>
      <c r="K16" s="93"/>
      <c r="L16" s="93"/>
      <c r="M16" s="93"/>
      <c r="N16" s="23"/>
      <c r="O16" s="14"/>
      <c r="P16" s="23"/>
      <c r="Q16" s="14" t="s">
        <v>35</v>
      </c>
      <c r="R16" s="20" t="s">
        <v>4</v>
      </c>
      <c r="S16" s="94" t="s">
        <v>6</v>
      </c>
    </row>
    <row r="17" spans="3:54" ht="15.75" thickBot="1" x14ac:dyDescent="0.3">
      <c r="C17" s="99" t="s">
        <v>12</v>
      </c>
      <c r="D17" s="95"/>
      <c r="E17" s="95"/>
      <c r="F17" s="95"/>
      <c r="G17" s="95"/>
      <c r="H17" s="24"/>
      <c r="I17" s="24"/>
      <c r="J17" s="24"/>
      <c r="K17" s="95"/>
      <c r="L17" s="95"/>
      <c r="M17" s="95"/>
      <c r="N17" s="24"/>
      <c r="O17" s="15"/>
      <c r="P17" s="24"/>
      <c r="Q17" s="15" t="s">
        <v>36</v>
      </c>
      <c r="R17" s="21" t="s">
        <v>4</v>
      </c>
      <c r="S17" s="96" t="s">
        <v>6</v>
      </c>
    </row>
    <row r="18" spans="3:54" ht="14.45" hidden="1" x14ac:dyDescent="0.3">
      <c r="C18" s="8" t="s">
        <v>8</v>
      </c>
      <c r="D18" s="9"/>
      <c r="E18" s="9"/>
      <c r="F18" s="9"/>
      <c r="G18" s="9"/>
      <c r="H18" s="9"/>
      <c r="I18" s="9"/>
      <c r="J18" s="9"/>
      <c r="K18" s="10"/>
      <c r="L18" s="10"/>
      <c r="M18" s="10"/>
      <c r="N18" s="10"/>
      <c r="O18" s="25" t="s">
        <v>0</v>
      </c>
      <c r="P18" s="19">
        <f>(0.999842594+(0.00006793952*$R$14)-(0.00000909529*$R$14^2)+(0.0000001001685*$R$14^3)-(0.000000001120083*$R$14^4)+(0.000000000006536332*$R$14^5))</f>
        <v>0.99763511379081982</v>
      </c>
      <c r="Q18" s="10"/>
      <c r="R18" s="2"/>
    </row>
    <row r="19" spans="3:54" ht="14.45" hidden="1" x14ac:dyDescent="0.3">
      <c r="C19" s="8" t="s">
        <v>9</v>
      </c>
      <c r="D19" s="9"/>
      <c r="E19" s="9"/>
      <c r="F19" s="9"/>
      <c r="G19" s="9"/>
      <c r="H19" s="9"/>
      <c r="I19" s="9"/>
      <c r="J19" s="9"/>
      <c r="K19" s="10"/>
      <c r="L19" s="10"/>
      <c r="M19" s="10"/>
      <c r="N19" s="10"/>
      <c r="O19" s="25" t="s">
        <v>43</v>
      </c>
      <c r="P19" s="19" t="e">
        <f>$P$24*($P$18/#REF!)</f>
        <v>#REF!</v>
      </c>
      <c r="Q19" s="10" t="s">
        <v>3</v>
      </c>
      <c r="R19" s="2"/>
    </row>
    <row r="20" spans="3:54" ht="14.45" hidden="1" x14ac:dyDescent="0.3">
      <c r="C20" s="8" t="s">
        <v>18</v>
      </c>
      <c r="D20" s="9"/>
      <c r="E20" s="9"/>
      <c r="F20" s="9"/>
      <c r="G20" s="9"/>
      <c r="H20" s="9"/>
      <c r="I20" s="9"/>
      <c r="J20" s="9"/>
      <c r="K20" s="10"/>
      <c r="L20" s="10"/>
      <c r="M20" s="10"/>
      <c r="N20" s="10"/>
      <c r="O20" s="25" t="s">
        <v>44</v>
      </c>
      <c r="P20" s="19" t="e">
        <f>5+#REF!</f>
        <v>#REF!</v>
      </c>
      <c r="Q20" s="10" t="s">
        <v>6</v>
      </c>
      <c r="R20" s="2"/>
    </row>
    <row r="21" spans="3:54" ht="14.45" hidden="1" x14ac:dyDescent="0.3">
      <c r="C21" s="8" t="s">
        <v>10</v>
      </c>
      <c r="D21" s="9"/>
      <c r="E21" s="9"/>
      <c r="F21" s="9"/>
      <c r="G21" s="9"/>
      <c r="H21" s="9"/>
      <c r="I21" s="9"/>
      <c r="J21" s="9"/>
      <c r="K21" s="10"/>
      <c r="L21" s="10"/>
      <c r="M21" s="10"/>
      <c r="N21" s="10"/>
      <c r="O21" s="25" t="s">
        <v>45</v>
      </c>
      <c r="P21" s="19" t="e">
        <f>P20*(1+0.00001*(R14-20))</f>
        <v>#REF!</v>
      </c>
      <c r="Q21" s="10" t="s">
        <v>6</v>
      </c>
      <c r="R21" s="2"/>
    </row>
    <row r="22" spans="3:54" ht="14.45" hidden="1" x14ac:dyDescent="0.3">
      <c r="C22" s="8" t="s">
        <v>13</v>
      </c>
      <c r="D22" s="9"/>
      <c r="E22" s="9"/>
      <c r="F22" s="9"/>
      <c r="G22" s="9"/>
      <c r="H22" s="9"/>
      <c r="I22" s="9"/>
      <c r="J22" s="9"/>
      <c r="K22" s="10"/>
      <c r="L22" s="10"/>
      <c r="M22" s="10"/>
      <c r="N22" s="10"/>
      <c r="O22" s="25" t="s">
        <v>39</v>
      </c>
      <c r="P22" s="22" t="e">
        <f>$R$16*(1+0.00001*(20-$R$14))</f>
        <v>#VALUE!</v>
      </c>
      <c r="Q22" s="10" t="s">
        <v>6</v>
      </c>
      <c r="R22" s="2"/>
    </row>
    <row r="23" spans="3:54" ht="14.45" hidden="1" x14ac:dyDescent="0.3">
      <c r="C23" s="8" t="s">
        <v>14</v>
      </c>
      <c r="D23" s="9"/>
      <c r="E23" s="9"/>
      <c r="F23" s="9"/>
      <c r="G23" s="9"/>
      <c r="H23" s="9"/>
      <c r="I23" s="9"/>
      <c r="J23" s="9"/>
      <c r="K23" s="10"/>
      <c r="L23" s="10"/>
      <c r="M23" s="10"/>
      <c r="N23" s="10"/>
      <c r="O23" s="25" t="s">
        <v>40</v>
      </c>
      <c r="P23" s="22" t="e">
        <f>$R$17*(1+0.00001*(20-$R$14))</f>
        <v>#VALUE!</v>
      </c>
      <c r="Q23" s="10" t="s">
        <v>6</v>
      </c>
      <c r="R23" s="2"/>
    </row>
    <row r="24" spans="3:54" ht="14.45" hidden="1" x14ac:dyDescent="0.3">
      <c r="C24" s="8" t="s">
        <v>15</v>
      </c>
      <c r="D24" s="9"/>
      <c r="E24" s="9"/>
      <c r="F24" s="9"/>
      <c r="G24" s="9"/>
      <c r="H24" s="9"/>
      <c r="I24" s="9"/>
      <c r="J24" s="9"/>
      <c r="K24" s="10"/>
      <c r="L24" s="10"/>
      <c r="M24" s="10"/>
      <c r="N24" s="10"/>
      <c r="O24" s="25" t="s">
        <v>41</v>
      </c>
      <c r="P24" s="23" t="e">
        <f>MAX(#REF!)</f>
        <v>#REF!</v>
      </c>
      <c r="Q24" s="10" t="s">
        <v>3</v>
      </c>
      <c r="R24" s="2"/>
    </row>
    <row r="25" spans="3:54" ht="14.45" hidden="1" x14ac:dyDescent="0.3">
      <c r="C25" s="8" t="s">
        <v>16</v>
      </c>
      <c r="D25" s="9"/>
      <c r="E25" s="9"/>
      <c r="F25" s="9"/>
      <c r="G25" s="9"/>
      <c r="H25" s="9"/>
      <c r="I25" s="9"/>
      <c r="J25" s="9"/>
      <c r="K25" s="10"/>
      <c r="L25" s="10"/>
      <c r="M25" s="10"/>
      <c r="N25" s="10"/>
      <c r="O25" s="25" t="s">
        <v>42</v>
      </c>
      <c r="P25" s="23" t="e">
        <f>IF(ISBLANK(R14),"",IF(ISBLANK(P21),"",IF(ISBLANK(R17),"",(($P$24*$P$18)/($P$22-$P$23)))))</f>
        <v>#REF!</v>
      </c>
      <c r="Q25" s="10" t="s">
        <v>3</v>
      </c>
      <c r="R25" s="2"/>
    </row>
    <row r="26" spans="3:54" ht="14.45" hidden="1" x14ac:dyDescent="0.3">
      <c r="C26" s="40" t="s">
        <v>31</v>
      </c>
      <c r="D26" s="41"/>
      <c r="E26" s="41"/>
      <c r="F26" s="41"/>
      <c r="G26" s="41"/>
      <c r="H26" s="41"/>
      <c r="I26" s="41"/>
      <c r="J26" s="41"/>
      <c r="K26" s="10"/>
      <c r="L26" s="10"/>
      <c r="M26" s="10"/>
      <c r="N26" s="10"/>
      <c r="O26" s="25" t="s">
        <v>30</v>
      </c>
      <c r="P26" s="23" t="e">
        <f>2+(#REF!+#REF!)</f>
        <v>#REF!</v>
      </c>
      <c r="Q26" s="10" t="s">
        <v>6</v>
      </c>
      <c r="R26" s="2"/>
    </row>
    <row r="27" spans="3:54" hidden="1" thickBot="1" x14ac:dyDescent="0.35">
      <c r="C27" s="26"/>
      <c r="D27" s="27"/>
      <c r="E27" s="27"/>
      <c r="F27" s="27"/>
      <c r="G27" s="27"/>
      <c r="H27" s="27"/>
      <c r="I27" s="27"/>
      <c r="J27" s="27"/>
      <c r="K27" s="28"/>
      <c r="L27" s="28"/>
      <c r="M27" s="28"/>
      <c r="N27" s="28"/>
      <c r="O27" s="29" t="s">
        <v>29</v>
      </c>
      <c r="P27" s="24">
        <v>1.6999999999999999E-3</v>
      </c>
      <c r="Q27" s="28"/>
      <c r="R27" s="4"/>
    </row>
    <row r="29" spans="3:54" ht="15.75" x14ac:dyDescent="0.25">
      <c r="E29" s="202" t="s">
        <v>60</v>
      </c>
      <c r="F29" s="202"/>
      <c r="G29" s="202"/>
      <c r="H29" s="202"/>
      <c r="I29" s="69" t="s">
        <v>66</v>
      </c>
      <c r="K29" s="70"/>
      <c r="L29" s="70"/>
      <c r="M29" s="70"/>
      <c r="N29" s="71"/>
      <c r="O29" s="70" t="s">
        <v>66</v>
      </c>
    </row>
    <row r="30" spans="3:54" ht="16.149999999999999" thickBot="1" x14ac:dyDescent="0.35">
      <c r="E30" s="117"/>
      <c r="F30" s="117"/>
      <c r="G30" s="117"/>
      <c r="H30" s="117"/>
      <c r="I30" s="117"/>
      <c r="J30" s="73"/>
      <c r="K30" s="72"/>
      <c r="L30" s="72"/>
      <c r="M30" s="72"/>
      <c r="N30" s="71"/>
      <c r="O30" s="71" t="s">
        <v>65</v>
      </c>
      <c r="P30" s="71"/>
    </row>
    <row r="31" spans="3:54" ht="15.75" customHeight="1" x14ac:dyDescent="0.25">
      <c r="C31" s="203" t="s">
        <v>5</v>
      </c>
      <c r="D31" s="190" t="s">
        <v>24</v>
      </c>
      <c r="E31" s="190" t="s">
        <v>58</v>
      </c>
      <c r="F31" s="190" t="s">
        <v>56</v>
      </c>
      <c r="G31" s="190" t="s">
        <v>20</v>
      </c>
      <c r="H31" s="190" t="s">
        <v>76</v>
      </c>
      <c r="I31" s="188" t="s">
        <v>77</v>
      </c>
      <c r="J31" s="188" t="s">
        <v>64</v>
      </c>
      <c r="K31" s="190" t="s">
        <v>21</v>
      </c>
      <c r="L31" s="190" t="s">
        <v>22</v>
      </c>
      <c r="M31" s="190" t="s">
        <v>26</v>
      </c>
      <c r="N31" s="190" t="s">
        <v>25</v>
      </c>
      <c r="O31" s="190" t="s">
        <v>23</v>
      </c>
      <c r="P31" s="192" t="s">
        <v>74</v>
      </c>
      <c r="Q31" s="192"/>
      <c r="R31" s="192"/>
      <c r="S31" s="192"/>
      <c r="T31" s="184" t="s">
        <v>69</v>
      </c>
      <c r="U31" s="184"/>
      <c r="V31" s="184" t="s">
        <v>70</v>
      </c>
      <c r="W31" s="184"/>
      <c r="X31" s="184" t="s">
        <v>71</v>
      </c>
      <c r="Y31" s="184"/>
      <c r="Z31" s="184" t="s">
        <v>67</v>
      </c>
      <c r="AA31" s="184"/>
      <c r="AB31" s="184" t="s">
        <v>68</v>
      </c>
      <c r="AC31" s="186"/>
      <c r="AD31" s="227" t="s">
        <v>80</v>
      </c>
      <c r="AE31" s="227" t="s">
        <v>81</v>
      </c>
      <c r="AF31" s="227" t="s">
        <v>82</v>
      </c>
      <c r="AG31" s="228" t="s">
        <v>83</v>
      </c>
      <c r="AH31" s="227" t="s">
        <v>84</v>
      </c>
      <c r="AI31" s="227" t="s">
        <v>85</v>
      </c>
      <c r="AJ31" s="227" t="s">
        <v>86</v>
      </c>
      <c r="AK31" s="227" t="s">
        <v>87</v>
      </c>
      <c r="AL31" s="228" t="s">
        <v>88</v>
      </c>
      <c r="AM31" s="227" t="s">
        <v>89</v>
      </c>
      <c r="AN31" s="227" t="s">
        <v>90</v>
      </c>
      <c r="AO31" s="227" t="s">
        <v>91</v>
      </c>
      <c r="AP31" s="227" t="s">
        <v>92</v>
      </c>
      <c r="AQ31" s="227" t="s">
        <v>93</v>
      </c>
      <c r="AR31" s="228" t="s">
        <v>94</v>
      </c>
      <c r="AS31" s="228" t="s">
        <v>95</v>
      </c>
      <c r="AT31" s="228" t="s">
        <v>96</v>
      </c>
      <c r="AU31" s="227" t="s">
        <v>97</v>
      </c>
      <c r="AV31" s="227" t="s">
        <v>98</v>
      </c>
      <c r="AW31" s="229" t="s">
        <v>99</v>
      </c>
      <c r="AX31" s="227" t="s">
        <v>100</v>
      </c>
      <c r="AY31" s="227" t="s">
        <v>101</v>
      </c>
      <c r="AZ31" s="228" t="s">
        <v>102</v>
      </c>
      <c r="BA31" s="227" t="s">
        <v>103</v>
      </c>
      <c r="BB31" s="230" t="s">
        <v>104</v>
      </c>
    </row>
    <row r="32" spans="3:54" ht="15.75" customHeight="1" x14ac:dyDescent="0.25">
      <c r="C32" s="204"/>
      <c r="D32" s="191"/>
      <c r="E32" s="191"/>
      <c r="F32" s="191"/>
      <c r="G32" s="191"/>
      <c r="H32" s="191"/>
      <c r="I32" s="205"/>
      <c r="J32" s="189"/>
      <c r="K32" s="191"/>
      <c r="L32" s="191"/>
      <c r="M32" s="191"/>
      <c r="N32" s="191"/>
      <c r="O32" s="191"/>
      <c r="P32" s="193"/>
      <c r="Q32" s="193"/>
      <c r="R32" s="193"/>
      <c r="S32" s="193"/>
      <c r="T32" s="185"/>
      <c r="U32" s="185"/>
      <c r="V32" s="185"/>
      <c r="W32" s="185"/>
      <c r="X32" s="185"/>
      <c r="Y32" s="185"/>
      <c r="Z32" s="185"/>
      <c r="AA32" s="185"/>
      <c r="AB32" s="185"/>
      <c r="AC32" s="187"/>
      <c r="AD32" s="227"/>
      <c r="AE32" s="227"/>
      <c r="AF32" s="227"/>
      <c r="AG32" s="228"/>
      <c r="AH32" s="227"/>
      <c r="AI32" s="227"/>
      <c r="AJ32" s="227"/>
      <c r="AK32" s="227"/>
      <c r="AL32" s="228"/>
      <c r="AM32" s="227"/>
      <c r="AN32" s="227"/>
      <c r="AO32" s="227"/>
      <c r="AP32" s="227"/>
      <c r="AQ32" s="227"/>
      <c r="AR32" s="228"/>
      <c r="AS32" s="228"/>
      <c r="AT32" s="228"/>
      <c r="AU32" s="227"/>
      <c r="AV32" s="227"/>
      <c r="AW32" s="229"/>
      <c r="AX32" s="227"/>
      <c r="AY32" s="227"/>
      <c r="AZ32" s="228"/>
      <c r="BA32" s="227"/>
      <c r="BB32" s="230"/>
    </row>
    <row r="33" spans="1:54" ht="15.75" customHeight="1" x14ac:dyDescent="0.25">
      <c r="C33" s="178" t="s">
        <v>59</v>
      </c>
      <c r="D33" s="180" t="s">
        <v>4</v>
      </c>
      <c r="E33" s="180" t="s">
        <v>2</v>
      </c>
      <c r="F33" s="176" t="s">
        <v>62</v>
      </c>
      <c r="G33" s="182"/>
      <c r="H33" s="176" t="s">
        <v>27</v>
      </c>
      <c r="I33" s="176" t="s">
        <v>27</v>
      </c>
      <c r="J33" s="176" t="s">
        <v>62</v>
      </c>
      <c r="K33" s="136"/>
      <c r="L33" s="136"/>
      <c r="M33" s="136"/>
      <c r="N33" s="136"/>
      <c r="O33" s="136"/>
      <c r="P33" s="137" t="s">
        <v>132</v>
      </c>
      <c r="Q33" s="137"/>
      <c r="R33" s="137" t="s">
        <v>133</v>
      </c>
      <c r="S33" s="137" t="s">
        <v>134</v>
      </c>
      <c r="T33" s="138" t="s">
        <v>135</v>
      </c>
      <c r="U33" s="138" t="s">
        <v>136</v>
      </c>
      <c r="V33" s="138" t="s">
        <v>137</v>
      </c>
      <c r="W33" s="138" t="s">
        <v>138</v>
      </c>
      <c r="X33" s="138" t="s">
        <v>139</v>
      </c>
      <c r="Y33" s="138" t="s">
        <v>140</v>
      </c>
      <c r="Z33" s="138" t="s">
        <v>141</v>
      </c>
      <c r="AA33" s="138" t="s">
        <v>142</v>
      </c>
      <c r="AB33" s="138" t="s">
        <v>143</v>
      </c>
      <c r="AC33" s="139" t="s">
        <v>144</v>
      </c>
      <c r="AD33" s="129" t="s">
        <v>105</v>
      </c>
      <c r="AE33" s="129" t="s">
        <v>106</v>
      </c>
      <c r="AF33" s="129" t="s">
        <v>107</v>
      </c>
      <c r="AG33" s="130" t="s">
        <v>108</v>
      </c>
      <c r="AH33" s="129" t="s">
        <v>109</v>
      </c>
      <c r="AI33" s="131" t="s">
        <v>110</v>
      </c>
      <c r="AJ33" s="129" t="s">
        <v>111</v>
      </c>
      <c r="AK33" s="131" t="s">
        <v>112</v>
      </c>
      <c r="AL33" s="129" t="s">
        <v>113</v>
      </c>
      <c r="AM33" s="129" t="s">
        <v>114</v>
      </c>
      <c r="AN33" s="129" t="s">
        <v>115</v>
      </c>
      <c r="AO33" s="129" t="s">
        <v>116</v>
      </c>
      <c r="AP33" s="129" t="s">
        <v>117</v>
      </c>
      <c r="AQ33" s="131" t="s">
        <v>118</v>
      </c>
      <c r="AR33" s="129" t="s">
        <v>119</v>
      </c>
      <c r="AS33" s="129" t="s">
        <v>120</v>
      </c>
      <c r="AT33" s="132" t="s">
        <v>121</v>
      </c>
      <c r="AU33" s="131" t="s">
        <v>122</v>
      </c>
      <c r="AV33" s="131" t="s">
        <v>123</v>
      </c>
      <c r="AW33" s="131" t="s">
        <v>124</v>
      </c>
      <c r="AX33" s="129" t="s">
        <v>125</v>
      </c>
      <c r="AY33" s="129" t="s">
        <v>126</v>
      </c>
      <c r="AZ33" s="130" t="s">
        <v>127</v>
      </c>
      <c r="BA33" s="129" t="s">
        <v>128</v>
      </c>
      <c r="BB33" s="133" t="s">
        <v>129</v>
      </c>
    </row>
    <row r="34" spans="1:54" ht="14.25" customHeight="1" thickBot="1" x14ac:dyDescent="0.3">
      <c r="C34" s="179"/>
      <c r="D34" s="181"/>
      <c r="E34" s="181"/>
      <c r="F34" s="177"/>
      <c r="G34" s="183"/>
      <c r="H34" s="177"/>
      <c r="I34" s="177"/>
      <c r="J34" s="177"/>
      <c r="K34" s="125"/>
      <c r="L34" s="125"/>
      <c r="M34" s="125"/>
      <c r="N34" s="126" t="s">
        <v>6</v>
      </c>
      <c r="O34" s="125"/>
      <c r="P34" s="126" t="s">
        <v>61</v>
      </c>
      <c r="Q34" s="126" t="s">
        <v>79</v>
      </c>
      <c r="R34" s="126" t="s">
        <v>63</v>
      </c>
      <c r="S34" s="126" t="s">
        <v>28</v>
      </c>
      <c r="T34" s="100" t="s">
        <v>63</v>
      </c>
      <c r="U34" s="100" t="s">
        <v>28</v>
      </c>
      <c r="V34" s="100" t="s">
        <v>63</v>
      </c>
      <c r="W34" s="100" t="s">
        <v>28</v>
      </c>
      <c r="X34" s="100" t="s">
        <v>63</v>
      </c>
      <c r="Y34" s="100" t="s">
        <v>28</v>
      </c>
      <c r="Z34" s="100" t="s">
        <v>63</v>
      </c>
      <c r="AA34" s="100" t="s">
        <v>28</v>
      </c>
      <c r="AB34" s="100" t="s">
        <v>63</v>
      </c>
      <c r="AC34" s="101" t="s">
        <v>28</v>
      </c>
      <c r="AD34" s="134" t="s">
        <v>130</v>
      </c>
      <c r="AE34" s="134" t="s">
        <v>130</v>
      </c>
      <c r="AF34" s="134" t="s">
        <v>130</v>
      </c>
      <c r="AG34" s="135" t="s">
        <v>131</v>
      </c>
      <c r="AH34" s="134" t="s">
        <v>131</v>
      </c>
      <c r="AI34" s="134" t="s">
        <v>131</v>
      </c>
      <c r="AJ34" s="134" t="s">
        <v>131</v>
      </c>
      <c r="AK34" s="134" t="s">
        <v>131</v>
      </c>
      <c r="AL34" s="134" t="s">
        <v>131</v>
      </c>
      <c r="AM34" s="134" t="s">
        <v>131</v>
      </c>
      <c r="AN34" s="134" t="s">
        <v>131</v>
      </c>
      <c r="AO34" s="134" t="s">
        <v>131</v>
      </c>
      <c r="AP34" s="134" t="s">
        <v>131</v>
      </c>
      <c r="AQ34" s="134" t="s">
        <v>131</v>
      </c>
      <c r="AR34" s="134" t="s">
        <v>131</v>
      </c>
      <c r="AS34" s="134" t="s">
        <v>131</v>
      </c>
      <c r="AT34" s="134" t="s">
        <v>131</v>
      </c>
      <c r="AU34" s="134" t="s">
        <v>131</v>
      </c>
      <c r="AV34" s="134" t="s">
        <v>131</v>
      </c>
      <c r="AW34" s="134" t="s">
        <v>131</v>
      </c>
      <c r="AX34" s="134" t="s">
        <v>131</v>
      </c>
      <c r="AY34" s="134" t="s">
        <v>131</v>
      </c>
      <c r="AZ34" s="134" t="s">
        <v>131</v>
      </c>
      <c r="BA34" s="134" t="s">
        <v>131</v>
      </c>
      <c r="BB34" s="134" t="s">
        <v>131</v>
      </c>
    </row>
    <row r="35" spans="1:54" ht="15.75" x14ac:dyDescent="0.25">
      <c r="A35" s="75">
        <f>IF(ISBLANK(VLOOKUP(D35,#REF!,3)),0,1)</f>
        <v>1</v>
      </c>
      <c r="B35" s="74">
        <f>IF(ISBLANK(D35),0,IF(ISBLANK(E35),0,IF(ISBLANK(F35),0,1)))</f>
        <v>0</v>
      </c>
      <c r="C35" s="140">
        <v>1</v>
      </c>
      <c r="D35" s="53"/>
      <c r="E35" s="53"/>
      <c r="F35" s="53"/>
      <c r="G35" s="164">
        <v>34.581600000000002</v>
      </c>
      <c r="H35" s="53">
        <v>1000</v>
      </c>
      <c r="I35" s="159">
        <v>1001</v>
      </c>
      <c r="J35" s="142" t="s">
        <v>4</v>
      </c>
      <c r="K35" s="143" t="str">
        <f>IF(ISBLANK(E35),"",(0.000824493-(0.0000040899*E35)+(0.000000076438*E35^2)-(0.00000000082467*E35^3)+(0.0000000000053875*E35^4)))</f>
        <v/>
      </c>
      <c r="L35" s="143" t="str">
        <f>IF(ISBLANK(E35),"",(-0.00000572466+(0.00000010227*E35)-(0.0000000016546*E35^2)))</f>
        <v/>
      </c>
      <c r="M35" s="143" t="str">
        <f>IF(ISBLANK(E35),"",IF(ISBLANK(G35),(O35+(K35*35)+(L35*35^1.5)+(0.00000048314*35^2)),(O35+(K35*G35)+(L35*G35^1.5)+(0.00000048314*G35^2))))</f>
        <v/>
      </c>
      <c r="N35" s="144" t="str">
        <f>IF(ISBLANK(D35),"",IF(ISBLANK(G35),J35*(1+0.00001*(35-20)),J35*(1+0.00001*(G35-20))))</f>
        <v/>
      </c>
      <c r="O35" s="143" t="str">
        <f>IF(ISBLANK(E35),"",(0.999842594+(0.00006793952*E35)-(0.00000909529*E35^2)+(0.0000001001685*E35^3)-(0.000000001120083*E35^4)+(0.000000000006536332*E35^5)))</f>
        <v/>
      </c>
      <c r="P35" s="234">
        <v>3.573</v>
      </c>
      <c r="Q35" s="142" t="s">
        <v>4</v>
      </c>
      <c r="R35" s="142" t="s">
        <v>4</v>
      </c>
      <c r="S35" s="161">
        <v>155.4</v>
      </c>
      <c r="T35" s="231">
        <v>0</v>
      </c>
      <c r="U35" s="231">
        <v>0</v>
      </c>
      <c r="X35" s="231">
        <v>34.390999999999998</v>
      </c>
      <c r="Y35" s="231">
        <v>33.606520964729071</v>
      </c>
      <c r="Z35" s="231">
        <v>2.387</v>
      </c>
      <c r="AA35" s="231">
        <v>2.3325511192698176</v>
      </c>
      <c r="AB35" s="231">
        <v>33.35</v>
      </c>
      <c r="AC35" s="231">
        <v>32.589266789965819</v>
      </c>
      <c r="AD35" s="149"/>
      <c r="AE35" s="149"/>
      <c r="AF35" s="149"/>
      <c r="AG35" s="149"/>
      <c r="AH35" s="149"/>
      <c r="AI35" s="149"/>
      <c r="AJ35" s="149"/>
      <c r="AK35" s="149"/>
      <c r="AL35" s="149"/>
      <c r="AM35" s="149"/>
      <c r="AN35" s="149"/>
      <c r="AO35" s="149"/>
      <c r="AP35" s="149"/>
      <c r="AQ35" s="149"/>
      <c r="AR35" s="149"/>
      <c r="AS35" s="149"/>
      <c r="AT35" s="149"/>
      <c r="AU35" s="149"/>
      <c r="AV35" s="149"/>
      <c r="AW35" s="149"/>
      <c r="AX35" s="149"/>
      <c r="AY35" s="149"/>
      <c r="AZ35" s="149"/>
      <c r="BA35" s="149"/>
      <c r="BB35" s="150"/>
    </row>
    <row r="36" spans="1:54" ht="15.75" x14ac:dyDescent="0.25">
      <c r="A36" s="75">
        <f>IF(ISBLANK(VLOOKUP(D36,#REF!,3)),0,1)</f>
        <v>1</v>
      </c>
      <c r="B36" s="74">
        <f t="shared" ref="B36:B58" si="0">IF(ISBLANK(D36),0,IF(ISBLANK(E36),0,IF(ISBLANK(F36),0,1)))</f>
        <v>0</v>
      </c>
      <c r="C36" s="52">
        <v>2</v>
      </c>
      <c r="D36" s="53"/>
      <c r="E36" s="53"/>
      <c r="F36" s="53"/>
      <c r="G36" s="164">
        <v>34.493200000000002</v>
      </c>
      <c r="H36" s="53">
        <v>800</v>
      </c>
      <c r="I36" s="159">
        <v>800</v>
      </c>
      <c r="J36" s="127" t="s">
        <v>4</v>
      </c>
      <c r="K36" s="57" t="str">
        <f t="shared" ref="K36:K45" si="1">IF(ISBLANK(E36),"",(0.000824493-(0.0000040899*E36)+(0.000000076438*E36^2)-(0.00000000082467*E36^3)+(0.0000000000053875*E36^4)))</f>
        <v/>
      </c>
      <c r="L36" s="57" t="str">
        <f t="shared" ref="L36:L45" si="2">IF(ISBLANK(E36),"",(-0.00000572466+(0.00000010227*E36)-(0.0000000016546*E36^2)))</f>
        <v/>
      </c>
      <c r="M36" s="57" t="str">
        <f t="shared" ref="M36:M45" si="3">IF(ISBLANK(E36),"",IF(ISBLANK(G36),(O36+(K36*35)+(L36*35^1.5)+(0.00000048314*35^2)),(O36+(K36*G36)+(L36*G36^1.5)+(0.00000048314*G36^2))))</f>
        <v/>
      </c>
      <c r="N36" s="58" t="str">
        <f t="shared" ref="N36:N45" si="4">IF(ISBLANK(D36),"",IF(ISBLANK(G36),J36*(1+0.00001*(35-20)),J36*(1+0.00001*(G36-20))))</f>
        <v/>
      </c>
      <c r="O36" s="57" t="str">
        <f t="shared" ref="O36:O45" si="5">IF(ISBLANK(E36),"",(0.999842594+(0.00006793952*E36)-(0.00000909529*E36^2)+(0.0000001001685*E36^3)-(0.000000001120083*E36^4)+(0.000000000006536332*E36^5)))</f>
        <v/>
      </c>
      <c r="P36" s="234">
        <v>3.2360000000000002</v>
      </c>
      <c r="Q36" s="127" t="s">
        <v>4</v>
      </c>
      <c r="R36" s="127" t="s">
        <v>4</v>
      </c>
      <c r="S36" s="162">
        <v>140.69999999999999</v>
      </c>
      <c r="T36" s="231">
        <v>8.9999999999999993E-3</v>
      </c>
      <c r="U36" s="231">
        <v>8.7947046809502966E-3</v>
      </c>
      <c r="X36" s="231">
        <v>36.441000000000003</v>
      </c>
      <c r="Y36" s="231">
        <v>35.609759253167752</v>
      </c>
      <c r="Z36" s="231">
        <v>2.468</v>
      </c>
      <c r="AA36" s="231">
        <v>2.4117034613983703</v>
      </c>
      <c r="AB36" s="231">
        <v>31.87</v>
      </c>
      <c r="AC36" s="231">
        <v>31.143026464653996</v>
      </c>
      <c r="AD36" s="76"/>
      <c r="AE36" s="76"/>
      <c r="AF36" s="76"/>
      <c r="AG36" s="76"/>
      <c r="AH36" s="76"/>
      <c r="AI36" s="76"/>
      <c r="AJ36" s="76"/>
      <c r="AK36" s="76"/>
      <c r="AL36" s="76"/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76"/>
      <c r="BA36" s="76"/>
      <c r="BB36" s="77"/>
    </row>
    <row r="37" spans="1:54" ht="15.75" x14ac:dyDescent="0.25">
      <c r="A37" s="75">
        <f>IF(ISBLANK(VLOOKUP(D37,#REF!,3)),0,1)</f>
        <v>1</v>
      </c>
      <c r="B37" s="74">
        <f t="shared" si="0"/>
        <v>0</v>
      </c>
      <c r="C37" s="52">
        <v>3</v>
      </c>
      <c r="D37" s="53"/>
      <c r="E37" s="53"/>
      <c r="F37" s="53"/>
      <c r="G37" s="164">
        <v>34.638100000000001</v>
      </c>
      <c r="H37" s="53">
        <v>500</v>
      </c>
      <c r="I37" s="159">
        <v>500</v>
      </c>
      <c r="J37" s="127" t="s">
        <v>4</v>
      </c>
      <c r="K37" s="57" t="str">
        <f t="shared" si="1"/>
        <v/>
      </c>
      <c r="L37" s="57" t="str">
        <f t="shared" si="2"/>
        <v/>
      </c>
      <c r="M37" s="57" t="str">
        <f t="shared" si="3"/>
        <v/>
      </c>
      <c r="N37" s="58" t="str">
        <f t="shared" si="4"/>
        <v/>
      </c>
      <c r="O37" s="57" t="str">
        <f t="shared" si="5"/>
        <v/>
      </c>
      <c r="P37" s="234">
        <v>2.11</v>
      </c>
      <c r="Q37" s="127" t="s">
        <v>4</v>
      </c>
      <c r="R37" s="127" t="s">
        <v>4</v>
      </c>
      <c r="S37" s="162">
        <v>91.8</v>
      </c>
      <c r="T37" s="231">
        <v>5.0000000000000001E-3</v>
      </c>
      <c r="U37" s="231">
        <v>4.8859470449723868E-3</v>
      </c>
      <c r="X37" s="231">
        <v>36.715000000000003</v>
      </c>
      <c r="Y37" s="231">
        <v>35.877509151232239</v>
      </c>
      <c r="Z37" s="231">
        <v>2.3580000000000001</v>
      </c>
      <c r="AA37" s="231">
        <v>2.3042126264089777</v>
      </c>
      <c r="AB37" s="231">
        <v>20.88</v>
      </c>
      <c r="AC37" s="231">
        <v>20.403714859804687</v>
      </c>
      <c r="AD37" s="76"/>
      <c r="AE37" s="76"/>
      <c r="AF37" s="76"/>
      <c r="AG37" s="76"/>
      <c r="AH37" s="76"/>
      <c r="AI37" s="76"/>
      <c r="AJ37" s="76"/>
      <c r="AK37" s="76"/>
      <c r="AL37" s="76"/>
      <c r="AM37" s="76"/>
      <c r="AN37" s="76"/>
      <c r="AO37" s="76"/>
      <c r="AP37" s="76"/>
      <c r="AQ37" s="76"/>
      <c r="AR37" s="76"/>
      <c r="AS37" s="76"/>
      <c r="AT37" s="76"/>
      <c r="AU37" s="76"/>
      <c r="AV37" s="76"/>
      <c r="AW37" s="76"/>
      <c r="AX37" s="76"/>
      <c r="AY37" s="76"/>
      <c r="AZ37" s="76"/>
      <c r="BA37" s="76"/>
      <c r="BB37" s="77"/>
    </row>
    <row r="38" spans="1:54" ht="15.75" x14ac:dyDescent="0.25">
      <c r="A38" s="75">
        <f>IF(ISBLANK(VLOOKUP(D38,#REF!,3)),0,1)</f>
        <v>1</v>
      </c>
      <c r="B38" s="74">
        <f t="shared" si="0"/>
        <v>0</v>
      </c>
      <c r="C38" s="52">
        <v>4</v>
      </c>
      <c r="D38" s="53"/>
      <c r="E38" s="53"/>
      <c r="F38" s="53"/>
      <c r="G38" s="164">
        <v>34.827500000000001</v>
      </c>
      <c r="H38" s="53">
        <v>300</v>
      </c>
      <c r="I38" s="159">
        <v>300</v>
      </c>
      <c r="J38" s="127" t="s">
        <v>4</v>
      </c>
      <c r="K38" s="57" t="str">
        <f t="shared" si="1"/>
        <v/>
      </c>
      <c r="L38" s="57" t="str">
        <f t="shared" si="2"/>
        <v/>
      </c>
      <c r="M38" s="57" t="str">
        <f t="shared" si="3"/>
        <v/>
      </c>
      <c r="N38" s="58" t="str">
        <f t="shared" si="4"/>
        <v/>
      </c>
      <c r="O38" s="57" t="str">
        <f t="shared" si="5"/>
        <v/>
      </c>
      <c r="P38" s="234">
        <v>2.1240000000000001</v>
      </c>
      <c r="Q38" s="127" t="s">
        <v>4</v>
      </c>
      <c r="R38" s="127" t="s">
        <v>4</v>
      </c>
      <c r="S38" s="162">
        <v>92.4</v>
      </c>
      <c r="T38" s="231">
        <v>8.9999999999999993E-3</v>
      </c>
      <c r="U38" s="231">
        <v>8.7947046809502966E-3</v>
      </c>
      <c r="X38" s="231">
        <v>32.311</v>
      </c>
      <c r="Y38" s="231">
        <v>31.573966994020559</v>
      </c>
      <c r="Z38" s="231">
        <v>2.0509999999999997</v>
      </c>
      <c r="AA38" s="231">
        <v>2.0042154778476728</v>
      </c>
      <c r="AB38" s="231">
        <v>14.92</v>
      </c>
      <c r="AC38" s="231">
        <v>14.579665982197604</v>
      </c>
      <c r="AD38" s="76"/>
      <c r="AE38" s="76"/>
      <c r="AF38" s="76"/>
      <c r="AG38" s="76"/>
      <c r="AH38" s="76"/>
      <c r="AI38" s="76"/>
      <c r="AJ38" s="76"/>
      <c r="AK38" s="76"/>
      <c r="AL38" s="76"/>
      <c r="AM38" s="76"/>
      <c r="AN38" s="76"/>
      <c r="AO38" s="76"/>
      <c r="AP38" s="76"/>
      <c r="AQ38" s="76"/>
      <c r="AR38" s="76"/>
      <c r="AS38" s="76"/>
      <c r="AT38" s="76"/>
      <c r="AU38" s="76"/>
      <c r="AV38" s="76"/>
      <c r="AW38" s="76"/>
      <c r="AX38" s="76"/>
      <c r="AY38" s="76"/>
      <c r="AZ38" s="76"/>
      <c r="BA38" s="76"/>
      <c r="BB38" s="77"/>
    </row>
    <row r="39" spans="1:54" ht="15.75" x14ac:dyDescent="0.25">
      <c r="A39" s="75">
        <f>IF(ISBLANK(VLOOKUP(D39,#REF!,3)),0,1)</f>
        <v>1</v>
      </c>
      <c r="B39" s="74">
        <f t="shared" si="0"/>
        <v>0</v>
      </c>
      <c r="C39" s="52">
        <v>5</v>
      </c>
      <c r="D39" s="53"/>
      <c r="E39" s="53"/>
      <c r="F39" s="53"/>
      <c r="G39" s="232">
        <v>35.058900000000001</v>
      </c>
      <c r="H39" s="53">
        <v>160</v>
      </c>
      <c r="I39" s="159">
        <v>160</v>
      </c>
      <c r="J39" s="127" t="s">
        <v>4</v>
      </c>
      <c r="K39" s="57" t="str">
        <f t="shared" si="1"/>
        <v/>
      </c>
      <c r="L39" s="57" t="str">
        <f t="shared" si="2"/>
        <v/>
      </c>
      <c r="M39" s="57" t="str">
        <f t="shared" si="3"/>
        <v/>
      </c>
      <c r="N39" s="58" t="str">
        <f t="shared" si="4"/>
        <v/>
      </c>
      <c r="O39" s="57" t="str">
        <f t="shared" si="5"/>
        <v/>
      </c>
      <c r="P39" s="234">
        <v>2.4359999999999999</v>
      </c>
      <c r="Q39" s="127" t="s">
        <v>4</v>
      </c>
      <c r="R39" s="127" t="s">
        <v>4</v>
      </c>
      <c r="S39" s="162">
        <v>106</v>
      </c>
      <c r="T39" s="231">
        <v>1.4E-2</v>
      </c>
      <c r="U39" s="231">
        <v>1.3680651725922683E-2</v>
      </c>
      <c r="X39" s="231">
        <v>26.426000000000002</v>
      </c>
      <c r="Y39" s="231">
        <v>25.823207322088063</v>
      </c>
      <c r="Z39" s="231">
        <v>1.7009999999999998</v>
      </c>
      <c r="AA39" s="231">
        <v>1.6621991846996058</v>
      </c>
      <c r="AB39" s="231">
        <v>10.49</v>
      </c>
      <c r="AC39" s="231">
        <v>10.250716900352067</v>
      </c>
      <c r="AD39" s="76"/>
      <c r="AE39" s="76"/>
      <c r="AF39" s="76"/>
      <c r="AG39" s="76"/>
      <c r="AH39" s="76"/>
      <c r="AI39" s="76"/>
      <c r="AJ39" s="76"/>
      <c r="AK39" s="76"/>
      <c r="AL39" s="76"/>
      <c r="AM39" s="76"/>
      <c r="AN39" s="76"/>
      <c r="AO39" s="76"/>
      <c r="AP39" s="76"/>
      <c r="AQ39" s="76"/>
      <c r="AR39" s="76"/>
      <c r="AS39" s="76"/>
      <c r="AT39" s="76"/>
      <c r="AU39" s="76"/>
      <c r="AV39" s="76"/>
      <c r="AW39" s="76"/>
      <c r="AX39" s="76"/>
      <c r="AY39" s="76"/>
      <c r="AZ39" s="76"/>
      <c r="BA39" s="76"/>
      <c r="BB39" s="77"/>
    </row>
    <row r="40" spans="1:54" ht="15.75" x14ac:dyDescent="0.25">
      <c r="A40" s="75">
        <f>IF(ISBLANK(VLOOKUP(D40,#REF!,3)),0,1)</f>
        <v>1</v>
      </c>
      <c r="B40" s="74">
        <f t="shared" si="0"/>
        <v>0</v>
      </c>
      <c r="C40" s="52">
        <v>6</v>
      </c>
      <c r="D40" s="53"/>
      <c r="E40" s="53"/>
      <c r="F40" s="53"/>
      <c r="G40" s="232">
        <v>35.06</v>
      </c>
      <c r="H40" s="53">
        <v>160</v>
      </c>
      <c r="I40" s="159">
        <v>160</v>
      </c>
      <c r="J40" s="127" t="s">
        <v>4</v>
      </c>
      <c r="K40" s="57" t="str">
        <f t="shared" si="1"/>
        <v/>
      </c>
      <c r="L40" s="57" t="str">
        <f t="shared" si="2"/>
        <v/>
      </c>
      <c r="M40" s="57" t="str">
        <f t="shared" si="3"/>
        <v/>
      </c>
      <c r="N40" s="58" t="str">
        <f t="shared" si="4"/>
        <v/>
      </c>
      <c r="O40" s="57" t="str">
        <f t="shared" si="5"/>
        <v/>
      </c>
      <c r="P40" s="234">
        <v>2.4369999999999998</v>
      </c>
      <c r="Q40" s="127" t="s">
        <v>4</v>
      </c>
      <c r="R40" s="127" t="s">
        <v>4</v>
      </c>
      <c r="S40" s="162">
        <v>106.1</v>
      </c>
      <c r="T40" s="231">
        <v>8.0000000000000002E-3</v>
      </c>
      <c r="U40" s="231">
        <v>7.8175152719558196E-3</v>
      </c>
      <c r="X40" s="231">
        <v>26.422000000000001</v>
      </c>
      <c r="Y40" s="231">
        <v>25.819298564452083</v>
      </c>
      <c r="Z40" s="231">
        <v>1.675</v>
      </c>
      <c r="AA40" s="231">
        <v>1.6367922600657496</v>
      </c>
      <c r="AB40" s="231">
        <v>10.39</v>
      </c>
      <c r="AC40" s="231">
        <v>10.152997959452621</v>
      </c>
      <c r="AD40" s="76"/>
      <c r="AE40" s="76"/>
      <c r="AF40" s="76"/>
      <c r="AG40" s="76"/>
      <c r="AH40" s="76"/>
      <c r="AI40" s="76"/>
      <c r="AJ40" s="76"/>
      <c r="AK40" s="76"/>
      <c r="AL40" s="76"/>
      <c r="AM40" s="76"/>
      <c r="AN40" s="76"/>
      <c r="AO40" s="76"/>
      <c r="AP40" s="76"/>
      <c r="AQ40" s="76"/>
      <c r="AR40" s="76"/>
      <c r="AS40" s="76"/>
      <c r="AT40" s="76"/>
      <c r="AU40" s="76"/>
      <c r="AV40" s="76"/>
      <c r="AW40" s="76"/>
      <c r="AX40" s="76"/>
      <c r="AY40" s="76"/>
      <c r="AZ40" s="76"/>
      <c r="BA40" s="76"/>
      <c r="BB40" s="77"/>
    </row>
    <row r="41" spans="1:54" ht="15.75" x14ac:dyDescent="0.25">
      <c r="A41" s="75">
        <f>IF(ISBLANK(VLOOKUP(D41,#REF!,3)),0,1)</f>
        <v>1</v>
      </c>
      <c r="B41" s="74">
        <f t="shared" si="0"/>
        <v>0</v>
      </c>
      <c r="C41" s="52">
        <v>7</v>
      </c>
      <c r="D41" s="53"/>
      <c r="E41" s="53"/>
      <c r="F41" s="53"/>
      <c r="G41" s="164">
        <v>35.304299999999998</v>
      </c>
      <c r="H41" s="53">
        <v>130</v>
      </c>
      <c r="I41" s="159">
        <v>128</v>
      </c>
      <c r="J41" s="127" t="s">
        <v>4</v>
      </c>
      <c r="K41" s="57" t="str">
        <f t="shared" si="1"/>
        <v/>
      </c>
      <c r="L41" s="57" t="str">
        <f t="shared" si="2"/>
        <v/>
      </c>
      <c r="M41" s="57" t="str">
        <f t="shared" si="3"/>
        <v/>
      </c>
      <c r="N41" s="58" t="str">
        <f t="shared" si="4"/>
        <v/>
      </c>
      <c r="O41" s="57" t="str">
        <f t="shared" si="5"/>
        <v/>
      </c>
      <c r="P41" s="234">
        <v>2.1520000000000001</v>
      </c>
      <c r="Q41" s="127" t="s">
        <v>4</v>
      </c>
      <c r="R41" s="127" t="s">
        <v>4</v>
      </c>
      <c r="S41" s="162">
        <v>93.7</v>
      </c>
      <c r="T41" s="231">
        <v>1.6E-2</v>
      </c>
      <c r="U41" s="231">
        <v>1.5635030543911639E-2</v>
      </c>
      <c r="X41" s="231">
        <v>24.644000000000002</v>
      </c>
      <c r="Y41" s="231">
        <v>24.081855795259901</v>
      </c>
      <c r="Z41" s="231">
        <v>1.5069999999999999</v>
      </c>
      <c r="AA41" s="231">
        <v>1.4726244393546772</v>
      </c>
      <c r="AB41" s="231">
        <v>8.15</v>
      </c>
      <c r="AC41" s="231">
        <v>7.9640936833049913</v>
      </c>
      <c r="AD41" s="76"/>
      <c r="AE41" s="76"/>
      <c r="AF41" s="76"/>
      <c r="AG41" s="76"/>
      <c r="AH41" s="76"/>
      <c r="AI41" s="76"/>
      <c r="AJ41" s="76"/>
      <c r="AK41" s="76"/>
      <c r="AL41" s="76"/>
      <c r="AM41" s="76"/>
      <c r="AN41" s="76"/>
      <c r="AO41" s="76"/>
      <c r="AP41" s="76"/>
      <c r="AQ41" s="76"/>
      <c r="AR41" s="76"/>
      <c r="AS41" s="76"/>
      <c r="AT41" s="76"/>
      <c r="AU41" s="76"/>
      <c r="AV41" s="76"/>
      <c r="AW41" s="76"/>
      <c r="AX41" s="76"/>
      <c r="AY41" s="76"/>
      <c r="AZ41" s="76"/>
      <c r="BA41" s="76"/>
      <c r="BB41" s="77"/>
    </row>
    <row r="42" spans="1:54" ht="15.75" x14ac:dyDescent="0.25">
      <c r="A42" s="75">
        <f>IF(ISBLANK(VLOOKUP(D42,#REF!,3)),0,1)</f>
        <v>1</v>
      </c>
      <c r="B42" s="74">
        <f t="shared" si="0"/>
        <v>0</v>
      </c>
      <c r="C42" s="52">
        <v>8</v>
      </c>
      <c r="D42" s="53"/>
      <c r="E42" s="53"/>
      <c r="F42" s="53"/>
      <c r="G42" s="164">
        <v>35.977699999999999</v>
      </c>
      <c r="H42" s="53">
        <v>100</v>
      </c>
      <c r="I42" s="159">
        <v>100</v>
      </c>
      <c r="J42" s="127" t="s">
        <v>4</v>
      </c>
      <c r="K42" s="57" t="str">
        <f t="shared" si="1"/>
        <v/>
      </c>
      <c r="L42" s="57" t="str">
        <f t="shared" si="2"/>
        <v/>
      </c>
      <c r="M42" s="57" t="str">
        <f t="shared" si="3"/>
        <v/>
      </c>
      <c r="N42" s="58" t="str">
        <f t="shared" si="4"/>
        <v/>
      </c>
      <c r="O42" s="57" t="str">
        <f t="shared" si="5"/>
        <v/>
      </c>
      <c r="P42" s="234">
        <v>3.3759999999999999</v>
      </c>
      <c r="Q42" s="127" t="s">
        <v>4</v>
      </c>
      <c r="R42" s="127" t="s">
        <v>4</v>
      </c>
      <c r="S42" s="60">
        <v>147.1</v>
      </c>
      <c r="T42" s="231">
        <v>0.49399999999999999</v>
      </c>
      <c r="U42" s="231">
        <v>0.48273156804327183</v>
      </c>
      <c r="X42" s="231">
        <v>8.9359999999999999</v>
      </c>
      <c r="Y42" s="231">
        <v>8.7321645587746506</v>
      </c>
      <c r="Z42" s="231">
        <v>0.70100000000000007</v>
      </c>
      <c r="AA42" s="231">
        <v>0.68500977570512878</v>
      </c>
      <c r="AB42" s="231">
        <v>3.12</v>
      </c>
      <c r="AC42" s="231">
        <v>3.0488309560627695</v>
      </c>
      <c r="AD42" s="76"/>
      <c r="AE42" s="76"/>
      <c r="AF42" s="76"/>
      <c r="AG42" s="76"/>
      <c r="AH42" s="76"/>
      <c r="AI42" s="76"/>
      <c r="AJ42" s="76"/>
      <c r="AK42" s="76"/>
      <c r="AL42" s="76"/>
      <c r="AM42" s="76"/>
      <c r="AN42" s="76"/>
      <c r="AO42" s="76"/>
      <c r="AP42" s="76"/>
      <c r="AQ42" s="76"/>
      <c r="AR42" s="76"/>
      <c r="AS42" s="76"/>
      <c r="AT42" s="76"/>
      <c r="AU42" s="76"/>
      <c r="AV42" s="76"/>
      <c r="AW42" s="76"/>
      <c r="AX42" s="76"/>
      <c r="AY42" s="76"/>
      <c r="AZ42" s="76"/>
      <c r="BA42" s="76"/>
      <c r="BB42" s="77"/>
    </row>
    <row r="43" spans="1:54" ht="15.75" x14ac:dyDescent="0.25">
      <c r="A43" s="75">
        <f>IF(ISBLANK(VLOOKUP(D43,#REF!,3)),0,1)</f>
        <v>1</v>
      </c>
      <c r="B43" s="74">
        <f t="shared" si="0"/>
        <v>0</v>
      </c>
      <c r="C43" s="52">
        <v>9</v>
      </c>
      <c r="D43" s="53"/>
      <c r="E43" s="53"/>
      <c r="F43" s="53"/>
      <c r="G43" s="164">
        <v>36.326999999999998</v>
      </c>
      <c r="H43" s="53">
        <v>80</v>
      </c>
      <c r="I43" s="159">
        <v>80</v>
      </c>
      <c r="J43" s="127" t="s">
        <v>4</v>
      </c>
      <c r="K43" s="57" t="str">
        <f t="shared" si="1"/>
        <v/>
      </c>
      <c r="L43" s="57" t="str">
        <f t="shared" si="2"/>
        <v/>
      </c>
      <c r="M43" s="57" t="str">
        <f t="shared" si="3"/>
        <v/>
      </c>
      <c r="N43" s="58" t="str">
        <f t="shared" si="4"/>
        <v/>
      </c>
      <c r="O43" s="57" t="str">
        <f t="shared" si="5"/>
        <v/>
      </c>
      <c r="P43" s="234">
        <v>4.6040000000000001</v>
      </c>
      <c r="Q43" s="127" t="s">
        <v>4</v>
      </c>
      <c r="R43" s="127" t="s">
        <v>4</v>
      </c>
      <c r="S43" s="60">
        <v>200.7</v>
      </c>
      <c r="T43" s="231">
        <v>2.1000000000000001E-2</v>
      </c>
      <c r="U43" s="231">
        <v>2.0520977588884028E-2</v>
      </c>
      <c r="X43" s="231">
        <v>0.57899999999999996</v>
      </c>
      <c r="Y43" s="231">
        <v>0.56579266780780235</v>
      </c>
      <c r="Z43" s="231">
        <v>0.15699999999999997</v>
      </c>
      <c r="AA43" s="231">
        <v>0.15341873721213292</v>
      </c>
      <c r="AB43" s="231">
        <v>1.32</v>
      </c>
      <c r="AC43" s="231">
        <v>1.2898900198727101</v>
      </c>
      <c r="AD43" s="76"/>
      <c r="AE43" s="76"/>
      <c r="AF43" s="76"/>
      <c r="AG43" s="76"/>
      <c r="AH43" s="76"/>
      <c r="AI43" s="76"/>
      <c r="AJ43" s="76"/>
      <c r="AK43" s="76"/>
      <c r="AL43" s="76"/>
      <c r="AM43" s="76"/>
      <c r="AN43" s="76"/>
      <c r="AO43" s="76"/>
      <c r="AP43" s="76"/>
      <c r="AQ43" s="76"/>
      <c r="AR43" s="76"/>
      <c r="AS43" s="76"/>
      <c r="AT43" s="76"/>
      <c r="AU43" s="76"/>
      <c r="AV43" s="76"/>
      <c r="AW43" s="76"/>
      <c r="AX43" s="76"/>
      <c r="AY43" s="76"/>
      <c r="AZ43" s="76"/>
      <c r="BA43" s="76"/>
      <c r="BB43" s="77"/>
    </row>
    <row r="44" spans="1:54" ht="15.75" x14ac:dyDescent="0.25">
      <c r="A44" s="75">
        <f>IF(ISBLANK(VLOOKUP(D44,#REF!,3)),0,1)</f>
        <v>1</v>
      </c>
      <c r="B44" s="74">
        <f t="shared" si="0"/>
        <v>0</v>
      </c>
      <c r="C44" s="52">
        <v>10</v>
      </c>
      <c r="D44" s="53"/>
      <c r="E44" s="53"/>
      <c r="F44" s="53"/>
      <c r="G44" s="164">
        <v>36.313899999999997</v>
      </c>
      <c r="H44" s="53">
        <v>60</v>
      </c>
      <c r="I44" s="159">
        <v>60</v>
      </c>
      <c r="J44" s="127" t="s">
        <v>4</v>
      </c>
      <c r="K44" s="57" t="str">
        <f t="shared" si="1"/>
        <v/>
      </c>
      <c r="L44" s="57" t="str">
        <f t="shared" si="2"/>
        <v/>
      </c>
      <c r="M44" s="57" t="str">
        <f t="shared" si="3"/>
        <v/>
      </c>
      <c r="N44" s="58" t="str">
        <f t="shared" si="4"/>
        <v/>
      </c>
      <c r="O44" s="57" t="str">
        <f t="shared" si="5"/>
        <v/>
      </c>
      <c r="P44" s="234">
        <v>4.5750000000000002</v>
      </c>
      <c r="Q44" s="127" t="s">
        <v>4</v>
      </c>
      <c r="R44" s="127" t="s">
        <v>4</v>
      </c>
      <c r="S44" s="60">
        <v>199.6</v>
      </c>
      <c r="T44" s="231">
        <v>3.0000000000000001E-3</v>
      </c>
      <c r="U44" s="231">
        <v>2.9315682269834323E-3</v>
      </c>
      <c r="X44" s="231">
        <v>2.7E-2</v>
      </c>
      <c r="Y44" s="231">
        <v>2.638411404285089E-2</v>
      </c>
      <c r="Z44" s="231">
        <v>0.03</v>
      </c>
      <c r="AA44" s="231">
        <v>2.9315682269834321E-2</v>
      </c>
      <c r="AB44" s="231">
        <v>0.84</v>
      </c>
      <c r="AC44" s="231">
        <v>0.82083910355536094</v>
      </c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  <c r="AP44" s="76"/>
      <c r="AQ44" s="76"/>
      <c r="AR44" s="76"/>
      <c r="AS44" s="76"/>
      <c r="AT44" s="76"/>
      <c r="AU44" s="76"/>
      <c r="AV44" s="76"/>
      <c r="AW44" s="76"/>
      <c r="AX44" s="76"/>
      <c r="AY44" s="76"/>
      <c r="AZ44" s="76"/>
      <c r="BA44" s="76"/>
      <c r="BB44" s="77"/>
    </row>
    <row r="45" spans="1:54" ht="15.75" x14ac:dyDescent="0.25">
      <c r="A45" s="75">
        <f>IF(ISBLANK(VLOOKUP(D45,#REF!,3)),0,1)</f>
        <v>1</v>
      </c>
      <c r="B45" s="74">
        <f t="shared" si="0"/>
        <v>1</v>
      </c>
      <c r="C45" s="52">
        <v>11</v>
      </c>
      <c r="D45" s="53" t="s">
        <v>4</v>
      </c>
      <c r="E45" s="53" t="s">
        <v>4</v>
      </c>
      <c r="F45" s="54" t="s">
        <v>4</v>
      </c>
      <c r="G45" s="175" t="s">
        <v>4</v>
      </c>
      <c r="H45" s="53">
        <v>40</v>
      </c>
      <c r="I45" s="159">
        <v>40</v>
      </c>
      <c r="J45" s="127" t="s">
        <v>4</v>
      </c>
      <c r="K45" s="57" t="e">
        <f t="shared" si="1"/>
        <v>#VALUE!</v>
      </c>
      <c r="L45" s="57" t="e">
        <f t="shared" si="2"/>
        <v>#VALUE!</v>
      </c>
      <c r="M45" s="57" t="e">
        <f t="shared" si="3"/>
        <v>#VALUE!</v>
      </c>
      <c r="N45" s="58" t="e">
        <f t="shared" si="4"/>
        <v>#VALUE!</v>
      </c>
      <c r="O45" s="57" t="e">
        <f t="shared" si="5"/>
        <v>#VALUE!</v>
      </c>
      <c r="P45" s="234">
        <v>4.2809999999999997</v>
      </c>
      <c r="Q45" s="127" t="s">
        <v>4</v>
      </c>
      <c r="R45" s="127" t="s">
        <v>4</v>
      </c>
      <c r="S45" s="60">
        <v>186.9</v>
      </c>
      <c r="T45" s="231">
        <v>6.0000000000000001E-3</v>
      </c>
      <c r="U45" s="231">
        <v>5.8631364539668647E-3</v>
      </c>
      <c r="X45" s="231">
        <v>2.4E-2</v>
      </c>
      <c r="Y45" s="231">
        <v>2.3452545815867459E-2</v>
      </c>
      <c r="Z45" s="231">
        <v>0.01</v>
      </c>
      <c r="AA45" s="231">
        <v>9.7718940899447736E-3</v>
      </c>
      <c r="AB45" s="231">
        <v>0.73</v>
      </c>
      <c r="AC45" s="231">
        <v>0.71334826856596845</v>
      </c>
      <c r="AD45" s="76"/>
      <c r="AE45" s="76"/>
      <c r="AF45" s="76"/>
      <c r="AG45" s="76"/>
      <c r="AH45" s="76"/>
      <c r="AI45" s="76"/>
      <c r="AJ45" s="76"/>
      <c r="AK45" s="76"/>
      <c r="AL45" s="76"/>
      <c r="AM45" s="76"/>
      <c r="AN45" s="76"/>
      <c r="AO45" s="76"/>
      <c r="AP45" s="76"/>
      <c r="AQ45" s="76"/>
      <c r="AR45" s="76"/>
      <c r="AS45" s="76"/>
      <c r="AT45" s="76"/>
      <c r="AU45" s="76"/>
      <c r="AV45" s="76"/>
      <c r="AW45" s="76"/>
      <c r="AX45" s="76"/>
      <c r="AY45" s="76"/>
      <c r="AZ45" s="76"/>
      <c r="BA45" s="76"/>
      <c r="BB45" s="77"/>
    </row>
    <row r="46" spans="1:54" ht="15.75" x14ac:dyDescent="0.25">
      <c r="A46" s="75">
        <f>IF(ISBLANK(VLOOKUP(D46,#REF!,3)),0,1)</f>
        <v>1</v>
      </c>
      <c r="B46" s="74">
        <f t="shared" si="0"/>
        <v>0</v>
      </c>
      <c r="C46" s="52">
        <v>12</v>
      </c>
      <c r="D46" s="53"/>
      <c r="E46" s="54"/>
      <c r="F46" s="55"/>
      <c r="G46" s="164">
        <v>36.0623</v>
      </c>
      <c r="H46" s="53">
        <v>20</v>
      </c>
      <c r="I46" s="159">
        <v>20</v>
      </c>
      <c r="J46" s="127" t="s">
        <v>4</v>
      </c>
      <c r="K46" s="127" t="s">
        <v>4</v>
      </c>
      <c r="L46" s="127" t="s">
        <v>4</v>
      </c>
      <c r="M46" s="127" t="s">
        <v>4</v>
      </c>
      <c r="N46" s="127" t="s">
        <v>4</v>
      </c>
      <c r="O46" s="127" t="s">
        <v>4</v>
      </c>
      <c r="P46" s="234">
        <v>4.54</v>
      </c>
      <c r="Q46" s="127" t="s">
        <v>4</v>
      </c>
      <c r="R46" s="127" t="s">
        <v>4</v>
      </c>
      <c r="S46" s="60">
        <v>198.1</v>
      </c>
      <c r="T46" s="231">
        <v>4.0000000000000001E-3</v>
      </c>
      <c r="U46" s="231">
        <v>3.9087576359779098E-3</v>
      </c>
      <c r="X46" s="231">
        <v>4.5999999999999999E-2</v>
      </c>
      <c r="Y46" s="231">
        <v>4.4950712813745956E-2</v>
      </c>
      <c r="Z46" s="231">
        <v>3.7000000000000005E-2</v>
      </c>
      <c r="AA46" s="231">
        <v>3.6156008132795667E-2</v>
      </c>
      <c r="AB46" s="231">
        <v>0.79</v>
      </c>
      <c r="AC46" s="231">
        <v>0.77197963310563722</v>
      </c>
      <c r="AD46" s="76"/>
      <c r="AE46" s="76"/>
      <c r="AF46" s="76"/>
      <c r="AG46" s="76"/>
      <c r="AH46" s="76"/>
      <c r="AI46" s="76"/>
      <c r="AJ46" s="76"/>
      <c r="AK46" s="76"/>
      <c r="AL46" s="76"/>
      <c r="AM46" s="76"/>
      <c r="AN46" s="76"/>
      <c r="AO46" s="76"/>
      <c r="AP46" s="76"/>
      <c r="AQ46" s="76"/>
      <c r="AR46" s="76"/>
      <c r="AS46" s="76"/>
      <c r="AT46" s="76"/>
      <c r="AU46" s="76"/>
      <c r="AV46" s="76"/>
      <c r="AW46" s="76"/>
      <c r="AX46" s="76"/>
      <c r="AY46" s="76"/>
      <c r="AZ46" s="76"/>
      <c r="BA46" s="76"/>
      <c r="BB46" s="77"/>
    </row>
    <row r="47" spans="1:54" ht="15.75" x14ac:dyDescent="0.25">
      <c r="A47" s="75">
        <f>IF(ISBLANK(VLOOKUP(D47,#REF!,3)),0,1)</f>
        <v>1</v>
      </c>
      <c r="B47" s="74">
        <f t="shared" si="0"/>
        <v>0</v>
      </c>
      <c r="C47" s="52">
        <v>13</v>
      </c>
      <c r="D47" s="53"/>
      <c r="E47" s="54"/>
      <c r="F47" s="55"/>
      <c r="G47" s="164">
        <v>36.061199999999999</v>
      </c>
      <c r="H47" s="53">
        <v>10</v>
      </c>
      <c r="I47" s="159">
        <v>10</v>
      </c>
      <c r="J47" s="127" t="s">
        <v>4</v>
      </c>
      <c r="K47" s="127" t="s">
        <v>4</v>
      </c>
      <c r="L47" s="127" t="s">
        <v>4</v>
      </c>
      <c r="M47" s="127" t="s">
        <v>4</v>
      </c>
      <c r="N47" s="127" t="s">
        <v>4</v>
      </c>
      <c r="O47" s="127" t="s">
        <v>4</v>
      </c>
      <c r="P47" s="234">
        <v>4.5439999999999996</v>
      </c>
      <c r="Q47" s="127" t="s">
        <v>4</v>
      </c>
      <c r="R47" s="127" t="s">
        <v>4</v>
      </c>
      <c r="S47" s="60">
        <v>198.2</v>
      </c>
      <c r="T47" s="231">
        <v>5.0000000000000001E-3</v>
      </c>
      <c r="U47" s="231">
        <v>4.8859470449723868E-3</v>
      </c>
      <c r="X47" s="231">
        <v>3.5000000000000003E-2</v>
      </c>
      <c r="Y47" s="231">
        <v>3.4201629314806713E-2</v>
      </c>
      <c r="Z47" s="231">
        <v>1.6E-2</v>
      </c>
      <c r="AA47" s="231">
        <v>1.5635030543911639E-2</v>
      </c>
      <c r="AB47" s="231">
        <v>0.82</v>
      </c>
      <c r="AC47" s="231">
        <v>0.80129531537547138</v>
      </c>
      <c r="AD47" s="76"/>
      <c r="AE47" s="76"/>
      <c r="AF47" s="76"/>
      <c r="AG47" s="76"/>
      <c r="AH47" s="76"/>
      <c r="AI47" s="76"/>
      <c r="AJ47" s="76"/>
      <c r="AK47" s="76"/>
      <c r="AL47" s="76"/>
      <c r="AM47" s="76"/>
      <c r="AN47" s="76"/>
      <c r="AO47" s="76"/>
      <c r="AP47" s="76"/>
      <c r="AQ47" s="76"/>
      <c r="AR47" s="76"/>
      <c r="AS47" s="76"/>
      <c r="AT47" s="76"/>
      <c r="AU47" s="76"/>
      <c r="AV47" s="76"/>
      <c r="AW47" s="76"/>
      <c r="AX47" s="76"/>
      <c r="AY47" s="76"/>
      <c r="AZ47" s="76"/>
      <c r="BA47" s="76"/>
      <c r="BB47" s="77"/>
    </row>
    <row r="48" spans="1:54" ht="15.75" x14ac:dyDescent="0.25">
      <c r="A48" s="75">
        <f>IF(ISBLANK(VLOOKUP(D48,#REF!,3)),0,1)</f>
        <v>1</v>
      </c>
      <c r="B48" s="74">
        <f t="shared" si="0"/>
        <v>0</v>
      </c>
      <c r="C48" s="52">
        <v>14</v>
      </c>
      <c r="D48" s="53"/>
      <c r="E48" s="54"/>
      <c r="F48" s="55"/>
      <c r="G48" s="164">
        <v>36.064</v>
      </c>
      <c r="H48" s="53">
        <v>0</v>
      </c>
      <c r="I48" s="159">
        <v>0</v>
      </c>
      <c r="J48" s="127" t="s">
        <v>4</v>
      </c>
      <c r="K48" s="127" t="s">
        <v>4</v>
      </c>
      <c r="L48" s="127" t="s">
        <v>4</v>
      </c>
      <c r="M48" s="127" t="s">
        <v>4</v>
      </c>
      <c r="N48" s="127" t="s">
        <v>4</v>
      </c>
      <c r="O48" s="127" t="s">
        <v>4</v>
      </c>
      <c r="P48" s="234">
        <v>4.5380000000000003</v>
      </c>
      <c r="Q48" s="127" t="s">
        <v>4</v>
      </c>
      <c r="R48" s="127" t="s">
        <v>4</v>
      </c>
      <c r="S48" s="60">
        <v>198</v>
      </c>
      <c r="T48" s="231">
        <v>1E-3</v>
      </c>
      <c r="U48" s="231">
        <v>9.7718940899447744E-4</v>
      </c>
      <c r="X48" s="231">
        <v>2.8999999999999998E-2</v>
      </c>
      <c r="Y48" s="231">
        <v>2.8338492860839844E-2</v>
      </c>
      <c r="Z48" s="231">
        <v>2.2999999999999993E-2</v>
      </c>
      <c r="AA48" s="231">
        <v>2.2475356406872975E-2</v>
      </c>
      <c r="AB48" s="231">
        <v>0.83</v>
      </c>
      <c r="AC48" s="231">
        <v>0.81106720946541622</v>
      </c>
      <c r="AD48" s="76"/>
      <c r="AE48" s="76"/>
      <c r="AF48" s="76"/>
      <c r="AG48" s="76"/>
      <c r="AH48" s="76"/>
      <c r="AI48" s="76"/>
      <c r="AJ48" s="76"/>
      <c r="AK48" s="76"/>
      <c r="AL48" s="76"/>
      <c r="AM48" s="76"/>
      <c r="AN48" s="76"/>
      <c r="AO48" s="76"/>
      <c r="AP48" s="76"/>
      <c r="AQ48" s="76"/>
      <c r="AR48" s="76"/>
      <c r="AS48" s="76"/>
      <c r="AT48" s="76"/>
      <c r="AU48" s="76"/>
      <c r="AV48" s="76"/>
      <c r="AW48" s="76"/>
      <c r="AX48" s="76"/>
      <c r="AY48" s="76"/>
      <c r="AZ48" s="76"/>
      <c r="BA48" s="76"/>
      <c r="BB48" s="77"/>
    </row>
    <row r="49" spans="1:54" ht="15.75" x14ac:dyDescent="0.25">
      <c r="A49" s="75">
        <f>IF(ISBLANK(VLOOKUP(D49,#REF!,3)),0,1)</f>
        <v>1</v>
      </c>
      <c r="B49" s="74">
        <f t="shared" si="0"/>
        <v>0</v>
      </c>
      <c r="C49" s="52">
        <v>15</v>
      </c>
      <c r="D49" s="53"/>
      <c r="E49" s="54"/>
      <c r="F49" s="55"/>
      <c r="G49" s="112"/>
      <c r="H49" s="53"/>
      <c r="I49" s="53"/>
      <c r="J49" s="127"/>
      <c r="K49" s="57"/>
      <c r="L49" s="57"/>
      <c r="M49" s="57"/>
      <c r="N49" s="58"/>
      <c r="O49" s="57"/>
      <c r="P49" s="59"/>
      <c r="Q49" s="128" t="s">
        <v>4</v>
      </c>
      <c r="R49" s="60" t="s">
        <v>4</v>
      </c>
      <c r="S49" s="60"/>
      <c r="T49" s="16"/>
      <c r="U49" s="11"/>
      <c r="V49" s="124"/>
      <c r="W49" s="124"/>
      <c r="X49" s="16"/>
      <c r="Y49" s="11"/>
      <c r="Z49" s="124"/>
      <c r="AA49" s="16"/>
      <c r="AB49" s="124"/>
      <c r="AC49" s="124"/>
      <c r="AD49" s="76"/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76"/>
      <c r="AR49" s="76"/>
      <c r="AS49" s="76"/>
      <c r="AT49" s="76"/>
      <c r="AU49" s="76"/>
      <c r="AV49" s="76"/>
      <c r="AW49" s="76"/>
      <c r="AX49" s="76"/>
      <c r="AY49" s="76"/>
      <c r="AZ49" s="76"/>
      <c r="BA49" s="76"/>
      <c r="BB49" s="77"/>
    </row>
    <row r="50" spans="1:54" ht="15.6" x14ac:dyDescent="0.3">
      <c r="A50" s="75">
        <f>IF(ISBLANK(VLOOKUP(D50,#REF!,3)),0,1)</f>
        <v>1</v>
      </c>
      <c r="B50" s="74">
        <f t="shared" si="0"/>
        <v>0</v>
      </c>
      <c r="C50" s="52">
        <v>16</v>
      </c>
      <c r="D50" s="53"/>
      <c r="E50" s="54"/>
      <c r="F50" s="55"/>
      <c r="G50" s="112"/>
      <c r="H50" s="53"/>
      <c r="I50" s="53"/>
      <c r="J50" s="127"/>
      <c r="K50" s="57"/>
      <c r="L50" s="57"/>
      <c r="M50" s="57"/>
      <c r="N50" s="58"/>
      <c r="O50" s="57"/>
      <c r="P50" s="59"/>
      <c r="Q50" s="128" t="s">
        <v>4</v>
      </c>
      <c r="R50" s="60" t="s">
        <v>4</v>
      </c>
      <c r="S50" s="60"/>
      <c r="T50" s="16"/>
      <c r="U50" s="11"/>
      <c r="V50" s="124"/>
      <c r="W50" s="124"/>
      <c r="X50" s="16"/>
      <c r="Y50" s="11"/>
      <c r="Z50" s="124"/>
      <c r="AA50" s="76"/>
      <c r="AB50" s="76"/>
      <c r="AC50" s="76"/>
      <c r="AD50" s="76"/>
      <c r="AE50" s="76"/>
      <c r="AF50" s="76"/>
      <c r="AG50" s="76"/>
      <c r="AH50" s="76"/>
      <c r="AI50" s="76"/>
      <c r="AJ50" s="76"/>
      <c r="AK50" s="76"/>
      <c r="AL50" s="76"/>
      <c r="AM50" s="76"/>
      <c r="AN50" s="76"/>
      <c r="AO50" s="76"/>
      <c r="AP50" s="76"/>
      <c r="AQ50" s="76"/>
      <c r="AR50" s="76"/>
      <c r="AS50" s="76"/>
      <c r="AT50" s="76"/>
      <c r="AU50" s="76"/>
      <c r="AV50" s="76"/>
      <c r="AW50" s="76"/>
      <c r="AX50" s="76"/>
      <c r="AY50" s="76"/>
      <c r="AZ50" s="76"/>
      <c r="BA50" s="76"/>
      <c r="BB50" s="77"/>
    </row>
    <row r="51" spans="1:54" ht="15.75" x14ac:dyDescent="0.25">
      <c r="A51" s="75">
        <f>IF(ISBLANK(VLOOKUP(D51,#REF!,3)),0,1)</f>
        <v>1</v>
      </c>
      <c r="B51" s="74">
        <f t="shared" si="0"/>
        <v>0</v>
      </c>
      <c r="C51" s="52">
        <v>17</v>
      </c>
      <c r="D51" s="53"/>
      <c r="E51" s="54"/>
      <c r="F51" s="55"/>
      <c r="G51" s="112"/>
      <c r="H51" s="53"/>
      <c r="I51" s="53"/>
      <c r="J51" s="127"/>
      <c r="K51" s="57"/>
      <c r="L51" s="57"/>
      <c r="M51" s="57"/>
      <c r="N51" s="58"/>
      <c r="O51" s="57"/>
      <c r="P51" s="59"/>
      <c r="Q51" s="128" t="s">
        <v>4</v>
      </c>
      <c r="R51" s="60" t="s">
        <v>4</v>
      </c>
      <c r="S51" s="60"/>
      <c r="T51" s="16"/>
      <c r="U51" s="11"/>
      <c r="V51" s="124"/>
      <c r="W51" s="124"/>
      <c r="X51" s="16"/>
      <c r="Y51" s="11"/>
      <c r="Z51" s="124"/>
      <c r="AA51" s="16"/>
      <c r="AB51" s="124"/>
      <c r="AC51" s="124"/>
      <c r="AD51" s="76"/>
      <c r="AE51" s="76"/>
      <c r="AF51" s="76"/>
      <c r="AG51" s="76"/>
      <c r="AH51" s="76"/>
      <c r="AI51" s="76"/>
      <c r="AJ51" s="76"/>
      <c r="AK51" s="76"/>
      <c r="AL51" s="76"/>
      <c r="AM51" s="76"/>
      <c r="AN51" s="76"/>
      <c r="AO51" s="76"/>
      <c r="AP51" s="76"/>
      <c r="AQ51" s="76"/>
      <c r="AR51" s="76"/>
      <c r="AS51" s="76"/>
      <c r="AT51" s="76"/>
      <c r="AU51" s="76"/>
      <c r="AV51" s="76"/>
      <c r="AW51" s="76"/>
      <c r="AX51" s="76"/>
      <c r="AY51" s="76"/>
      <c r="AZ51" s="76"/>
      <c r="BA51" s="76"/>
      <c r="BB51" s="77"/>
    </row>
    <row r="52" spans="1:54" ht="15.75" x14ac:dyDescent="0.25">
      <c r="A52" s="75">
        <f>IF(ISBLANK(VLOOKUP(D52,#REF!,3)),0,1)</f>
        <v>1</v>
      </c>
      <c r="B52" s="74">
        <f t="shared" si="0"/>
        <v>0</v>
      </c>
      <c r="C52" s="52">
        <v>18</v>
      </c>
      <c r="D52" s="53"/>
      <c r="E52" s="54"/>
      <c r="F52" s="55"/>
      <c r="G52" s="112"/>
      <c r="H52" s="53"/>
      <c r="I52" s="53"/>
      <c r="J52" s="127"/>
      <c r="K52" s="57"/>
      <c r="L52" s="57"/>
      <c r="M52" s="57"/>
      <c r="N52" s="58"/>
      <c r="O52" s="57"/>
      <c r="P52" s="59"/>
      <c r="Q52" s="128" t="s">
        <v>4</v>
      </c>
      <c r="R52" s="60" t="s">
        <v>4</v>
      </c>
      <c r="S52" s="60"/>
      <c r="T52" s="16"/>
      <c r="U52" s="11"/>
      <c r="V52" s="124"/>
      <c r="W52" s="124"/>
      <c r="X52" s="16"/>
      <c r="Y52" s="11"/>
      <c r="Z52" s="124"/>
      <c r="AA52" s="76"/>
      <c r="AB52" s="76"/>
      <c r="AC52" s="76"/>
      <c r="AD52" s="76"/>
      <c r="AE52" s="76"/>
      <c r="AF52" s="76"/>
      <c r="AG52" s="76"/>
      <c r="AH52" s="76"/>
      <c r="AI52" s="76"/>
      <c r="AJ52" s="76"/>
      <c r="AK52" s="76"/>
      <c r="AL52" s="76"/>
      <c r="AM52" s="76"/>
      <c r="AN52" s="76"/>
      <c r="AO52" s="76"/>
      <c r="AP52" s="76"/>
      <c r="AQ52" s="76"/>
      <c r="AR52" s="76"/>
      <c r="AS52" s="76"/>
      <c r="AT52" s="76"/>
      <c r="AU52" s="76"/>
      <c r="AV52" s="76"/>
      <c r="AW52" s="76"/>
      <c r="AX52" s="76"/>
      <c r="AY52" s="76"/>
      <c r="AZ52" s="76"/>
      <c r="BA52" s="76"/>
      <c r="BB52" s="77"/>
    </row>
    <row r="53" spans="1:54" ht="15.75" x14ac:dyDescent="0.25">
      <c r="A53" s="75">
        <f>IF(ISBLANK(VLOOKUP(D53,#REF!,3)),0,1)</f>
        <v>1</v>
      </c>
      <c r="B53" s="74">
        <f t="shared" si="0"/>
        <v>0</v>
      </c>
      <c r="C53" s="52">
        <v>19</v>
      </c>
      <c r="D53" s="53"/>
      <c r="E53" s="54"/>
      <c r="F53" s="55"/>
      <c r="G53" s="112"/>
      <c r="H53" s="53"/>
      <c r="I53" s="53"/>
      <c r="J53" s="127"/>
      <c r="K53" s="57"/>
      <c r="L53" s="57"/>
      <c r="M53" s="57"/>
      <c r="N53" s="58"/>
      <c r="O53" s="57"/>
      <c r="P53" s="59"/>
      <c r="Q53" s="128" t="s">
        <v>4</v>
      </c>
      <c r="R53" s="60" t="s">
        <v>4</v>
      </c>
      <c r="S53" s="60"/>
      <c r="T53" s="16"/>
      <c r="U53" s="11"/>
      <c r="V53" s="124"/>
      <c r="W53" s="124"/>
      <c r="X53" s="16"/>
      <c r="Y53" s="11"/>
      <c r="Z53" s="124"/>
      <c r="AA53" s="76"/>
      <c r="AB53" s="76"/>
      <c r="AC53" s="76"/>
      <c r="AD53" s="76"/>
      <c r="AE53" s="76"/>
      <c r="AF53" s="76"/>
      <c r="AG53" s="76"/>
      <c r="AH53" s="76"/>
      <c r="AI53" s="76"/>
      <c r="AJ53" s="76"/>
      <c r="AK53" s="76"/>
      <c r="AL53" s="76"/>
      <c r="AM53" s="76"/>
      <c r="AN53" s="76"/>
      <c r="AO53" s="76"/>
      <c r="AP53" s="76"/>
      <c r="AQ53" s="76"/>
      <c r="AR53" s="76"/>
      <c r="AS53" s="76"/>
      <c r="AT53" s="76"/>
      <c r="AU53" s="76"/>
      <c r="AV53" s="76"/>
      <c r="AW53" s="76"/>
      <c r="AX53" s="76"/>
      <c r="AY53" s="76"/>
      <c r="AZ53" s="76"/>
      <c r="BA53" s="76"/>
      <c r="BB53" s="77"/>
    </row>
    <row r="54" spans="1:54" ht="15.75" x14ac:dyDescent="0.25">
      <c r="A54" s="75">
        <f>IF(ISBLANK(VLOOKUP(D54,#REF!,3)),0,1)</f>
        <v>1</v>
      </c>
      <c r="B54" s="74">
        <f t="shared" si="0"/>
        <v>0</v>
      </c>
      <c r="C54" s="52">
        <v>20</v>
      </c>
      <c r="D54" s="53"/>
      <c r="E54" s="54"/>
      <c r="F54" s="55"/>
      <c r="G54" s="112"/>
      <c r="H54" s="53"/>
      <c r="I54" s="53"/>
      <c r="J54" s="127"/>
      <c r="K54" s="57"/>
      <c r="L54" s="57"/>
      <c r="M54" s="57"/>
      <c r="N54" s="58"/>
      <c r="O54" s="57"/>
      <c r="P54" s="59"/>
      <c r="Q54" s="128" t="s">
        <v>4</v>
      </c>
      <c r="R54" s="60" t="s">
        <v>4</v>
      </c>
      <c r="S54" s="60"/>
      <c r="T54" s="76"/>
      <c r="U54" s="76"/>
      <c r="V54" s="76"/>
      <c r="W54" s="76"/>
      <c r="X54" s="76"/>
      <c r="Y54" s="76"/>
      <c r="Z54" s="76"/>
      <c r="AA54" s="76"/>
      <c r="AB54" s="76"/>
      <c r="AC54" s="76"/>
      <c r="AD54" s="76"/>
      <c r="AE54" s="76"/>
      <c r="AF54" s="76"/>
      <c r="AG54" s="76"/>
      <c r="AH54" s="76"/>
      <c r="AI54" s="76"/>
      <c r="AJ54" s="76"/>
      <c r="AK54" s="76"/>
      <c r="AL54" s="76"/>
      <c r="AM54" s="76"/>
      <c r="AN54" s="76"/>
      <c r="AO54" s="76"/>
      <c r="AP54" s="76"/>
      <c r="AQ54" s="76"/>
      <c r="AR54" s="76"/>
      <c r="AS54" s="76"/>
      <c r="AT54" s="76"/>
      <c r="AU54" s="76"/>
      <c r="AV54" s="76"/>
      <c r="AW54" s="76"/>
      <c r="AX54" s="76"/>
      <c r="AY54" s="76"/>
      <c r="AZ54" s="76"/>
      <c r="BA54" s="76"/>
      <c r="BB54" s="77"/>
    </row>
    <row r="55" spans="1:54" ht="15.75" x14ac:dyDescent="0.25">
      <c r="A55" s="75">
        <f>IF(ISBLANK(VLOOKUP(D55,#REF!,3)),0,1)</f>
        <v>1</v>
      </c>
      <c r="B55" s="74">
        <f t="shared" si="0"/>
        <v>0</v>
      </c>
      <c r="C55" s="52">
        <v>21</v>
      </c>
      <c r="D55" s="53"/>
      <c r="E55" s="54"/>
      <c r="F55" s="55"/>
      <c r="G55" s="112"/>
      <c r="H55" s="53"/>
      <c r="I55" s="53"/>
      <c r="J55" s="127"/>
      <c r="K55" s="57"/>
      <c r="L55" s="57"/>
      <c r="M55" s="57"/>
      <c r="N55" s="58"/>
      <c r="O55" s="57"/>
      <c r="P55" s="59"/>
      <c r="Q55" s="128" t="s">
        <v>4</v>
      </c>
      <c r="R55" s="60" t="s">
        <v>4</v>
      </c>
      <c r="S55" s="60"/>
      <c r="T55" s="76"/>
      <c r="U55" s="76"/>
      <c r="V55" s="76"/>
      <c r="W55" s="76"/>
      <c r="X55" s="76"/>
      <c r="Y55" s="76"/>
      <c r="Z55" s="76"/>
      <c r="AA55" s="76"/>
      <c r="AB55" s="76"/>
      <c r="AC55" s="76"/>
      <c r="AD55" s="76"/>
      <c r="AE55" s="76"/>
      <c r="AF55" s="76"/>
      <c r="AG55" s="76"/>
      <c r="AH55" s="76"/>
      <c r="AI55" s="76"/>
      <c r="AJ55" s="76"/>
      <c r="AK55" s="76"/>
      <c r="AL55" s="76"/>
      <c r="AM55" s="76"/>
      <c r="AN55" s="76"/>
      <c r="AO55" s="76"/>
      <c r="AP55" s="76"/>
      <c r="AQ55" s="76"/>
      <c r="AR55" s="76"/>
      <c r="AS55" s="76"/>
      <c r="AT55" s="76"/>
      <c r="AU55" s="76"/>
      <c r="AV55" s="76"/>
      <c r="AW55" s="76"/>
      <c r="AX55" s="76"/>
      <c r="AY55" s="76"/>
      <c r="AZ55" s="76"/>
      <c r="BA55" s="76"/>
      <c r="BB55" s="77"/>
    </row>
    <row r="56" spans="1:54" ht="15.75" x14ac:dyDescent="0.25">
      <c r="A56" s="75">
        <f>IF(ISBLANK(VLOOKUP(D56,#REF!,3)),0,1)</f>
        <v>1</v>
      </c>
      <c r="B56" s="74">
        <f t="shared" si="0"/>
        <v>0</v>
      </c>
      <c r="C56" s="52">
        <v>22</v>
      </c>
      <c r="D56" s="53"/>
      <c r="E56" s="54"/>
      <c r="F56" s="55"/>
      <c r="G56" s="112"/>
      <c r="H56" s="53"/>
      <c r="I56" s="53"/>
      <c r="J56" s="127"/>
      <c r="K56" s="57"/>
      <c r="L56" s="57"/>
      <c r="M56" s="57"/>
      <c r="N56" s="58"/>
      <c r="O56" s="57"/>
      <c r="P56" s="59"/>
      <c r="Q56" s="128" t="s">
        <v>4</v>
      </c>
      <c r="R56" s="60" t="s">
        <v>4</v>
      </c>
      <c r="S56" s="60"/>
      <c r="T56" s="16"/>
      <c r="U56" s="16"/>
      <c r="V56" s="124"/>
      <c r="W56" s="124"/>
      <c r="X56" s="124"/>
      <c r="Y56" s="124"/>
      <c r="Z56" s="16"/>
      <c r="AA56" s="16"/>
      <c r="AB56" s="124"/>
      <c r="AC56" s="124"/>
      <c r="AD56" s="76"/>
      <c r="AE56" s="76"/>
      <c r="AF56" s="76"/>
      <c r="AG56" s="76"/>
      <c r="AH56" s="76"/>
      <c r="AI56" s="76"/>
      <c r="AJ56" s="76"/>
      <c r="AK56" s="76"/>
      <c r="AL56" s="76"/>
      <c r="AM56" s="76"/>
      <c r="AN56" s="76"/>
      <c r="AO56" s="76"/>
      <c r="AP56" s="76"/>
      <c r="AQ56" s="76"/>
      <c r="AR56" s="76"/>
      <c r="AS56" s="76"/>
      <c r="AT56" s="76"/>
      <c r="AU56" s="76"/>
      <c r="AV56" s="76"/>
      <c r="AW56" s="76"/>
      <c r="AX56" s="76"/>
      <c r="AY56" s="76"/>
      <c r="AZ56" s="76"/>
      <c r="BA56" s="76"/>
      <c r="BB56" s="77"/>
    </row>
    <row r="57" spans="1:54" ht="15.75" x14ac:dyDescent="0.25">
      <c r="A57" s="75">
        <f>IF(ISBLANK(VLOOKUP(D57,#REF!,3)),0,1)</f>
        <v>1</v>
      </c>
      <c r="B57" s="74">
        <f t="shared" si="0"/>
        <v>0</v>
      </c>
      <c r="C57" s="52">
        <v>23</v>
      </c>
      <c r="D57" s="53"/>
      <c r="E57" s="54"/>
      <c r="F57" s="55"/>
      <c r="G57" s="112"/>
      <c r="H57" s="53"/>
      <c r="I57" s="53"/>
      <c r="J57" s="127"/>
      <c r="K57" s="57"/>
      <c r="L57" s="57"/>
      <c r="M57" s="57"/>
      <c r="N57" s="58"/>
      <c r="O57" s="57"/>
      <c r="P57" s="59"/>
      <c r="Q57" s="128" t="s">
        <v>4</v>
      </c>
      <c r="R57" s="60" t="s">
        <v>4</v>
      </c>
      <c r="S57" s="60"/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  <c r="AG57" s="76"/>
      <c r="AH57" s="76"/>
      <c r="AI57" s="76"/>
      <c r="AJ57" s="76"/>
      <c r="AK57" s="76"/>
      <c r="AL57" s="76"/>
      <c r="AM57" s="76"/>
      <c r="AN57" s="76"/>
      <c r="AO57" s="76"/>
      <c r="AP57" s="76"/>
      <c r="AQ57" s="76"/>
      <c r="AR57" s="76"/>
      <c r="AS57" s="76"/>
      <c r="AT57" s="76"/>
      <c r="AU57" s="76"/>
      <c r="AV57" s="76"/>
      <c r="AW57" s="76"/>
      <c r="AX57" s="76"/>
      <c r="AY57" s="76"/>
      <c r="AZ57" s="76"/>
      <c r="BA57" s="76"/>
      <c r="BB57" s="77"/>
    </row>
    <row r="58" spans="1:54" ht="16.5" thickBot="1" x14ac:dyDescent="0.3">
      <c r="A58" s="75">
        <f>IF(ISBLANK(VLOOKUP(D58,#REF!,3)),0,1)</f>
        <v>1</v>
      </c>
      <c r="B58" s="74">
        <f t="shared" si="0"/>
        <v>0</v>
      </c>
      <c r="C58" s="61">
        <v>24</v>
      </c>
      <c r="D58" s="62"/>
      <c r="E58" s="63"/>
      <c r="F58" s="64"/>
      <c r="G58" s="113"/>
      <c r="H58" s="62"/>
      <c r="I58" s="62"/>
      <c r="J58" s="152" t="s">
        <v>4</v>
      </c>
      <c r="K58" s="152" t="s">
        <v>4</v>
      </c>
      <c r="L58" s="152" t="s">
        <v>4</v>
      </c>
      <c r="M58" s="152" t="s">
        <v>4</v>
      </c>
      <c r="N58" s="152" t="s">
        <v>4</v>
      </c>
      <c r="O58" s="152" t="s">
        <v>4</v>
      </c>
      <c r="P58" s="152" t="s">
        <v>4</v>
      </c>
      <c r="Q58" s="152" t="s">
        <v>4</v>
      </c>
      <c r="R58" s="152" t="s">
        <v>4</v>
      </c>
      <c r="S58" s="152" t="s">
        <v>4</v>
      </c>
      <c r="T58" s="78"/>
      <c r="U58" s="78"/>
      <c r="V58" s="78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/>
      <c r="AH58" s="78"/>
      <c r="AI58" s="78"/>
      <c r="AJ58" s="78"/>
      <c r="AK58" s="78"/>
      <c r="AL58" s="78"/>
      <c r="AM58" s="78"/>
      <c r="AN58" s="78"/>
      <c r="AO58" s="78"/>
      <c r="AP58" s="78"/>
      <c r="AQ58" s="78"/>
      <c r="AR58" s="78"/>
      <c r="AS58" s="78"/>
      <c r="AT58" s="78"/>
      <c r="AU58" s="78"/>
      <c r="AV58" s="78"/>
      <c r="AW58" s="78"/>
      <c r="AX58" s="78"/>
      <c r="AY58" s="78"/>
      <c r="AZ58" s="78"/>
      <c r="BA58" s="78"/>
      <c r="BB58" s="79"/>
    </row>
  </sheetData>
  <dataConsolidate/>
  <mergeCells count="70">
    <mergeCell ref="AX31:AX32"/>
    <mergeCell ref="AY31:AY32"/>
    <mergeCell ref="AZ31:AZ32"/>
    <mergeCell ref="BA31:BA32"/>
    <mergeCell ref="BB31:BB32"/>
    <mergeCell ref="AS31:AS32"/>
    <mergeCell ref="AT31:AT32"/>
    <mergeCell ref="AU31:AU32"/>
    <mergeCell ref="AV31:AV32"/>
    <mergeCell ref="AW31:AW32"/>
    <mergeCell ref="AN31:AN32"/>
    <mergeCell ref="AO31:AO32"/>
    <mergeCell ref="AP31:AP32"/>
    <mergeCell ref="AQ31:AQ32"/>
    <mergeCell ref="AR31:AR32"/>
    <mergeCell ref="AI31:AI32"/>
    <mergeCell ref="AJ31:AJ32"/>
    <mergeCell ref="AK31:AK32"/>
    <mergeCell ref="AL31:AL32"/>
    <mergeCell ref="AM31:AM32"/>
    <mergeCell ref="AD31:AD32"/>
    <mergeCell ref="AE31:AE32"/>
    <mergeCell ref="AF31:AF32"/>
    <mergeCell ref="AG31:AG32"/>
    <mergeCell ref="AH31:AH32"/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Z31:AA32"/>
    <mergeCell ref="AB31:AC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H33:H34"/>
    <mergeCell ref="I33:I34"/>
    <mergeCell ref="J33:J34"/>
    <mergeCell ref="C33:C34"/>
    <mergeCell ref="D33:D34"/>
    <mergeCell ref="E33:E34"/>
    <mergeCell ref="F33:F34"/>
    <mergeCell ref="G33:G34"/>
  </mergeCells>
  <dataValidations count="4">
    <dataValidation type="list" showInputMessage="1" showErrorMessage="1" promptTitle="Choix Cardinal" sqref="P9">
      <formula1>$M$8:$M$10</formula1>
    </dataValidation>
    <dataValidation type="list" showInputMessage="1" showErrorMessage="1" promptTitle="Choix Cardinal" sqref="P10">
      <formula1>$N$8:$N$10</formula1>
    </dataValidation>
    <dataValidation allowBlank="1" showErrorMessage="1" sqref="J30"/>
    <dataValidation type="list" allowBlank="1" showErrorMessage="1" sqref="I29">
      <formula1>$O$28:$O$30</formula1>
    </dataValidation>
  </dataValidations>
  <pageMargins left="0.7" right="0.7" top="0.75" bottom="0.75" header="0.3" footer="0.3"/>
  <pageSetup paperSize="9" orientation="portrait" horizontalDpi="4294967293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8"/>
  <sheetViews>
    <sheetView topLeftCell="B1" zoomScaleNormal="100" workbookViewId="0">
      <selection activeCell="J12" sqref="J12"/>
    </sheetView>
  </sheetViews>
  <sheetFormatPr baseColWidth="10" defaultColWidth="11.42578125" defaultRowHeight="15" x14ac:dyDescent="0.25"/>
  <cols>
    <col min="1" max="2" width="0.85546875" style="80" customWidth="1"/>
    <col min="3" max="3" width="3.7109375" style="80" customWidth="1"/>
    <col min="4" max="8" width="10.28515625" style="80" customWidth="1"/>
    <col min="9" max="10" width="15.7109375" style="80" customWidth="1"/>
    <col min="11" max="15" width="10.7109375" style="80" hidden="1" customWidth="1"/>
    <col min="16" max="16" width="10.7109375" style="80" customWidth="1"/>
    <col min="17" max="29" width="10.28515625" style="80" customWidth="1"/>
    <col min="30" max="16384" width="11.42578125" style="80"/>
  </cols>
  <sheetData>
    <row r="1" spans="3:23" ht="3" customHeight="1" thickBot="1" x14ac:dyDescent="0.3"/>
    <row r="2" spans="3:23" ht="21" x14ac:dyDescent="0.35">
      <c r="C2" s="214" t="s">
        <v>19</v>
      </c>
      <c r="D2" s="215"/>
      <c r="E2" s="215"/>
      <c r="F2" s="216" t="s">
        <v>147</v>
      </c>
      <c r="G2" s="216"/>
      <c r="H2" s="216"/>
      <c r="I2" s="216"/>
      <c r="J2" s="216"/>
      <c r="K2" s="216"/>
      <c r="L2" s="216"/>
      <c r="M2" s="216"/>
      <c r="N2" s="216"/>
      <c r="O2" s="216"/>
      <c r="P2" s="216"/>
      <c r="Q2" s="216"/>
      <c r="R2" s="216"/>
      <c r="S2" s="216"/>
      <c r="T2" s="216"/>
      <c r="U2" s="1"/>
    </row>
    <row r="3" spans="3:23" ht="14.45" customHeight="1" x14ac:dyDescent="0.25">
      <c r="C3" s="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2"/>
    </row>
    <row r="4" spans="3:23" ht="21.75" thickBot="1" x14ac:dyDescent="0.4">
      <c r="C4" s="217" t="s">
        <v>75</v>
      </c>
      <c r="D4" s="218"/>
      <c r="E4" s="218"/>
      <c r="F4" s="218"/>
      <c r="G4" s="218"/>
      <c r="H4" s="218"/>
      <c r="I4" s="218"/>
      <c r="J4" s="218"/>
      <c r="K4" s="218"/>
      <c r="L4" s="218"/>
      <c r="M4" s="218"/>
      <c r="N4" s="218"/>
      <c r="O4" s="218"/>
      <c r="P4" s="218"/>
      <c r="Q4" s="218"/>
      <c r="R4" s="218"/>
      <c r="S4" s="218"/>
      <c r="T4" s="218"/>
      <c r="U4" s="219"/>
    </row>
    <row r="5" spans="3:23" ht="15.75" customHeight="1" thickBot="1" x14ac:dyDescent="0.4">
      <c r="C5" s="7"/>
      <c r="D5" s="7"/>
      <c r="E5" s="7"/>
      <c r="F5" s="7"/>
      <c r="G5" s="7"/>
      <c r="J5" s="7"/>
      <c r="K5" s="7"/>
      <c r="L5" s="7"/>
      <c r="M5" s="7"/>
      <c r="N5" s="7"/>
      <c r="O5" s="7"/>
      <c r="P5" s="7"/>
      <c r="Q5" s="7"/>
      <c r="R5" s="7"/>
    </row>
    <row r="6" spans="3:23" ht="16.5" customHeight="1" thickBot="1" x14ac:dyDescent="0.3">
      <c r="C6" s="220" t="s">
        <v>38</v>
      </c>
      <c r="D6" s="221"/>
      <c r="E6" s="221"/>
      <c r="F6" s="222">
        <v>22</v>
      </c>
      <c r="G6" s="222"/>
      <c r="H6" s="221" t="s">
        <v>37</v>
      </c>
      <c r="I6" s="221"/>
      <c r="J6" s="221"/>
      <c r="K6" s="51"/>
      <c r="L6" s="51"/>
      <c r="M6" s="51"/>
      <c r="N6" s="50"/>
      <c r="O6" s="51"/>
      <c r="P6" s="223">
        <v>1</v>
      </c>
      <c r="Q6" s="223"/>
      <c r="R6" s="224" t="s">
        <v>78</v>
      </c>
      <c r="S6" s="224"/>
      <c r="T6" s="225">
        <v>37413</v>
      </c>
      <c r="U6" s="226"/>
    </row>
    <row r="7" spans="3:23" ht="16.5" customHeight="1" thickBot="1" x14ac:dyDescent="0.4">
      <c r="C7" s="34"/>
      <c r="D7" s="34"/>
      <c r="E7" s="33"/>
      <c r="F7" s="35"/>
      <c r="G7" s="33"/>
      <c r="H7" s="33"/>
      <c r="I7" s="33"/>
      <c r="J7" s="33"/>
      <c r="K7" s="33"/>
      <c r="L7" s="33"/>
      <c r="M7" s="33"/>
      <c r="N7" s="33"/>
      <c r="O7" s="37"/>
      <c r="P7" s="33"/>
      <c r="Q7" s="36"/>
    </row>
    <row r="8" spans="3:23" ht="15" customHeight="1" x14ac:dyDescent="0.25">
      <c r="C8" s="46"/>
      <c r="D8" s="33"/>
      <c r="G8" s="206" t="s">
        <v>57</v>
      </c>
      <c r="H8" s="207"/>
      <c r="I8" s="172" t="s">
        <v>50</v>
      </c>
      <c r="J8" s="172" t="s">
        <v>46</v>
      </c>
      <c r="K8" s="44"/>
      <c r="L8" s="44"/>
      <c r="M8" s="44"/>
      <c r="N8" s="44"/>
      <c r="O8" s="47"/>
      <c r="P8" s="45" t="s">
        <v>52</v>
      </c>
      <c r="Q8" s="208" t="s">
        <v>47</v>
      </c>
      <c r="R8" s="209"/>
    </row>
    <row r="9" spans="3:23" ht="14.25" customHeight="1" x14ac:dyDescent="0.25">
      <c r="C9" s="46"/>
      <c r="D9" s="33"/>
      <c r="G9" s="210" t="s">
        <v>48</v>
      </c>
      <c r="H9" s="211"/>
      <c r="I9" s="38">
        <v>6</v>
      </c>
      <c r="J9" s="39">
        <v>0.34</v>
      </c>
      <c r="K9" s="42" t="s">
        <v>51</v>
      </c>
      <c r="L9" s="43" t="str">
        <f>IF(P9=M9,"+","-")</f>
        <v>-</v>
      </c>
      <c r="M9" s="42" t="s">
        <v>3</v>
      </c>
      <c r="N9" s="42" t="s">
        <v>54</v>
      </c>
      <c r="O9" s="16" t="str">
        <f>IF(ISBLANK(I9),"",IF(ISBLANK(J9),"",IF(P9=M10,L9&amp;N11,N11)))</f>
        <v>-6°0,34</v>
      </c>
      <c r="P9" s="39" t="s">
        <v>53</v>
      </c>
      <c r="Q9" s="212">
        <f>IF(ISBLANK(I9),"",IF(ISBLANK(J9),"",IF(J9&gt;60,"ERREUR !!",O11*(I9+(J9/60)))))</f>
        <v>-6.0056666666666665</v>
      </c>
      <c r="R9" s="213"/>
    </row>
    <row r="10" spans="3:23" ht="15" customHeight="1" x14ac:dyDescent="0.25">
      <c r="C10" s="46"/>
      <c r="D10" s="33"/>
      <c r="G10" s="210" t="s">
        <v>49</v>
      </c>
      <c r="H10" s="211"/>
      <c r="I10" s="38">
        <v>9</v>
      </c>
      <c r="J10" s="39">
        <v>59.47</v>
      </c>
      <c r="K10" s="42" t="s">
        <v>51</v>
      </c>
      <c r="L10" s="43" t="str">
        <f>IF(P10=N9,"+","-")</f>
        <v>-</v>
      </c>
      <c r="M10" s="42" t="s">
        <v>53</v>
      </c>
      <c r="N10" s="42" t="s">
        <v>55</v>
      </c>
      <c r="O10" s="11" t="str">
        <f>IF(ISBLANK(I10),"",IF(ISBLANK(J10),"",IF(P10=N10,L10&amp;N12,N12)))</f>
        <v>-9°59,47</v>
      </c>
      <c r="P10" s="39" t="s">
        <v>55</v>
      </c>
      <c r="Q10" s="212">
        <f>IF(ISBLANK(I10),"",IF(ISBLANK(J10),"",IF(J10&gt;60,"ERREUR !!",O12*(I10+(J10/60)))))</f>
        <v>-9.9911666666666665</v>
      </c>
      <c r="R10" s="213"/>
      <c r="S10" s="31"/>
      <c r="T10" s="31"/>
    </row>
    <row r="11" spans="3:23" x14ac:dyDescent="0.25">
      <c r="G11" s="194" t="s">
        <v>72</v>
      </c>
      <c r="H11" s="195"/>
      <c r="I11" s="83" t="s">
        <v>33</v>
      </c>
      <c r="J11" s="85">
        <v>37413</v>
      </c>
      <c r="K11" s="85"/>
      <c r="L11" s="85"/>
      <c r="M11" s="85"/>
      <c r="N11" s="86" t="str">
        <f>I9&amp;"°"&amp;J9</f>
        <v>6°0,34</v>
      </c>
      <c r="O11" s="87">
        <f>IF(P9=M10,-1,1)</f>
        <v>-1</v>
      </c>
      <c r="P11" s="198" t="str">
        <f>TEXT(J11,"aaaa-mm-jj")&amp;"T"&amp;TEXT(J12,"hh:mm:ss")&amp;"z"</f>
        <v>2006-06-07T11:30:00z</v>
      </c>
      <c r="Q11" s="198"/>
      <c r="R11" s="199"/>
      <c r="T11" s="30"/>
      <c r="U11" s="30"/>
      <c r="V11" s="32"/>
      <c r="W11" s="32"/>
    </row>
    <row r="12" spans="3:23" ht="15.75" thickBot="1" x14ac:dyDescent="0.3">
      <c r="G12" s="196"/>
      <c r="H12" s="197"/>
      <c r="I12" s="84" t="s">
        <v>73</v>
      </c>
      <c r="J12" s="114">
        <v>0.47916666666666669</v>
      </c>
      <c r="K12" s="88"/>
      <c r="L12" s="88"/>
      <c r="M12" s="88"/>
      <c r="N12" s="89" t="str">
        <f>I10&amp;"°"&amp;J10</f>
        <v>9°59,47</v>
      </c>
      <c r="O12" s="87">
        <f>IF(P10=N10,-1,1)</f>
        <v>-1</v>
      </c>
      <c r="P12" s="200"/>
      <c r="Q12" s="200"/>
      <c r="R12" s="201"/>
      <c r="T12" s="30"/>
      <c r="U12" s="30"/>
      <c r="V12" s="32"/>
      <c r="W12" s="32"/>
    </row>
    <row r="13" spans="3:23" ht="15.75" thickBot="1" x14ac:dyDescent="0.3">
      <c r="C13" s="5" t="s">
        <v>1</v>
      </c>
      <c r="D13" s="5"/>
      <c r="E13" s="6"/>
      <c r="K13" s="81"/>
      <c r="L13" s="81"/>
      <c r="M13" s="81"/>
      <c r="N13" s="81"/>
      <c r="O13" s="81"/>
      <c r="P13" s="81"/>
      <c r="Q13" s="82"/>
    </row>
    <row r="14" spans="3:23" ht="15" customHeight="1" x14ac:dyDescent="0.25">
      <c r="C14" s="97" t="s">
        <v>7</v>
      </c>
      <c r="D14" s="90"/>
      <c r="E14" s="90"/>
      <c r="F14" s="90"/>
      <c r="G14" s="90"/>
      <c r="H14" s="91"/>
      <c r="I14" s="91"/>
      <c r="J14" s="91"/>
      <c r="K14" s="90"/>
      <c r="L14" s="90"/>
      <c r="M14" s="90"/>
      <c r="N14" s="91"/>
      <c r="O14" s="12"/>
      <c r="P14" s="91"/>
      <c r="Q14" s="12" t="s">
        <v>17</v>
      </c>
      <c r="R14" s="17">
        <v>22.6</v>
      </c>
      <c r="S14" s="92" t="s">
        <v>2</v>
      </c>
    </row>
    <row r="15" spans="3:23" ht="14.25" customHeight="1" x14ac:dyDescent="0.25">
      <c r="C15" s="98" t="s">
        <v>32</v>
      </c>
      <c r="D15" s="93"/>
      <c r="E15" s="93"/>
      <c r="F15" s="93"/>
      <c r="G15" s="93"/>
      <c r="H15" s="23"/>
      <c r="I15" s="23"/>
      <c r="J15" s="23"/>
      <c r="K15" s="93"/>
      <c r="L15" s="93"/>
      <c r="M15" s="93"/>
      <c r="N15" s="23"/>
      <c r="O15" s="13"/>
      <c r="P15" s="23"/>
      <c r="Q15" s="13" t="s">
        <v>34</v>
      </c>
      <c r="R15" s="18">
        <v>22.6</v>
      </c>
      <c r="S15" s="94" t="s">
        <v>2</v>
      </c>
    </row>
    <row r="16" spans="3:23" x14ac:dyDescent="0.25">
      <c r="C16" s="98" t="s">
        <v>11</v>
      </c>
      <c r="D16" s="93"/>
      <c r="E16" s="93"/>
      <c r="F16" s="93"/>
      <c r="G16" s="93"/>
      <c r="H16" s="23"/>
      <c r="I16" s="23"/>
      <c r="J16" s="23"/>
      <c r="K16" s="93"/>
      <c r="L16" s="93"/>
      <c r="M16" s="93"/>
      <c r="N16" s="23"/>
      <c r="O16" s="14"/>
      <c r="P16" s="23"/>
      <c r="Q16" s="14" t="s">
        <v>35</v>
      </c>
      <c r="R16" s="20" t="s">
        <v>4</v>
      </c>
      <c r="S16" s="94" t="s">
        <v>6</v>
      </c>
    </row>
    <row r="17" spans="3:54" ht="15.75" thickBot="1" x14ac:dyDescent="0.3">
      <c r="C17" s="99" t="s">
        <v>12</v>
      </c>
      <c r="D17" s="95"/>
      <c r="E17" s="95"/>
      <c r="F17" s="95"/>
      <c r="G17" s="95"/>
      <c r="H17" s="24"/>
      <c r="I17" s="24"/>
      <c r="J17" s="24"/>
      <c r="K17" s="95"/>
      <c r="L17" s="95"/>
      <c r="M17" s="95"/>
      <c r="N17" s="24"/>
      <c r="O17" s="15"/>
      <c r="P17" s="24"/>
      <c r="Q17" s="15" t="s">
        <v>36</v>
      </c>
      <c r="R17" s="21" t="s">
        <v>4</v>
      </c>
      <c r="S17" s="96" t="s">
        <v>6</v>
      </c>
    </row>
    <row r="18" spans="3:54" ht="14.45" hidden="1" x14ac:dyDescent="0.3">
      <c r="C18" s="8" t="s">
        <v>8</v>
      </c>
      <c r="D18" s="9"/>
      <c r="E18" s="9"/>
      <c r="F18" s="9"/>
      <c r="G18" s="9"/>
      <c r="H18" s="9"/>
      <c r="I18" s="9"/>
      <c r="J18" s="9"/>
      <c r="K18" s="10"/>
      <c r="L18" s="10"/>
      <c r="M18" s="10"/>
      <c r="N18" s="10"/>
      <c r="O18" s="25" t="s">
        <v>0</v>
      </c>
      <c r="P18" s="19">
        <f>(0.999842594+(0.00006793952*$R$14)-(0.00000909529*$R$14^2)+(0.0000001001685*$R$14^3)-(0.000000001120083*$R$14^4)+(0.000000000006536332*$R$14^5))</f>
        <v>0.99763511379081982</v>
      </c>
      <c r="Q18" s="10"/>
      <c r="R18" s="2"/>
    </row>
    <row r="19" spans="3:54" ht="14.45" hidden="1" x14ac:dyDescent="0.3">
      <c r="C19" s="8" t="s">
        <v>9</v>
      </c>
      <c r="D19" s="9"/>
      <c r="E19" s="9"/>
      <c r="F19" s="9"/>
      <c r="G19" s="9"/>
      <c r="H19" s="9"/>
      <c r="I19" s="9"/>
      <c r="J19" s="9"/>
      <c r="K19" s="10"/>
      <c r="L19" s="10"/>
      <c r="M19" s="10"/>
      <c r="N19" s="10"/>
      <c r="O19" s="25" t="s">
        <v>43</v>
      </c>
      <c r="P19" s="19" t="e">
        <f>$P$24*($P$18/#REF!)</f>
        <v>#REF!</v>
      </c>
      <c r="Q19" s="10" t="s">
        <v>3</v>
      </c>
      <c r="R19" s="2"/>
    </row>
    <row r="20" spans="3:54" ht="14.45" hidden="1" x14ac:dyDescent="0.3">
      <c r="C20" s="8" t="s">
        <v>18</v>
      </c>
      <c r="D20" s="9"/>
      <c r="E20" s="9"/>
      <c r="F20" s="9"/>
      <c r="G20" s="9"/>
      <c r="H20" s="9"/>
      <c r="I20" s="9"/>
      <c r="J20" s="9"/>
      <c r="K20" s="10"/>
      <c r="L20" s="10"/>
      <c r="M20" s="10"/>
      <c r="N20" s="10"/>
      <c r="O20" s="25" t="s">
        <v>44</v>
      </c>
      <c r="P20" s="19" t="e">
        <f>5+#REF!</f>
        <v>#REF!</v>
      </c>
      <c r="Q20" s="10" t="s">
        <v>6</v>
      </c>
      <c r="R20" s="2"/>
    </row>
    <row r="21" spans="3:54" ht="14.45" hidden="1" x14ac:dyDescent="0.3">
      <c r="C21" s="8" t="s">
        <v>10</v>
      </c>
      <c r="D21" s="9"/>
      <c r="E21" s="9"/>
      <c r="F21" s="9"/>
      <c r="G21" s="9"/>
      <c r="H21" s="9"/>
      <c r="I21" s="9"/>
      <c r="J21" s="9"/>
      <c r="K21" s="10"/>
      <c r="L21" s="10"/>
      <c r="M21" s="10"/>
      <c r="N21" s="10"/>
      <c r="O21" s="25" t="s">
        <v>45</v>
      </c>
      <c r="P21" s="19" t="e">
        <f>P20*(1+0.00001*(R14-20))</f>
        <v>#REF!</v>
      </c>
      <c r="Q21" s="10" t="s">
        <v>6</v>
      </c>
      <c r="R21" s="2"/>
    </row>
    <row r="22" spans="3:54" ht="14.45" hidden="1" x14ac:dyDescent="0.3">
      <c r="C22" s="8" t="s">
        <v>13</v>
      </c>
      <c r="D22" s="9"/>
      <c r="E22" s="9"/>
      <c r="F22" s="9"/>
      <c r="G22" s="9"/>
      <c r="H22" s="9"/>
      <c r="I22" s="9"/>
      <c r="J22" s="9"/>
      <c r="K22" s="10"/>
      <c r="L22" s="10"/>
      <c r="M22" s="10"/>
      <c r="N22" s="10"/>
      <c r="O22" s="25" t="s">
        <v>39</v>
      </c>
      <c r="P22" s="22" t="e">
        <f>$R$16*(1+0.00001*(20-$R$14))</f>
        <v>#VALUE!</v>
      </c>
      <c r="Q22" s="10" t="s">
        <v>6</v>
      </c>
      <c r="R22" s="2"/>
    </row>
    <row r="23" spans="3:54" ht="14.45" hidden="1" x14ac:dyDescent="0.3">
      <c r="C23" s="8" t="s">
        <v>14</v>
      </c>
      <c r="D23" s="9"/>
      <c r="E23" s="9"/>
      <c r="F23" s="9"/>
      <c r="G23" s="9"/>
      <c r="H23" s="9"/>
      <c r="I23" s="9"/>
      <c r="J23" s="9"/>
      <c r="K23" s="10"/>
      <c r="L23" s="10"/>
      <c r="M23" s="10"/>
      <c r="N23" s="10"/>
      <c r="O23" s="25" t="s">
        <v>40</v>
      </c>
      <c r="P23" s="22" t="e">
        <f>$R$17*(1+0.00001*(20-$R$14))</f>
        <v>#VALUE!</v>
      </c>
      <c r="Q23" s="10" t="s">
        <v>6</v>
      </c>
      <c r="R23" s="2"/>
    </row>
    <row r="24" spans="3:54" ht="14.45" hidden="1" x14ac:dyDescent="0.3">
      <c r="C24" s="8" t="s">
        <v>15</v>
      </c>
      <c r="D24" s="9"/>
      <c r="E24" s="9"/>
      <c r="F24" s="9"/>
      <c r="G24" s="9"/>
      <c r="H24" s="9"/>
      <c r="I24" s="9"/>
      <c r="J24" s="9"/>
      <c r="K24" s="10"/>
      <c r="L24" s="10"/>
      <c r="M24" s="10"/>
      <c r="N24" s="10"/>
      <c r="O24" s="25" t="s">
        <v>41</v>
      </c>
      <c r="P24" s="23" t="e">
        <f>MAX(#REF!)</f>
        <v>#REF!</v>
      </c>
      <c r="Q24" s="10" t="s">
        <v>3</v>
      </c>
      <c r="R24" s="2"/>
    </row>
    <row r="25" spans="3:54" ht="14.45" hidden="1" x14ac:dyDescent="0.3">
      <c r="C25" s="8" t="s">
        <v>16</v>
      </c>
      <c r="D25" s="9"/>
      <c r="E25" s="9"/>
      <c r="F25" s="9"/>
      <c r="G25" s="9"/>
      <c r="H25" s="9"/>
      <c r="I25" s="9"/>
      <c r="J25" s="9"/>
      <c r="K25" s="10"/>
      <c r="L25" s="10"/>
      <c r="M25" s="10"/>
      <c r="N25" s="10"/>
      <c r="O25" s="25" t="s">
        <v>42</v>
      </c>
      <c r="P25" s="23" t="e">
        <f>IF(ISBLANK(R14),"",IF(ISBLANK(P21),"",IF(ISBLANK(R17),"",(($P$24*$P$18)/($P$22-$P$23)))))</f>
        <v>#REF!</v>
      </c>
      <c r="Q25" s="10" t="s">
        <v>3</v>
      </c>
      <c r="R25" s="2"/>
    </row>
    <row r="26" spans="3:54" ht="14.45" hidden="1" x14ac:dyDescent="0.3">
      <c r="C26" s="40" t="s">
        <v>31</v>
      </c>
      <c r="D26" s="41"/>
      <c r="E26" s="41"/>
      <c r="F26" s="41"/>
      <c r="G26" s="41"/>
      <c r="H26" s="41"/>
      <c r="I26" s="41"/>
      <c r="J26" s="41"/>
      <c r="K26" s="10"/>
      <c r="L26" s="10"/>
      <c r="M26" s="10"/>
      <c r="N26" s="10"/>
      <c r="O26" s="25" t="s">
        <v>30</v>
      </c>
      <c r="P26" s="23" t="e">
        <f>2+(#REF!+#REF!)</f>
        <v>#REF!</v>
      </c>
      <c r="Q26" s="10" t="s">
        <v>6</v>
      </c>
      <c r="R26" s="2"/>
    </row>
    <row r="27" spans="3:54" hidden="1" thickBot="1" x14ac:dyDescent="0.35">
      <c r="C27" s="26"/>
      <c r="D27" s="27"/>
      <c r="E27" s="27"/>
      <c r="F27" s="27"/>
      <c r="G27" s="27"/>
      <c r="H27" s="27"/>
      <c r="I27" s="27"/>
      <c r="J27" s="27"/>
      <c r="K27" s="28"/>
      <c r="L27" s="28"/>
      <c r="M27" s="28"/>
      <c r="N27" s="28"/>
      <c r="O27" s="29" t="s">
        <v>29</v>
      </c>
      <c r="P27" s="24">
        <v>1.6999999999999999E-3</v>
      </c>
      <c r="Q27" s="28"/>
      <c r="R27" s="4"/>
    </row>
    <row r="29" spans="3:54" ht="15.75" x14ac:dyDescent="0.25">
      <c r="E29" s="202" t="s">
        <v>60</v>
      </c>
      <c r="F29" s="202"/>
      <c r="G29" s="202"/>
      <c r="H29" s="202"/>
      <c r="I29" s="69" t="s">
        <v>66</v>
      </c>
      <c r="K29" s="70"/>
      <c r="L29" s="70"/>
      <c r="M29" s="70"/>
      <c r="N29" s="71"/>
      <c r="O29" s="70" t="s">
        <v>66</v>
      </c>
    </row>
    <row r="30" spans="3:54" ht="16.149999999999999" thickBot="1" x14ac:dyDescent="0.35">
      <c r="E30" s="117"/>
      <c r="F30" s="117"/>
      <c r="G30" s="117"/>
      <c r="H30" s="117"/>
      <c r="I30" s="117"/>
      <c r="J30" s="73"/>
      <c r="K30" s="72"/>
      <c r="L30" s="72"/>
      <c r="M30" s="72"/>
      <c r="N30" s="71"/>
      <c r="O30" s="71" t="s">
        <v>65</v>
      </c>
      <c r="P30" s="71"/>
    </row>
    <row r="31" spans="3:54" ht="15.75" customHeight="1" x14ac:dyDescent="0.25">
      <c r="C31" s="203" t="s">
        <v>5</v>
      </c>
      <c r="D31" s="190" t="s">
        <v>24</v>
      </c>
      <c r="E31" s="190" t="s">
        <v>58</v>
      </c>
      <c r="F31" s="190" t="s">
        <v>56</v>
      </c>
      <c r="G31" s="190" t="s">
        <v>20</v>
      </c>
      <c r="H31" s="190" t="s">
        <v>76</v>
      </c>
      <c r="I31" s="188" t="s">
        <v>77</v>
      </c>
      <c r="J31" s="188" t="s">
        <v>64</v>
      </c>
      <c r="K31" s="190" t="s">
        <v>21</v>
      </c>
      <c r="L31" s="190" t="s">
        <v>22</v>
      </c>
      <c r="M31" s="190" t="s">
        <v>26</v>
      </c>
      <c r="N31" s="190" t="s">
        <v>25</v>
      </c>
      <c r="O31" s="190" t="s">
        <v>23</v>
      </c>
      <c r="P31" s="192" t="s">
        <v>74</v>
      </c>
      <c r="Q31" s="192"/>
      <c r="R31" s="192"/>
      <c r="S31" s="192"/>
      <c r="T31" s="184" t="s">
        <v>69</v>
      </c>
      <c r="U31" s="184"/>
      <c r="V31" s="184" t="s">
        <v>70</v>
      </c>
      <c r="W31" s="184"/>
      <c r="X31" s="184" t="s">
        <v>71</v>
      </c>
      <c r="Y31" s="184"/>
      <c r="Z31" s="184" t="s">
        <v>67</v>
      </c>
      <c r="AA31" s="184"/>
      <c r="AB31" s="184" t="s">
        <v>68</v>
      </c>
      <c r="AC31" s="186"/>
      <c r="AD31" s="227" t="s">
        <v>80</v>
      </c>
      <c r="AE31" s="227" t="s">
        <v>81</v>
      </c>
      <c r="AF31" s="227" t="s">
        <v>82</v>
      </c>
      <c r="AG31" s="228" t="s">
        <v>83</v>
      </c>
      <c r="AH31" s="227" t="s">
        <v>84</v>
      </c>
      <c r="AI31" s="227" t="s">
        <v>85</v>
      </c>
      <c r="AJ31" s="227" t="s">
        <v>86</v>
      </c>
      <c r="AK31" s="227" t="s">
        <v>87</v>
      </c>
      <c r="AL31" s="228" t="s">
        <v>88</v>
      </c>
      <c r="AM31" s="227" t="s">
        <v>89</v>
      </c>
      <c r="AN31" s="227" t="s">
        <v>90</v>
      </c>
      <c r="AO31" s="227" t="s">
        <v>91</v>
      </c>
      <c r="AP31" s="227" t="s">
        <v>92</v>
      </c>
      <c r="AQ31" s="227" t="s">
        <v>93</v>
      </c>
      <c r="AR31" s="228" t="s">
        <v>94</v>
      </c>
      <c r="AS31" s="228" t="s">
        <v>95</v>
      </c>
      <c r="AT31" s="228" t="s">
        <v>96</v>
      </c>
      <c r="AU31" s="227" t="s">
        <v>97</v>
      </c>
      <c r="AV31" s="227" t="s">
        <v>98</v>
      </c>
      <c r="AW31" s="229" t="s">
        <v>99</v>
      </c>
      <c r="AX31" s="227" t="s">
        <v>100</v>
      </c>
      <c r="AY31" s="227" t="s">
        <v>101</v>
      </c>
      <c r="AZ31" s="228" t="s">
        <v>102</v>
      </c>
      <c r="BA31" s="227" t="s">
        <v>103</v>
      </c>
      <c r="BB31" s="230" t="s">
        <v>104</v>
      </c>
    </row>
    <row r="32" spans="3:54" ht="15.75" customHeight="1" x14ac:dyDescent="0.25">
      <c r="C32" s="204"/>
      <c r="D32" s="191"/>
      <c r="E32" s="191"/>
      <c r="F32" s="191"/>
      <c r="G32" s="191"/>
      <c r="H32" s="191"/>
      <c r="I32" s="205"/>
      <c r="J32" s="189"/>
      <c r="K32" s="191"/>
      <c r="L32" s="191"/>
      <c r="M32" s="191"/>
      <c r="N32" s="191"/>
      <c r="O32" s="191"/>
      <c r="P32" s="193"/>
      <c r="Q32" s="193"/>
      <c r="R32" s="193"/>
      <c r="S32" s="193"/>
      <c r="T32" s="185"/>
      <c r="U32" s="185"/>
      <c r="V32" s="185"/>
      <c r="W32" s="185"/>
      <c r="X32" s="185"/>
      <c r="Y32" s="185"/>
      <c r="Z32" s="185"/>
      <c r="AA32" s="185"/>
      <c r="AB32" s="185"/>
      <c r="AC32" s="187"/>
      <c r="AD32" s="227"/>
      <c r="AE32" s="227"/>
      <c r="AF32" s="227"/>
      <c r="AG32" s="228"/>
      <c r="AH32" s="227"/>
      <c r="AI32" s="227"/>
      <c r="AJ32" s="227"/>
      <c r="AK32" s="227"/>
      <c r="AL32" s="228"/>
      <c r="AM32" s="227"/>
      <c r="AN32" s="227"/>
      <c r="AO32" s="227"/>
      <c r="AP32" s="227"/>
      <c r="AQ32" s="227"/>
      <c r="AR32" s="228"/>
      <c r="AS32" s="228"/>
      <c r="AT32" s="228"/>
      <c r="AU32" s="227"/>
      <c r="AV32" s="227"/>
      <c r="AW32" s="229"/>
      <c r="AX32" s="227"/>
      <c r="AY32" s="227"/>
      <c r="AZ32" s="228"/>
      <c r="BA32" s="227"/>
      <c r="BB32" s="230"/>
    </row>
    <row r="33" spans="1:54" ht="15.75" customHeight="1" x14ac:dyDescent="0.25">
      <c r="C33" s="178" t="s">
        <v>59</v>
      </c>
      <c r="D33" s="180" t="s">
        <v>4</v>
      </c>
      <c r="E33" s="180" t="s">
        <v>2</v>
      </c>
      <c r="F33" s="176" t="s">
        <v>62</v>
      </c>
      <c r="G33" s="182"/>
      <c r="H33" s="176" t="s">
        <v>27</v>
      </c>
      <c r="I33" s="176" t="s">
        <v>27</v>
      </c>
      <c r="J33" s="176" t="s">
        <v>62</v>
      </c>
      <c r="K33" s="136"/>
      <c r="L33" s="136"/>
      <c r="M33" s="136"/>
      <c r="N33" s="136"/>
      <c r="O33" s="136"/>
      <c r="P33" s="137" t="s">
        <v>132</v>
      </c>
      <c r="Q33" s="137"/>
      <c r="R33" s="137" t="s">
        <v>133</v>
      </c>
      <c r="S33" s="137" t="s">
        <v>134</v>
      </c>
      <c r="T33" s="138" t="s">
        <v>135</v>
      </c>
      <c r="U33" s="138" t="s">
        <v>136</v>
      </c>
      <c r="V33" s="138" t="s">
        <v>137</v>
      </c>
      <c r="W33" s="138" t="s">
        <v>138</v>
      </c>
      <c r="X33" s="138" t="s">
        <v>139</v>
      </c>
      <c r="Y33" s="138" t="s">
        <v>140</v>
      </c>
      <c r="Z33" s="138" t="s">
        <v>141</v>
      </c>
      <c r="AA33" s="138" t="s">
        <v>142</v>
      </c>
      <c r="AB33" s="138" t="s">
        <v>143</v>
      </c>
      <c r="AC33" s="139" t="s">
        <v>144</v>
      </c>
      <c r="AD33" s="129" t="s">
        <v>105</v>
      </c>
      <c r="AE33" s="129" t="s">
        <v>106</v>
      </c>
      <c r="AF33" s="129" t="s">
        <v>107</v>
      </c>
      <c r="AG33" s="130" t="s">
        <v>108</v>
      </c>
      <c r="AH33" s="129" t="s">
        <v>109</v>
      </c>
      <c r="AI33" s="131" t="s">
        <v>110</v>
      </c>
      <c r="AJ33" s="129" t="s">
        <v>111</v>
      </c>
      <c r="AK33" s="131" t="s">
        <v>112</v>
      </c>
      <c r="AL33" s="129" t="s">
        <v>113</v>
      </c>
      <c r="AM33" s="129" t="s">
        <v>114</v>
      </c>
      <c r="AN33" s="129" t="s">
        <v>115</v>
      </c>
      <c r="AO33" s="129" t="s">
        <v>116</v>
      </c>
      <c r="AP33" s="129" t="s">
        <v>117</v>
      </c>
      <c r="AQ33" s="131" t="s">
        <v>118</v>
      </c>
      <c r="AR33" s="129" t="s">
        <v>119</v>
      </c>
      <c r="AS33" s="129" t="s">
        <v>120</v>
      </c>
      <c r="AT33" s="132" t="s">
        <v>121</v>
      </c>
      <c r="AU33" s="131" t="s">
        <v>122</v>
      </c>
      <c r="AV33" s="131" t="s">
        <v>123</v>
      </c>
      <c r="AW33" s="131" t="s">
        <v>124</v>
      </c>
      <c r="AX33" s="129" t="s">
        <v>125</v>
      </c>
      <c r="AY33" s="129" t="s">
        <v>126</v>
      </c>
      <c r="AZ33" s="130" t="s">
        <v>127</v>
      </c>
      <c r="BA33" s="129" t="s">
        <v>128</v>
      </c>
      <c r="BB33" s="133" t="s">
        <v>129</v>
      </c>
    </row>
    <row r="34" spans="1:54" ht="14.25" customHeight="1" thickBot="1" x14ac:dyDescent="0.3">
      <c r="C34" s="179"/>
      <c r="D34" s="181"/>
      <c r="E34" s="181"/>
      <c r="F34" s="177"/>
      <c r="G34" s="183"/>
      <c r="H34" s="177"/>
      <c r="I34" s="177"/>
      <c r="J34" s="177"/>
      <c r="K34" s="125"/>
      <c r="L34" s="125"/>
      <c r="M34" s="125"/>
      <c r="N34" s="126" t="s">
        <v>6</v>
      </c>
      <c r="O34" s="125"/>
      <c r="P34" s="126" t="s">
        <v>61</v>
      </c>
      <c r="Q34" s="126" t="s">
        <v>79</v>
      </c>
      <c r="R34" s="126" t="s">
        <v>63</v>
      </c>
      <c r="S34" s="126" t="s">
        <v>28</v>
      </c>
      <c r="T34" s="100" t="s">
        <v>63</v>
      </c>
      <c r="U34" s="100" t="s">
        <v>28</v>
      </c>
      <c r="V34" s="100" t="s">
        <v>63</v>
      </c>
      <c r="W34" s="100" t="s">
        <v>28</v>
      </c>
      <c r="X34" s="100" t="s">
        <v>63</v>
      </c>
      <c r="Y34" s="100" t="s">
        <v>28</v>
      </c>
      <c r="Z34" s="100" t="s">
        <v>63</v>
      </c>
      <c r="AA34" s="100" t="s">
        <v>28</v>
      </c>
      <c r="AB34" s="100" t="s">
        <v>63</v>
      </c>
      <c r="AC34" s="101" t="s">
        <v>28</v>
      </c>
      <c r="AD34" s="134" t="s">
        <v>130</v>
      </c>
      <c r="AE34" s="134" t="s">
        <v>130</v>
      </c>
      <c r="AF34" s="134" t="s">
        <v>130</v>
      </c>
      <c r="AG34" s="135" t="s">
        <v>131</v>
      </c>
      <c r="AH34" s="134" t="s">
        <v>131</v>
      </c>
      <c r="AI34" s="134" t="s">
        <v>131</v>
      </c>
      <c r="AJ34" s="134" t="s">
        <v>131</v>
      </c>
      <c r="AK34" s="134" t="s">
        <v>131</v>
      </c>
      <c r="AL34" s="134" t="s">
        <v>131</v>
      </c>
      <c r="AM34" s="134" t="s">
        <v>131</v>
      </c>
      <c r="AN34" s="134" t="s">
        <v>131</v>
      </c>
      <c r="AO34" s="134" t="s">
        <v>131</v>
      </c>
      <c r="AP34" s="134" t="s">
        <v>131</v>
      </c>
      <c r="AQ34" s="134" t="s">
        <v>131</v>
      </c>
      <c r="AR34" s="134" t="s">
        <v>131</v>
      </c>
      <c r="AS34" s="134" t="s">
        <v>131</v>
      </c>
      <c r="AT34" s="134" t="s">
        <v>131</v>
      </c>
      <c r="AU34" s="134" t="s">
        <v>131</v>
      </c>
      <c r="AV34" s="134" t="s">
        <v>131</v>
      </c>
      <c r="AW34" s="134" t="s">
        <v>131</v>
      </c>
      <c r="AX34" s="134" t="s">
        <v>131</v>
      </c>
      <c r="AY34" s="134" t="s">
        <v>131</v>
      </c>
      <c r="AZ34" s="134" t="s">
        <v>131</v>
      </c>
      <c r="BA34" s="134" t="s">
        <v>131</v>
      </c>
      <c r="BB34" s="134" t="s">
        <v>131</v>
      </c>
    </row>
    <row r="35" spans="1:54" ht="15.75" x14ac:dyDescent="0.25">
      <c r="A35" s="75">
        <f>IF(ISBLANK(VLOOKUP(D35,#REF!,3)),0,1)</f>
        <v>1</v>
      </c>
      <c r="B35" s="74">
        <f>IF(ISBLANK(D35),0,IF(ISBLANK(E35),0,IF(ISBLANK(F35),0,1)))</f>
        <v>0</v>
      </c>
      <c r="C35" s="140">
        <v>1</v>
      </c>
      <c r="D35" s="53"/>
      <c r="E35" s="53"/>
      <c r="F35" s="53"/>
      <c r="G35" s="235" t="s">
        <v>4</v>
      </c>
      <c r="I35" s="234" t="s">
        <v>4</v>
      </c>
      <c r="J35" s="142" t="s">
        <v>4</v>
      </c>
      <c r="K35" s="142" t="s">
        <v>4</v>
      </c>
      <c r="L35" s="142" t="s">
        <v>4</v>
      </c>
      <c r="M35" s="142" t="s">
        <v>4</v>
      </c>
      <c r="N35" s="142" t="s">
        <v>4</v>
      </c>
      <c r="O35" s="142" t="s">
        <v>4</v>
      </c>
      <c r="P35" s="142" t="s">
        <v>4</v>
      </c>
      <c r="Q35" s="142" t="s">
        <v>4</v>
      </c>
      <c r="R35" s="142" t="s">
        <v>4</v>
      </c>
      <c r="S35" s="142" t="s">
        <v>4</v>
      </c>
      <c r="T35" s="234" t="s">
        <v>4</v>
      </c>
      <c r="AD35" s="149"/>
      <c r="AE35" s="149"/>
      <c r="AF35" s="149"/>
      <c r="AG35" s="149"/>
      <c r="AH35" s="149"/>
      <c r="AI35" s="149"/>
      <c r="AJ35" s="149"/>
      <c r="AK35" s="149"/>
      <c r="AL35" s="149"/>
      <c r="AM35" s="149"/>
      <c r="AN35" s="149"/>
      <c r="AO35" s="149"/>
      <c r="AP35" s="149"/>
      <c r="AQ35" s="149"/>
      <c r="AR35" s="149"/>
      <c r="AS35" s="149"/>
      <c r="AT35" s="149"/>
      <c r="AU35" s="149"/>
      <c r="AV35" s="149"/>
      <c r="AW35" s="149"/>
      <c r="AX35" s="149"/>
      <c r="AY35" s="149"/>
      <c r="AZ35" s="149"/>
      <c r="BA35" s="149"/>
      <c r="BB35" s="150"/>
    </row>
    <row r="36" spans="1:54" ht="15.75" x14ac:dyDescent="0.25">
      <c r="A36" s="75">
        <f>IF(ISBLANK(VLOOKUP(D36,#REF!,3)),0,1)</f>
        <v>1</v>
      </c>
      <c r="B36" s="74">
        <f t="shared" ref="B36:B58" si="0">IF(ISBLANK(D36),0,IF(ISBLANK(E36),0,IF(ISBLANK(F36),0,1)))</f>
        <v>0</v>
      </c>
      <c r="C36" s="52">
        <v>2</v>
      </c>
      <c r="D36" s="53"/>
      <c r="E36" s="53"/>
      <c r="F36" s="53"/>
      <c r="G36" s="235" t="s">
        <v>4</v>
      </c>
      <c r="I36" s="234" t="s">
        <v>4</v>
      </c>
      <c r="J36" s="127" t="s">
        <v>4</v>
      </c>
      <c r="K36" s="127" t="s">
        <v>4</v>
      </c>
      <c r="L36" s="127" t="s">
        <v>4</v>
      </c>
      <c r="M36" s="127" t="s">
        <v>4</v>
      </c>
      <c r="N36" s="127" t="s">
        <v>4</v>
      </c>
      <c r="O36" s="127" t="s">
        <v>4</v>
      </c>
      <c r="P36" s="127" t="s">
        <v>4</v>
      </c>
      <c r="Q36" s="127" t="s">
        <v>4</v>
      </c>
      <c r="R36" s="127" t="s">
        <v>4</v>
      </c>
      <c r="S36" s="127" t="s">
        <v>4</v>
      </c>
      <c r="T36" s="234" t="s">
        <v>4</v>
      </c>
      <c r="AD36" s="76"/>
      <c r="AE36" s="76"/>
      <c r="AF36" s="76"/>
      <c r="AG36" s="76"/>
      <c r="AH36" s="76"/>
      <c r="AI36" s="76"/>
      <c r="AJ36" s="76"/>
      <c r="AK36" s="76"/>
      <c r="AL36" s="76"/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76"/>
      <c r="BA36" s="76"/>
      <c r="BB36" s="77"/>
    </row>
    <row r="37" spans="1:54" ht="15.75" x14ac:dyDescent="0.25">
      <c r="A37" s="75">
        <f>IF(ISBLANK(VLOOKUP(D37,#REF!,3)),0,1)</f>
        <v>1</v>
      </c>
      <c r="B37" s="74">
        <f t="shared" si="0"/>
        <v>0</v>
      </c>
      <c r="C37" s="52">
        <v>3</v>
      </c>
      <c r="D37" s="53"/>
      <c r="E37" s="53"/>
      <c r="F37" s="53"/>
      <c r="G37" s="235" t="s">
        <v>4</v>
      </c>
      <c r="I37" s="234" t="s">
        <v>4</v>
      </c>
      <c r="J37" s="127" t="s">
        <v>4</v>
      </c>
      <c r="K37" s="127" t="s">
        <v>4</v>
      </c>
      <c r="L37" s="127" t="s">
        <v>4</v>
      </c>
      <c r="M37" s="127" t="s">
        <v>4</v>
      </c>
      <c r="N37" s="127" t="s">
        <v>4</v>
      </c>
      <c r="O37" s="127" t="s">
        <v>4</v>
      </c>
      <c r="P37" s="127" t="s">
        <v>4</v>
      </c>
      <c r="Q37" s="127" t="s">
        <v>4</v>
      </c>
      <c r="R37" s="127" t="s">
        <v>4</v>
      </c>
      <c r="S37" s="127" t="s">
        <v>4</v>
      </c>
      <c r="T37" s="234" t="s">
        <v>4</v>
      </c>
      <c r="AD37" s="76"/>
      <c r="AE37" s="76"/>
      <c r="AF37" s="76"/>
      <c r="AG37" s="76"/>
      <c r="AH37" s="76"/>
      <c r="AI37" s="76"/>
      <c r="AJ37" s="76"/>
      <c r="AK37" s="76"/>
      <c r="AL37" s="76"/>
      <c r="AM37" s="76"/>
      <c r="AN37" s="76"/>
      <c r="AO37" s="76"/>
      <c r="AP37" s="76"/>
      <c r="AQ37" s="76"/>
      <c r="AR37" s="76"/>
      <c r="AS37" s="76"/>
      <c r="AT37" s="76"/>
      <c r="AU37" s="76"/>
      <c r="AV37" s="76"/>
      <c r="AW37" s="76"/>
      <c r="AX37" s="76"/>
      <c r="AY37" s="76"/>
      <c r="AZ37" s="76"/>
      <c r="BA37" s="76"/>
      <c r="BB37" s="77"/>
    </row>
    <row r="38" spans="1:54" ht="15.75" x14ac:dyDescent="0.25">
      <c r="A38" s="75">
        <f>IF(ISBLANK(VLOOKUP(D38,#REF!,3)),0,1)</f>
        <v>1</v>
      </c>
      <c r="B38" s="74">
        <f t="shared" si="0"/>
        <v>0</v>
      </c>
      <c r="C38" s="52">
        <v>4</v>
      </c>
      <c r="D38" s="53"/>
      <c r="E38" s="53"/>
      <c r="F38" s="53"/>
      <c r="G38" s="235" t="s">
        <v>4</v>
      </c>
      <c r="H38" s="234">
        <v>150</v>
      </c>
      <c r="I38" s="234">
        <v>153</v>
      </c>
      <c r="J38" s="127" t="s">
        <v>4</v>
      </c>
      <c r="K38" s="127" t="s">
        <v>4</v>
      </c>
      <c r="L38" s="127" t="s">
        <v>4</v>
      </c>
      <c r="M38" s="127" t="s">
        <v>4</v>
      </c>
      <c r="N38" s="127" t="s">
        <v>4</v>
      </c>
      <c r="O38" s="127" t="s">
        <v>4</v>
      </c>
      <c r="P38" s="127" t="s">
        <v>4</v>
      </c>
      <c r="Q38" s="127" t="s">
        <v>4</v>
      </c>
      <c r="R38" s="127" t="s">
        <v>4</v>
      </c>
      <c r="S38" s="127" t="s">
        <v>4</v>
      </c>
      <c r="T38" s="231">
        <v>1.6E-2</v>
      </c>
      <c r="U38" s="231">
        <v>1.5635030543911639E-2</v>
      </c>
      <c r="X38" s="231">
        <v>24.714000000000002</v>
      </c>
      <c r="Y38" s="231">
        <v>24.150259053889517</v>
      </c>
      <c r="Z38" s="231">
        <v>1.5429999999999999</v>
      </c>
      <c r="AA38" s="231">
        <v>1.5078032580784786</v>
      </c>
      <c r="AB38" s="231">
        <v>8.32</v>
      </c>
      <c r="AC38" s="231">
        <v>8.1302158828340527</v>
      </c>
      <c r="AD38" s="76"/>
      <c r="AE38" s="76"/>
      <c r="AF38" s="76"/>
      <c r="AG38" s="76"/>
      <c r="AH38" s="76"/>
      <c r="AI38" s="76"/>
      <c r="AJ38" s="76"/>
      <c r="AK38" s="76"/>
      <c r="AL38" s="76"/>
      <c r="AM38" s="76"/>
      <c r="AN38" s="76"/>
      <c r="AO38" s="76"/>
      <c r="AP38" s="76"/>
      <c r="AQ38" s="76"/>
      <c r="AR38" s="76"/>
      <c r="AS38" s="76"/>
      <c r="AT38" s="76"/>
      <c r="AU38" s="76"/>
      <c r="AV38" s="76"/>
      <c r="AW38" s="76"/>
      <c r="AX38" s="76"/>
      <c r="AY38" s="76"/>
      <c r="AZ38" s="76"/>
      <c r="BA38" s="76"/>
      <c r="BB38" s="77"/>
    </row>
    <row r="39" spans="1:54" ht="15.75" x14ac:dyDescent="0.25">
      <c r="A39" s="75">
        <f>IF(ISBLANK(VLOOKUP(D39,#REF!,3)),0,1)</f>
        <v>1</v>
      </c>
      <c r="B39" s="74">
        <f t="shared" si="0"/>
        <v>0</v>
      </c>
      <c r="C39" s="52">
        <v>5</v>
      </c>
      <c r="D39" s="53"/>
      <c r="E39" s="53"/>
      <c r="F39" s="53"/>
      <c r="G39" s="235" t="s">
        <v>4</v>
      </c>
      <c r="H39" s="234">
        <v>60</v>
      </c>
      <c r="I39" s="234">
        <v>63</v>
      </c>
      <c r="J39" s="127" t="s">
        <v>4</v>
      </c>
      <c r="K39" s="127" t="s">
        <v>4</v>
      </c>
      <c r="L39" s="127" t="s">
        <v>4</v>
      </c>
      <c r="M39" s="127" t="s">
        <v>4</v>
      </c>
      <c r="N39" s="127" t="s">
        <v>4</v>
      </c>
      <c r="O39" s="127" t="s">
        <v>4</v>
      </c>
      <c r="P39" s="127" t="s">
        <v>4</v>
      </c>
      <c r="Q39" s="127" t="s">
        <v>4</v>
      </c>
      <c r="R39" s="127" t="s">
        <v>4</v>
      </c>
      <c r="S39" s="127" t="s">
        <v>4</v>
      </c>
      <c r="T39" s="231">
        <v>5.0000000000000001E-3</v>
      </c>
      <c r="U39" s="231">
        <v>4.8859470449723868E-3</v>
      </c>
      <c r="X39" s="231">
        <v>2.5000000000000001E-2</v>
      </c>
      <c r="Y39" s="231">
        <v>2.4429735224861936E-2</v>
      </c>
      <c r="Z39" s="231">
        <v>8.5000000000000006E-2</v>
      </c>
      <c r="AA39" s="231">
        <v>8.3061099764530591E-2</v>
      </c>
      <c r="AB39" s="231">
        <v>0.69</v>
      </c>
      <c r="AC39" s="231">
        <v>0.67426069220618934</v>
      </c>
      <c r="AD39" s="76"/>
      <c r="AE39" s="76"/>
      <c r="AF39" s="76"/>
      <c r="AG39" s="76"/>
      <c r="AH39" s="76"/>
      <c r="AI39" s="76"/>
      <c r="AJ39" s="76"/>
      <c r="AK39" s="76"/>
      <c r="AL39" s="76"/>
      <c r="AM39" s="76"/>
      <c r="AN39" s="76"/>
      <c r="AO39" s="76"/>
      <c r="AP39" s="76"/>
      <c r="AQ39" s="76"/>
      <c r="AR39" s="76"/>
      <c r="AS39" s="76"/>
      <c r="AT39" s="76"/>
      <c r="AU39" s="76"/>
      <c r="AV39" s="76"/>
      <c r="AW39" s="76"/>
      <c r="AX39" s="76"/>
      <c r="AY39" s="76"/>
      <c r="AZ39" s="76"/>
      <c r="BA39" s="76"/>
      <c r="BB39" s="77"/>
    </row>
    <row r="40" spans="1:54" ht="15.75" x14ac:dyDescent="0.25">
      <c r="A40" s="75">
        <f>IF(ISBLANK(VLOOKUP(D40,#REF!,3)),0,1)</f>
        <v>1</v>
      </c>
      <c r="B40" s="74">
        <f t="shared" si="0"/>
        <v>0</v>
      </c>
      <c r="C40" s="52">
        <v>6</v>
      </c>
      <c r="D40" s="53"/>
      <c r="E40" s="53"/>
      <c r="F40" s="53"/>
      <c r="G40" s="164" t="s">
        <v>4</v>
      </c>
      <c r="H40" s="234">
        <v>50</v>
      </c>
      <c r="I40" s="234">
        <v>50</v>
      </c>
      <c r="J40" s="127" t="s">
        <v>4</v>
      </c>
      <c r="K40" s="57" t="str">
        <f t="shared" ref="K40:K48" si="1">IF(ISBLANK(E40),"",(0.000824493-(0.0000040899*E40)+(0.000000076438*E40^2)-(0.00000000082467*E40^3)+(0.0000000000053875*E40^4)))</f>
        <v/>
      </c>
      <c r="L40" s="57" t="str">
        <f t="shared" ref="L40:L48" si="2">IF(ISBLANK(E40),"",(-0.00000572466+(0.00000010227*E40)-(0.0000000016546*E40^2)))</f>
        <v/>
      </c>
      <c r="M40" s="57" t="str">
        <f t="shared" ref="M40:M48" si="3">IF(ISBLANK(E40),"",IF(ISBLANK(G40),(O40+(K40*35)+(L40*35^1.5)+(0.00000048314*35^2)),(O40+(K40*G40)+(L40*G40^1.5)+(0.00000048314*G40^2))))</f>
        <v/>
      </c>
      <c r="N40" s="58" t="str">
        <f t="shared" ref="N40:N48" si="4">IF(ISBLANK(D40),"",IF(ISBLANK(G40),J40*(1+0.00001*(35-20)),J40*(1+0.00001*(G40-20))))</f>
        <v/>
      </c>
      <c r="O40" s="57" t="str">
        <f t="shared" ref="O40:O48" si="5">IF(ISBLANK(E40),"",(0.999842594+(0.00006793952*E40)-(0.00000909529*E40^2)+(0.0000001001685*E40^3)-(0.000000001120083*E40^4)+(0.000000000006536332*E40^5)))</f>
        <v/>
      </c>
      <c r="P40" s="128" t="s">
        <v>4</v>
      </c>
      <c r="Q40" s="127" t="s">
        <v>4</v>
      </c>
      <c r="R40" s="127" t="s">
        <v>4</v>
      </c>
      <c r="S40" s="127" t="s">
        <v>4</v>
      </c>
      <c r="T40" s="231">
        <v>0</v>
      </c>
      <c r="U40" s="231">
        <v>0</v>
      </c>
      <c r="X40" s="231">
        <v>0.04</v>
      </c>
      <c r="Y40" s="231">
        <v>3.9087576359779094E-2</v>
      </c>
      <c r="Z40" s="231">
        <v>3.5000000000000003E-2</v>
      </c>
      <c r="AA40" s="231">
        <v>3.4201629314806713E-2</v>
      </c>
      <c r="AB40" s="231">
        <v>0.48</v>
      </c>
      <c r="AC40" s="231">
        <v>0.46905091631734913</v>
      </c>
      <c r="AD40" s="76"/>
      <c r="AE40" s="76"/>
      <c r="AF40" s="76"/>
      <c r="AG40" s="76"/>
      <c r="AH40" s="76"/>
      <c r="AI40" s="76"/>
      <c r="AJ40" s="76"/>
      <c r="AK40" s="76"/>
      <c r="AL40" s="76"/>
      <c r="AM40" s="76"/>
      <c r="AN40" s="76"/>
      <c r="AO40" s="76"/>
      <c r="AP40" s="76"/>
      <c r="AQ40" s="76"/>
      <c r="AR40" s="76"/>
      <c r="AS40" s="76"/>
      <c r="AT40" s="76"/>
      <c r="AU40" s="76"/>
      <c r="AV40" s="76"/>
      <c r="AW40" s="76"/>
      <c r="AX40" s="76"/>
      <c r="AY40" s="76"/>
      <c r="AZ40" s="76"/>
      <c r="BA40" s="76"/>
      <c r="BB40" s="77"/>
    </row>
    <row r="41" spans="1:54" ht="15.75" x14ac:dyDescent="0.25">
      <c r="A41" s="75">
        <f>IF(ISBLANK(VLOOKUP(D41,#REF!,3)),0,1)</f>
        <v>1</v>
      </c>
      <c r="B41" s="74">
        <f t="shared" si="0"/>
        <v>0</v>
      </c>
      <c r="C41" s="52">
        <v>7</v>
      </c>
      <c r="D41" s="53"/>
      <c r="E41" s="53"/>
      <c r="F41" s="53"/>
      <c r="G41" s="164" t="s">
        <v>4</v>
      </c>
      <c r="H41" s="234">
        <v>0</v>
      </c>
      <c r="I41" s="234">
        <v>0.8</v>
      </c>
      <c r="J41" s="127" t="s">
        <v>4</v>
      </c>
      <c r="K41" s="57" t="str">
        <f t="shared" si="1"/>
        <v/>
      </c>
      <c r="L41" s="57" t="str">
        <f t="shared" si="2"/>
        <v/>
      </c>
      <c r="M41" s="57" t="str">
        <f t="shared" si="3"/>
        <v/>
      </c>
      <c r="N41" s="58" t="str">
        <f t="shared" si="4"/>
        <v/>
      </c>
      <c r="O41" s="57" t="str">
        <f t="shared" si="5"/>
        <v/>
      </c>
      <c r="P41" s="128" t="s">
        <v>4</v>
      </c>
      <c r="Q41" s="127" t="s">
        <v>4</v>
      </c>
      <c r="R41" s="127" t="s">
        <v>4</v>
      </c>
      <c r="S41" s="127" t="s">
        <v>4</v>
      </c>
      <c r="T41" s="231">
        <v>3.0000000000000001E-3</v>
      </c>
      <c r="U41" s="231">
        <v>2.9315682269834323E-3</v>
      </c>
      <c r="X41" s="231">
        <v>5.6999999999999995E-2</v>
      </c>
      <c r="Y41" s="231">
        <v>5.5699796312685207E-2</v>
      </c>
      <c r="Z41" s="231">
        <v>1.1999999999999997E-2</v>
      </c>
      <c r="AA41" s="231">
        <v>1.1726272907933726E-2</v>
      </c>
      <c r="AB41" s="231">
        <v>0.43</v>
      </c>
      <c r="AC41" s="231">
        <v>0.4201914458676253</v>
      </c>
      <c r="AD41" s="76"/>
      <c r="AE41" s="76"/>
      <c r="AF41" s="76"/>
      <c r="AG41" s="76"/>
      <c r="AH41" s="76"/>
      <c r="AI41" s="76"/>
      <c r="AJ41" s="76"/>
      <c r="AK41" s="76"/>
      <c r="AL41" s="76"/>
      <c r="AM41" s="76"/>
      <c r="AN41" s="76"/>
      <c r="AO41" s="76"/>
      <c r="AP41" s="76"/>
      <c r="AQ41" s="76"/>
      <c r="AR41" s="76"/>
      <c r="AS41" s="76"/>
      <c r="AT41" s="76"/>
      <c r="AU41" s="76"/>
      <c r="AV41" s="76"/>
      <c r="AW41" s="76"/>
      <c r="AX41" s="76"/>
      <c r="AY41" s="76"/>
      <c r="AZ41" s="76"/>
      <c r="BA41" s="76"/>
      <c r="BB41" s="77"/>
    </row>
    <row r="42" spans="1:54" ht="15.75" x14ac:dyDescent="0.25">
      <c r="A42" s="75">
        <f>IF(ISBLANK(VLOOKUP(D42,#REF!,3)),0,1)</f>
        <v>1</v>
      </c>
      <c r="B42" s="74">
        <f t="shared" si="0"/>
        <v>0</v>
      </c>
      <c r="C42" s="52">
        <v>8</v>
      </c>
      <c r="D42" s="53"/>
      <c r="E42" s="53"/>
      <c r="F42" s="53"/>
      <c r="G42" s="164" t="s">
        <v>4</v>
      </c>
      <c r="H42" s="53" t="s">
        <v>4</v>
      </c>
      <c r="I42" s="159" t="s">
        <v>4</v>
      </c>
      <c r="J42" s="127" t="s">
        <v>4</v>
      </c>
      <c r="K42" s="57" t="str">
        <f t="shared" si="1"/>
        <v/>
      </c>
      <c r="L42" s="57" t="str">
        <f t="shared" si="2"/>
        <v/>
      </c>
      <c r="M42" s="57" t="str">
        <f t="shared" si="3"/>
        <v/>
      </c>
      <c r="N42" s="58" t="str">
        <f t="shared" si="4"/>
        <v/>
      </c>
      <c r="O42" s="57" t="str">
        <f t="shared" si="5"/>
        <v/>
      </c>
      <c r="P42" s="128" t="s">
        <v>4</v>
      </c>
      <c r="Q42" s="127" t="s">
        <v>4</v>
      </c>
      <c r="R42" s="127" t="s">
        <v>4</v>
      </c>
      <c r="S42" s="127" t="s">
        <v>4</v>
      </c>
      <c r="T42" s="127" t="s">
        <v>4</v>
      </c>
      <c r="U42" s="127" t="s">
        <v>4</v>
      </c>
      <c r="V42" s="127" t="s">
        <v>4</v>
      </c>
      <c r="W42" s="127" t="s">
        <v>4</v>
      </c>
      <c r="X42" s="127" t="s">
        <v>4</v>
      </c>
      <c r="Y42" s="127" t="s">
        <v>4</v>
      </c>
      <c r="Z42" s="127" t="s">
        <v>4</v>
      </c>
      <c r="AA42" s="127" t="s">
        <v>4</v>
      </c>
      <c r="AB42" s="127" t="s">
        <v>4</v>
      </c>
      <c r="AC42" s="127" t="s">
        <v>4</v>
      </c>
      <c r="AD42" s="76"/>
      <c r="AE42" s="76"/>
      <c r="AF42" s="76"/>
      <c r="AG42" s="76"/>
      <c r="AH42" s="76"/>
      <c r="AI42" s="76"/>
      <c r="AJ42" s="76"/>
      <c r="AK42" s="76"/>
      <c r="AL42" s="76"/>
      <c r="AM42" s="76"/>
      <c r="AN42" s="76"/>
      <c r="AO42" s="76"/>
      <c r="AP42" s="76"/>
      <c r="AQ42" s="76"/>
      <c r="AR42" s="76"/>
      <c r="AS42" s="76"/>
      <c r="AT42" s="76"/>
      <c r="AU42" s="76"/>
      <c r="AV42" s="76"/>
      <c r="AW42" s="76"/>
      <c r="AX42" s="76"/>
      <c r="AY42" s="76"/>
      <c r="AZ42" s="76"/>
      <c r="BA42" s="76"/>
      <c r="BB42" s="77"/>
    </row>
    <row r="43" spans="1:54" ht="15.75" x14ac:dyDescent="0.25">
      <c r="A43" s="75">
        <f>IF(ISBLANK(VLOOKUP(D43,#REF!,3)),0,1)</f>
        <v>1</v>
      </c>
      <c r="B43" s="74">
        <f t="shared" si="0"/>
        <v>0</v>
      </c>
      <c r="C43" s="52">
        <v>9</v>
      </c>
      <c r="D43" s="53"/>
      <c r="E43" s="53"/>
      <c r="F43" s="53"/>
      <c r="G43" s="164" t="s">
        <v>4</v>
      </c>
      <c r="H43" s="53" t="s">
        <v>4</v>
      </c>
      <c r="I43" s="159" t="s">
        <v>4</v>
      </c>
      <c r="J43" s="127" t="s">
        <v>4</v>
      </c>
      <c r="K43" s="57" t="str">
        <f t="shared" si="1"/>
        <v/>
      </c>
      <c r="L43" s="57" t="str">
        <f t="shared" si="2"/>
        <v/>
      </c>
      <c r="M43" s="57" t="str">
        <f t="shared" si="3"/>
        <v/>
      </c>
      <c r="N43" s="58" t="str">
        <f t="shared" si="4"/>
        <v/>
      </c>
      <c r="O43" s="57" t="str">
        <f t="shared" si="5"/>
        <v/>
      </c>
      <c r="P43" s="128" t="s">
        <v>4</v>
      </c>
      <c r="Q43" s="127" t="s">
        <v>4</v>
      </c>
      <c r="R43" s="127" t="s">
        <v>4</v>
      </c>
      <c r="S43" s="127" t="s">
        <v>4</v>
      </c>
      <c r="T43" s="127" t="s">
        <v>4</v>
      </c>
      <c r="U43" s="127" t="s">
        <v>4</v>
      </c>
      <c r="V43" s="127" t="s">
        <v>4</v>
      </c>
      <c r="W43" s="127" t="s">
        <v>4</v>
      </c>
      <c r="X43" s="127" t="s">
        <v>4</v>
      </c>
      <c r="Y43" s="127" t="s">
        <v>4</v>
      </c>
      <c r="Z43" s="127" t="s">
        <v>4</v>
      </c>
      <c r="AA43" s="127" t="s">
        <v>4</v>
      </c>
      <c r="AB43" s="127" t="s">
        <v>4</v>
      </c>
      <c r="AC43" s="127" t="s">
        <v>4</v>
      </c>
      <c r="AD43" s="76"/>
      <c r="AE43" s="76"/>
      <c r="AF43" s="76"/>
      <c r="AG43" s="76"/>
      <c r="AH43" s="76"/>
      <c r="AI43" s="76"/>
      <c r="AJ43" s="76"/>
      <c r="AK43" s="76"/>
      <c r="AL43" s="76"/>
      <c r="AM43" s="76"/>
      <c r="AN43" s="76"/>
      <c r="AO43" s="76"/>
      <c r="AP43" s="76"/>
      <c r="AQ43" s="76"/>
      <c r="AR43" s="76"/>
      <c r="AS43" s="76"/>
      <c r="AT43" s="76"/>
      <c r="AU43" s="76"/>
      <c r="AV43" s="76"/>
      <c r="AW43" s="76"/>
      <c r="AX43" s="76"/>
      <c r="AY43" s="76"/>
      <c r="AZ43" s="76"/>
      <c r="BA43" s="76"/>
      <c r="BB43" s="77"/>
    </row>
    <row r="44" spans="1:54" ht="15.75" x14ac:dyDescent="0.25">
      <c r="A44" s="75">
        <f>IF(ISBLANK(VLOOKUP(D44,#REF!,3)),0,1)</f>
        <v>1</v>
      </c>
      <c r="B44" s="74">
        <f t="shared" si="0"/>
        <v>0</v>
      </c>
      <c r="C44" s="52">
        <v>10</v>
      </c>
      <c r="D44" s="53"/>
      <c r="E44" s="53"/>
      <c r="F44" s="53"/>
      <c r="G44" s="164" t="s">
        <v>4</v>
      </c>
      <c r="H44" s="53" t="s">
        <v>4</v>
      </c>
      <c r="I44" s="159" t="s">
        <v>4</v>
      </c>
      <c r="J44" s="127" t="s">
        <v>145</v>
      </c>
      <c r="K44" s="57" t="str">
        <f t="shared" si="1"/>
        <v/>
      </c>
      <c r="L44" s="57" t="str">
        <f t="shared" si="2"/>
        <v/>
      </c>
      <c r="M44" s="57" t="str">
        <f t="shared" si="3"/>
        <v/>
      </c>
      <c r="N44" s="58" t="str">
        <f t="shared" si="4"/>
        <v/>
      </c>
      <c r="O44" s="57" t="str">
        <f t="shared" si="5"/>
        <v/>
      </c>
      <c r="P44" s="128" t="s">
        <v>4</v>
      </c>
      <c r="Q44" s="127" t="s">
        <v>145</v>
      </c>
      <c r="R44" s="127" t="s">
        <v>145</v>
      </c>
      <c r="S44" s="127" t="s">
        <v>145</v>
      </c>
      <c r="T44" s="127" t="s">
        <v>145</v>
      </c>
      <c r="U44" s="127" t="s">
        <v>145</v>
      </c>
      <c r="V44" s="127" t="s">
        <v>145</v>
      </c>
      <c r="W44" s="127" t="s">
        <v>145</v>
      </c>
      <c r="X44" s="127" t="s">
        <v>145</v>
      </c>
      <c r="Y44" s="127" t="s">
        <v>145</v>
      </c>
      <c r="Z44" s="127" t="s">
        <v>145</v>
      </c>
      <c r="AA44" s="127" t="s">
        <v>145</v>
      </c>
      <c r="AB44" s="127" t="s">
        <v>145</v>
      </c>
      <c r="AC44" s="127" t="s">
        <v>145</v>
      </c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  <c r="AP44" s="76"/>
      <c r="AQ44" s="76"/>
      <c r="AR44" s="76"/>
      <c r="AS44" s="76"/>
      <c r="AT44" s="76"/>
      <c r="AU44" s="76"/>
      <c r="AV44" s="76"/>
      <c r="AW44" s="76"/>
      <c r="AX44" s="76"/>
      <c r="AY44" s="76"/>
      <c r="AZ44" s="76"/>
      <c r="BA44" s="76"/>
      <c r="BB44" s="77"/>
    </row>
    <row r="45" spans="1:54" ht="15.75" x14ac:dyDescent="0.25">
      <c r="A45" s="75">
        <f>IF(ISBLANK(VLOOKUP(D45,#REF!,3)),0,1)</f>
        <v>1</v>
      </c>
      <c r="B45" s="74">
        <f t="shared" si="0"/>
        <v>1</v>
      </c>
      <c r="C45" s="52">
        <v>11</v>
      </c>
      <c r="D45" s="53" t="s">
        <v>4</v>
      </c>
      <c r="E45" s="53" t="s">
        <v>4</v>
      </c>
      <c r="F45" s="54" t="s">
        <v>4</v>
      </c>
      <c r="G45" s="164" t="s">
        <v>4</v>
      </c>
      <c r="H45" s="53" t="s">
        <v>4</v>
      </c>
      <c r="I45" s="159" t="s">
        <v>4</v>
      </c>
      <c r="J45" s="127" t="s">
        <v>4</v>
      </c>
      <c r="K45" s="57" t="e">
        <f t="shared" si="1"/>
        <v>#VALUE!</v>
      </c>
      <c r="L45" s="57" t="e">
        <f t="shared" si="2"/>
        <v>#VALUE!</v>
      </c>
      <c r="M45" s="57" t="e">
        <f t="shared" si="3"/>
        <v>#VALUE!</v>
      </c>
      <c r="N45" s="58" t="e">
        <f t="shared" si="4"/>
        <v>#VALUE!</v>
      </c>
      <c r="O45" s="57" t="e">
        <f t="shared" si="5"/>
        <v>#VALUE!</v>
      </c>
      <c r="P45" s="128" t="s">
        <v>4</v>
      </c>
      <c r="Q45" s="127" t="s">
        <v>4</v>
      </c>
      <c r="R45" s="127" t="s">
        <v>4</v>
      </c>
      <c r="S45" s="127" t="s">
        <v>4</v>
      </c>
      <c r="T45" s="127" t="s">
        <v>4</v>
      </c>
      <c r="U45" s="127" t="s">
        <v>4</v>
      </c>
      <c r="V45" s="127" t="s">
        <v>4</v>
      </c>
      <c r="W45" s="127" t="s">
        <v>4</v>
      </c>
      <c r="X45" s="127" t="s">
        <v>4</v>
      </c>
      <c r="Y45" s="127" t="s">
        <v>4</v>
      </c>
      <c r="Z45" s="127" t="s">
        <v>4</v>
      </c>
      <c r="AA45" s="127" t="s">
        <v>4</v>
      </c>
      <c r="AB45" s="127" t="s">
        <v>4</v>
      </c>
      <c r="AC45" s="127" t="s">
        <v>4</v>
      </c>
      <c r="AD45" s="76"/>
      <c r="AE45" s="76"/>
      <c r="AF45" s="76"/>
      <c r="AG45" s="76"/>
      <c r="AH45" s="76"/>
      <c r="AI45" s="76"/>
      <c r="AJ45" s="76"/>
      <c r="AK45" s="76"/>
      <c r="AL45" s="76"/>
      <c r="AM45" s="76"/>
      <c r="AN45" s="76"/>
      <c r="AO45" s="76"/>
      <c r="AP45" s="76"/>
      <c r="AQ45" s="76"/>
      <c r="AR45" s="76"/>
      <c r="AS45" s="76"/>
      <c r="AT45" s="76"/>
      <c r="AU45" s="76"/>
      <c r="AV45" s="76"/>
      <c r="AW45" s="76"/>
      <c r="AX45" s="76"/>
      <c r="AY45" s="76"/>
      <c r="AZ45" s="76"/>
      <c r="BA45" s="76"/>
      <c r="BB45" s="77"/>
    </row>
    <row r="46" spans="1:54" ht="15.75" x14ac:dyDescent="0.25">
      <c r="A46" s="75">
        <f>IF(ISBLANK(VLOOKUP(D46,#REF!,3)),0,1)</f>
        <v>1</v>
      </c>
      <c r="B46" s="74">
        <f t="shared" si="0"/>
        <v>0</v>
      </c>
      <c r="C46" s="52">
        <v>12</v>
      </c>
      <c r="D46" s="53"/>
      <c r="E46" s="54"/>
      <c r="F46" s="55"/>
      <c r="G46" s="112"/>
      <c r="H46" s="53"/>
      <c r="I46" s="53"/>
      <c r="J46" s="127" t="s">
        <v>4</v>
      </c>
      <c r="K46" s="127" t="s">
        <v>4</v>
      </c>
      <c r="L46" s="127" t="s">
        <v>4</v>
      </c>
      <c r="M46" s="127" t="s">
        <v>4</v>
      </c>
      <c r="N46" s="127" t="s">
        <v>4</v>
      </c>
      <c r="O46" s="127" t="s">
        <v>4</v>
      </c>
      <c r="P46" s="127" t="s">
        <v>4</v>
      </c>
      <c r="R46" s="127" t="s">
        <v>4</v>
      </c>
      <c r="S46" s="127" t="s">
        <v>4</v>
      </c>
      <c r="T46" s="16"/>
      <c r="U46" s="11"/>
      <c r="V46" s="124"/>
      <c r="W46" s="124"/>
      <c r="X46" s="16"/>
      <c r="Y46" s="11"/>
      <c r="Z46" s="124"/>
      <c r="AA46" s="76"/>
      <c r="AB46" s="76"/>
      <c r="AC46" s="76"/>
      <c r="AD46" s="76"/>
      <c r="AE46" s="76"/>
      <c r="AF46" s="76"/>
      <c r="AG46" s="76"/>
      <c r="AH46" s="76"/>
      <c r="AI46" s="76"/>
      <c r="AJ46" s="76"/>
      <c r="AK46" s="76"/>
      <c r="AL46" s="76"/>
      <c r="AM46" s="76"/>
      <c r="AN46" s="76"/>
      <c r="AO46" s="76"/>
      <c r="AP46" s="76"/>
      <c r="AQ46" s="76"/>
      <c r="AR46" s="76"/>
      <c r="AS46" s="76"/>
      <c r="AT46" s="76"/>
      <c r="AU46" s="76"/>
      <c r="AV46" s="76"/>
      <c r="AW46" s="76"/>
      <c r="AX46" s="76"/>
      <c r="AY46" s="76"/>
      <c r="AZ46" s="76"/>
      <c r="BA46" s="76"/>
      <c r="BB46" s="77"/>
    </row>
    <row r="47" spans="1:54" ht="15.75" x14ac:dyDescent="0.25">
      <c r="A47" s="75">
        <f>IF(ISBLANK(VLOOKUP(D47,#REF!,3)),0,1)</f>
        <v>1</v>
      </c>
      <c r="B47" s="74">
        <f t="shared" si="0"/>
        <v>0</v>
      </c>
      <c r="C47" s="52">
        <v>13</v>
      </c>
      <c r="D47" s="53"/>
      <c r="E47" s="54"/>
      <c r="F47" s="55"/>
      <c r="G47" s="112"/>
      <c r="H47" s="53"/>
      <c r="I47" s="53"/>
      <c r="J47" s="127" t="s">
        <v>4</v>
      </c>
      <c r="K47" s="127" t="s">
        <v>4</v>
      </c>
      <c r="L47" s="127" t="s">
        <v>4</v>
      </c>
      <c r="M47" s="127" t="s">
        <v>4</v>
      </c>
      <c r="N47" s="127" t="s">
        <v>4</v>
      </c>
      <c r="O47" s="127" t="s">
        <v>4</v>
      </c>
      <c r="P47" s="127" t="s">
        <v>4</v>
      </c>
      <c r="Q47" s="127" t="s">
        <v>4</v>
      </c>
      <c r="R47" s="127" t="s">
        <v>4</v>
      </c>
      <c r="S47" s="127" t="s">
        <v>4</v>
      </c>
      <c r="T47" s="16"/>
      <c r="U47" s="11"/>
      <c r="V47" s="124"/>
      <c r="W47" s="124"/>
      <c r="X47" s="16"/>
      <c r="Y47" s="11"/>
      <c r="Z47" s="124"/>
      <c r="AA47" s="76"/>
      <c r="AB47" s="76"/>
      <c r="AC47" s="76"/>
      <c r="AD47" s="76"/>
      <c r="AE47" s="76"/>
      <c r="AF47" s="76"/>
      <c r="AG47" s="76"/>
      <c r="AH47" s="76"/>
      <c r="AI47" s="76"/>
      <c r="AJ47" s="76"/>
      <c r="AK47" s="76"/>
      <c r="AL47" s="76"/>
      <c r="AM47" s="76"/>
      <c r="AN47" s="76"/>
      <c r="AO47" s="76"/>
      <c r="AP47" s="76"/>
      <c r="AQ47" s="76"/>
      <c r="AR47" s="76"/>
      <c r="AS47" s="76"/>
      <c r="AT47" s="76"/>
      <c r="AU47" s="76"/>
      <c r="AV47" s="76"/>
      <c r="AW47" s="76"/>
      <c r="AX47" s="76"/>
      <c r="AY47" s="76"/>
      <c r="AZ47" s="76"/>
      <c r="BA47" s="76"/>
      <c r="BB47" s="77"/>
    </row>
    <row r="48" spans="1:54" ht="15.75" x14ac:dyDescent="0.25">
      <c r="A48" s="75">
        <f>IF(ISBLANK(VLOOKUP(D48,#REF!,3)),0,1)</f>
        <v>1</v>
      </c>
      <c r="B48" s="74">
        <f t="shared" si="0"/>
        <v>0</v>
      </c>
      <c r="C48" s="52">
        <v>14</v>
      </c>
      <c r="D48" s="53"/>
      <c r="E48" s="54"/>
      <c r="F48" s="55"/>
      <c r="G48" s="112"/>
      <c r="H48" s="53"/>
      <c r="I48" s="53"/>
      <c r="J48" s="127" t="s">
        <v>4</v>
      </c>
      <c r="K48" s="127" t="s">
        <v>4</v>
      </c>
      <c r="L48" s="127" t="s">
        <v>4</v>
      </c>
      <c r="M48" s="127" t="s">
        <v>4</v>
      </c>
      <c r="N48" s="127" t="s">
        <v>4</v>
      </c>
      <c r="O48" s="127" t="s">
        <v>4</v>
      </c>
      <c r="P48" s="127" t="s">
        <v>4</v>
      </c>
      <c r="Q48" s="127" t="s">
        <v>4</v>
      </c>
      <c r="R48" s="127" t="s">
        <v>4</v>
      </c>
      <c r="S48" s="127" t="s">
        <v>4</v>
      </c>
      <c r="T48" s="16"/>
      <c r="U48" s="11"/>
      <c r="V48" s="124"/>
      <c r="W48" s="124"/>
      <c r="X48" s="16"/>
      <c r="Y48" s="11"/>
      <c r="Z48" s="124"/>
      <c r="AA48" s="76"/>
      <c r="AB48" s="76"/>
      <c r="AC48" s="76"/>
      <c r="AD48" s="76"/>
      <c r="AE48" s="76"/>
      <c r="AF48" s="76"/>
      <c r="AG48" s="76"/>
      <c r="AH48" s="76"/>
      <c r="AI48" s="76"/>
      <c r="AJ48" s="76"/>
      <c r="AK48" s="76"/>
      <c r="AL48" s="76"/>
      <c r="AM48" s="76"/>
      <c r="AN48" s="76"/>
      <c r="AO48" s="76"/>
      <c r="AP48" s="76"/>
      <c r="AQ48" s="76"/>
      <c r="AR48" s="76"/>
      <c r="AS48" s="76"/>
      <c r="AT48" s="76"/>
      <c r="AU48" s="76"/>
      <c r="AV48" s="76"/>
      <c r="AW48" s="76"/>
      <c r="AX48" s="76"/>
      <c r="AY48" s="76"/>
      <c r="AZ48" s="76"/>
      <c r="BA48" s="76"/>
      <c r="BB48" s="77"/>
    </row>
    <row r="49" spans="1:54" ht="15.75" x14ac:dyDescent="0.25">
      <c r="A49" s="75">
        <f>IF(ISBLANK(VLOOKUP(D49,#REF!,3)),0,1)</f>
        <v>1</v>
      </c>
      <c r="B49" s="74">
        <f t="shared" si="0"/>
        <v>0</v>
      </c>
      <c r="C49" s="52">
        <v>15</v>
      </c>
      <c r="D49" s="53"/>
      <c r="E49" s="54"/>
      <c r="F49" s="55"/>
      <c r="G49" s="112"/>
      <c r="H49" s="53"/>
      <c r="I49" s="53"/>
      <c r="J49" s="127"/>
      <c r="K49" s="57"/>
      <c r="L49" s="57"/>
      <c r="M49" s="57"/>
      <c r="N49" s="58"/>
      <c r="O49" s="57"/>
      <c r="P49" s="59"/>
      <c r="Q49" s="128" t="s">
        <v>4</v>
      </c>
      <c r="R49" s="60" t="s">
        <v>4</v>
      </c>
      <c r="S49" s="60"/>
      <c r="T49" s="16"/>
      <c r="U49" s="11"/>
      <c r="V49" s="124"/>
      <c r="W49" s="124"/>
      <c r="X49" s="16"/>
      <c r="Y49" s="11"/>
      <c r="Z49" s="124"/>
      <c r="AA49" s="16"/>
      <c r="AB49" s="124"/>
      <c r="AC49" s="124"/>
      <c r="AD49" s="76"/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76"/>
      <c r="AR49" s="76"/>
      <c r="AS49" s="76"/>
      <c r="AT49" s="76"/>
      <c r="AU49" s="76"/>
      <c r="AV49" s="76"/>
      <c r="AW49" s="76"/>
      <c r="AX49" s="76"/>
      <c r="AY49" s="76"/>
      <c r="AZ49" s="76"/>
      <c r="BA49" s="76"/>
      <c r="BB49" s="77"/>
    </row>
    <row r="50" spans="1:54" ht="15.6" x14ac:dyDescent="0.3">
      <c r="A50" s="75">
        <f>IF(ISBLANK(VLOOKUP(D50,#REF!,3)),0,1)</f>
        <v>1</v>
      </c>
      <c r="B50" s="74">
        <f t="shared" si="0"/>
        <v>0</v>
      </c>
      <c r="C50" s="52">
        <v>16</v>
      </c>
      <c r="D50" s="53"/>
      <c r="E50" s="54"/>
      <c r="F50" s="55"/>
      <c r="G50" s="112"/>
      <c r="H50" s="53"/>
      <c r="I50" s="53"/>
      <c r="J50" s="127"/>
      <c r="K50" s="57"/>
      <c r="L50" s="57"/>
      <c r="M50" s="57"/>
      <c r="N50" s="58"/>
      <c r="O50" s="57"/>
      <c r="P50" s="59"/>
      <c r="Q50" s="128" t="s">
        <v>4</v>
      </c>
      <c r="R50" s="60" t="s">
        <v>4</v>
      </c>
      <c r="S50" s="60"/>
      <c r="T50" s="16"/>
      <c r="U50" s="11"/>
      <c r="V50" s="124"/>
      <c r="W50" s="124"/>
      <c r="X50" s="16"/>
      <c r="Y50" s="11"/>
      <c r="Z50" s="124"/>
      <c r="AA50" s="76"/>
      <c r="AB50" s="76"/>
      <c r="AC50" s="76"/>
      <c r="AD50" s="76"/>
      <c r="AE50" s="76"/>
      <c r="AF50" s="76"/>
      <c r="AG50" s="76"/>
      <c r="AH50" s="76"/>
      <c r="AI50" s="76"/>
      <c r="AJ50" s="76"/>
      <c r="AK50" s="76"/>
      <c r="AL50" s="76"/>
      <c r="AM50" s="76"/>
      <c r="AN50" s="76"/>
      <c r="AO50" s="76"/>
      <c r="AP50" s="76"/>
      <c r="AQ50" s="76"/>
      <c r="AR50" s="76"/>
      <c r="AS50" s="76"/>
      <c r="AT50" s="76"/>
      <c r="AU50" s="76"/>
      <c r="AV50" s="76"/>
      <c r="AW50" s="76"/>
      <c r="AX50" s="76"/>
      <c r="AY50" s="76"/>
      <c r="AZ50" s="76"/>
      <c r="BA50" s="76"/>
      <c r="BB50" s="77"/>
    </row>
    <row r="51" spans="1:54" ht="15.75" x14ac:dyDescent="0.25">
      <c r="A51" s="75">
        <f>IF(ISBLANK(VLOOKUP(D51,#REF!,3)),0,1)</f>
        <v>1</v>
      </c>
      <c r="B51" s="74">
        <f t="shared" si="0"/>
        <v>0</v>
      </c>
      <c r="C51" s="52">
        <v>17</v>
      </c>
      <c r="D51" s="53"/>
      <c r="E51" s="54"/>
      <c r="F51" s="55"/>
      <c r="G51" s="112"/>
      <c r="H51" s="53"/>
      <c r="I51" s="53"/>
      <c r="J51" s="127"/>
      <c r="K51" s="57"/>
      <c r="L51" s="57"/>
      <c r="M51" s="57"/>
      <c r="N51" s="58"/>
      <c r="O51" s="57"/>
      <c r="P51" s="59"/>
      <c r="Q51" s="128" t="s">
        <v>4</v>
      </c>
      <c r="R51" s="60" t="s">
        <v>4</v>
      </c>
      <c r="S51" s="60"/>
      <c r="T51" s="16"/>
      <c r="U51" s="11"/>
      <c r="V51" s="124"/>
      <c r="W51" s="124"/>
      <c r="X51" s="16"/>
      <c r="Y51" s="11"/>
      <c r="Z51" s="124"/>
      <c r="AA51" s="16"/>
      <c r="AB51" s="124"/>
      <c r="AC51" s="124"/>
      <c r="AD51" s="76"/>
      <c r="AE51" s="76"/>
      <c r="AF51" s="76"/>
      <c r="AG51" s="76"/>
      <c r="AH51" s="76"/>
      <c r="AI51" s="76"/>
      <c r="AJ51" s="76"/>
      <c r="AK51" s="76"/>
      <c r="AL51" s="76"/>
      <c r="AM51" s="76"/>
      <c r="AN51" s="76"/>
      <c r="AO51" s="76"/>
      <c r="AP51" s="76"/>
      <c r="AQ51" s="76"/>
      <c r="AR51" s="76"/>
      <c r="AS51" s="76"/>
      <c r="AT51" s="76"/>
      <c r="AU51" s="76"/>
      <c r="AV51" s="76"/>
      <c r="AW51" s="76"/>
      <c r="AX51" s="76"/>
      <c r="AY51" s="76"/>
      <c r="AZ51" s="76"/>
      <c r="BA51" s="76"/>
      <c r="BB51" s="77"/>
    </row>
    <row r="52" spans="1:54" ht="15.75" x14ac:dyDescent="0.25">
      <c r="A52" s="75">
        <f>IF(ISBLANK(VLOOKUP(D52,#REF!,3)),0,1)</f>
        <v>1</v>
      </c>
      <c r="B52" s="74">
        <f t="shared" si="0"/>
        <v>0</v>
      </c>
      <c r="C52" s="52">
        <v>18</v>
      </c>
      <c r="D52" s="53"/>
      <c r="E52" s="54"/>
      <c r="F52" s="55"/>
      <c r="G52" s="112"/>
      <c r="H52" s="53"/>
      <c r="I52" s="53"/>
      <c r="J52" s="127"/>
      <c r="K52" s="57"/>
      <c r="L52" s="57"/>
      <c r="M52" s="57"/>
      <c r="N52" s="58"/>
      <c r="O52" s="57"/>
      <c r="P52" s="59"/>
      <c r="Q52" s="128" t="s">
        <v>4</v>
      </c>
      <c r="R52" s="60" t="s">
        <v>4</v>
      </c>
      <c r="S52" s="60"/>
      <c r="T52" s="16"/>
      <c r="U52" s="11"/>
      <c r="V52" s="124"/>
      <c r="W52" s="124"/>
      <c r="X52" s="16"/>
      <c r="Y52" s="11"/>
      <c r="Z52" s="124"/>
      <c r="AA52" s="76"/>
      <c r="AB52" s="76"/>
      <c r="AC52" s="76"/>
      <c r="AD52" s="76"/>
      <c r="AE52" s="76"/>
      <c r="AF52" s="76"/>
      <c r="AG52" s="76"/>
      <c r="AH52" s="76"/>
      <c r="AI52" s="76"/>
      <c r="AJ52" s="76"/>
      <c r="AK52" s="76"/>
      <c r="AL52" s="76"/>
      <c r="AM52" s="76"/>
      <c r="AN52" s="76"/>
      <c r="AO52" s="76"/>
      <c r="AP52" s="76"/>
      <c r="AQ52" s="76"/>
      <c r="AR52" s="76"/>
      <c r="AS52" s="76"/>
      <c r="AT52" s="76"/>
      <c r="AU52" s="76"/>
      <c r="AV52" s="76"/>
      <c r="AW52" s="76"/>
      <c r="AX52" s="76"/>
      <c r="AY52" s="76"/>
      <c r="AZ52" s="76"/>
      <c r="BA52" s="76"/>
      <c r="BB52" s="77"/>
    </row>
    <row r="53" spans="1:54" ht="15.75" x14ac:dyDescent="0.25">
      <c r="A53" s="75">
        <f>IF(ISBLANK(VLOOKUP(D53,#REF!,3)),0,1)</f>
        <v>1</v>
      </c>
      <c r="B53" s="74">
        <f t="shared" si="0"/>
        <v>0</v>
      </c>
      <c r="C53" s="52">
        <v>19</v>
      </c>
      <c r="D53" s="53"/>
      <c r="E53" s="54"/>
      <c r="F53" s="55"/>
      <c r="G53" s="112"/>
      <c r="H53" s="53"/>
      <c r="I53" s="53"/>
      <c r="J53" s="127"/>
      <c r="K53" s="57"/>
      <c r="L53" s="57"/>
      <c r="M53" s="57"/>
      <c r="N53" s="58"/>
      <c r="O53" s="57"/>
      <c r="P53" s="59"/>
      <c r="Q53" s="128" t="s">
        <v>4</v>
      </c>
      <c r="R53" s="60" t="s">
        <v>4</v>
      </c>
      <c r="S53" s="60"/>
      <c r="T53" s="76"/>
      <c r="U53" s="76"/>
      <c r="V53" s="76"/>
      <c r="W53" s="76"/>
      <c r="X53" s="76"/>
      <c r="Y53" s="76"/>
      <c r="Z53" s="76"/>
      <c r="AA53" s="76"/>
      <c r="AB53" s="76"/>
      <c r="AC53" s="76"/>
      <c r="AD53" s="76"/>
      <c r="AE53" s="76"/>
      <c r="AF53" s="76"/>
      <c r="AG53" s="76"/>
      <c r="AH53" s="76"/>
      <c r="AI53" s="76"/>
      <c r="AJ53" s="76"/>
      <c r="AK53" s="76"/>
      <c r="AL53" s="76"/>
      <c r="AM53" s="76"/>
      <c r="AN53" s="76"/>
      <c r="AO53" s="76"/>
      <c r="AP53" s="76"/>
      <c r="AQ53" s="76"/>
      <c r="AR53" s="76"/>
      <c r="AS53" s="76"/>
      <c r="AT53" s="76"/>
      <c r="AU53" s="76"/>
      <c r="AV53" s="76"/>
      <c r="AW53" s="76"/>
      <c r="AX53" s="76"/>
      <c r="AY53" s="76"/>
      <c r="AZ53" s="76"/>
      <c r="BA53" s="76"/>
      <c r="BB53" s="77"/>
    </row>
    <row r="54" spans="1:54" ht="15.75" x14ac:dyDescent="0.25">
      <c r="A54" s="75">
        <f>IF(ISBLANK(VLOOKUP(D54,#REF!,3)),0,1)</f>
        <v>1</v>
      </c>
      <c r="B54" s="74">
        <f t="shared" si="0"/>
        <v>0</v>
      </c>
      <c r="C54" s="52">
        <v>20</v>
      </c>
      <c r="D54" s="53"/>
      <c r="E54" s="54"/>
      <c r="F54" s="55"/>
      <c r="G54" s="112"/>
      <c r="H54" s="53"/>
      <c r="I54" s="53"/>
      <c r="J54" s="127"/>
      <c r="K54" s="57"/>
      <c r="L54" s="57"/>
      <c r="M54" s="57"/>
      <c r="N54" s="58"/>
      <c r="O54" s="57"/>
      <c r="P54" s="59"/>
      <c r="Q54" s="128" t="s">
        <v>4</v>
      </c>
      <c r="R54" s="60" t="s">
        <v>4</v>
      </c>
      <c r="S54" s="60"/>
      <c r="T54" s="76"/>
      <c r="U54" s="76"/>
      <c r="V54" s="76"/>
      <c r="W54" s="76"/>
      <c r="X54" s="76"/>
      <c r="Y54" s="76"/>
      <c r="Z54" s="76"/>
      <c r="AA54" s="76"/>
      <c r="AB54" s="76"/>
      <c r="AC54" s="76"/>
      <c r="AD54" s="76"/>
      <c r="AE54" s="76"/>
      <c r="AF54" s="76"/>
      <c r="AG54" s="76"/>
      <c r="AH54" s="76"/>
      <c r="AI54" s="76"/>
      <c r="AJ54" s="76"/>
      <c r="AK54" s="76"/>
      <c r="AL54" s="76"/>
      <c r="AM54" s="76"/>
      <c r="AN54" s="76"/>
      <c r="AO54" s="76"/>
      <c r="AP54" s="76"/>
      <c r="AQ54" s="76"/>
      <c r="AR54" s="76"/>
      <c r="AS54" s="76"/>
      <c r="AT54" s="76"/>
      <c r="AU54" s="76"/>
      <c r="AV54" s="76"/>
      <c r="AW54" s="76"/>
      <c r="AX54" s="76"/>
      <c r="AY54" s="76"/>
      <c r="AZ54" s="76"/>
      <c r="BA54" s="76"/>
      <c r="BB54" s="77"/>
    </row>
    <row r="55" spans="1:54" ht="15.75" x14ac:dyDescent="0.25">
      <c r="A55" s="75">
        <f>IF(ISBLANK(VLOOKUP(D55,#REF!,3)),0,1)</f>
        <v>1</v>
      </c>
      <c r="B55" s="74">
        <f t="shared" si="0"/>
        <v>0</v>
      </c>
      <c r="C55" s="52">
        <v>21</v>
      </c>
      <c r="D55" s="53"/>
      <c r="E55" s="54"/>
      <c r="F55" s="55"/>
      <c r="G55" s="112"/>
      <c r="H55" s="53"/>
      <c r="I55" s="53"/>
      <c r="J55" s="127"/>
      <c r="K55" s="57"/>
      <c r="L55" s="57"/>
      <c r="M55" s="57"/>
      <c r="N55" s="58"/>
      <c r="O55" s="57"/>
      <c r="P55" s="59"/>
      <c r="Q55" s="128" t="s">
        <v>4</v>
      </c>
      <c r="R55" s="60" t="s">
        <v>4</v>
      </c>
      <c r="S55" s="60"/>
      <c r="T55" s="76"/>
      <c r="U55" s="76"/>
      <c r="V55" s="76"/>
      <c r="W55" s="76"/>
      <c r="X55" s="76"/>
      <c r="Y55" s="76"/>
      <c r="Z55" s="76"/>
      <c r="AA55" s="76"/>
      <c r="AB55" s="76"/>
      <c r="AC55" s="76"/>
      <c r="AD55" s="76"/>
      <c r="AE55" s="76"/>
      <c r="AF55" s="76"/>
      <c r="AG55" s="76"/>
      <c r="AH55" s="76"/>
      <c r="AI55" s="76"/>
      <c r="AJ55" s="76"/>
      <c r="AK55" s="76"/>
      <c r="AL55" s="76"/>
      <c r="AM55" s="76"/>
      <c r="AN55" s="76"/>
      <c r="AO55" s="76"/>
      <c r="AP55" s="76"/>
      <c r="AQ55" s="76"/>
      <c r="AR55" s="76"/>
      <c r="AS55" s="76"/>
      <c r="AT55" s="76"/>
      <c r="AU55" s="76"/>
      <c r="AV55" s="76"/>
      <c r="AW55" s="76"/>
      <c r="AX55" s="76"/>
      <c r="AY55" s="76"/>
      <c r="AZ55" s="76"/>
      <c r="BA55" s="76"/>
      <c r="BB55" s="77"/>
    </row>
    <row r="56" spans="1:54" ht="15.75" x14ac:dyDescent="0.25">
      <c r="A56" s="75">
        <f>IF(ISBLANK(VLOOKUP(D56,#REF!,3)),0,1)</f>
        <v>1</v>
      </c>
      <c r="B56" s="74">
        <f t="shared" si="0"/>
        <v>0</v>
      </c>
      <c r="C56" s="52">
        <v>22</v>
      </c>
      <c r="D56" s="53"/>
      <c r="E56" s="54"/>
      <c r="F56" s="55"/>
      <c r="G56" s="112"/>
      <c r="H56" s="53"/>
      <c r="I56" s="53"/>
      <c r="J56" s="127"/>
      <c r="K56" s="57"/>
      <c r="L56" s="57"/>
      <c r="M56" s="57"/>
      <c r="N56" s="58"/>
      <c r="O56" s="57"/>
      <c r="P56" s="59"/>
      <c r="Q56" s="128" t="s">
        <v>4</v>
      </c>
      <c r="R56" s="60" t="s">
        <v>4</v>
      </c>
      <c r="S56" s="60"/>
      <c r="T56" s="16"/>
      <c r="U56" s="16"/>
      <c r="V56" s="124"/>
      <c r="W56" s="124"/>
      <c r="X56" s="124"/>
      <c r="Y56" s="124"/>
      <c r="Z56" s="16"/>
      <c r="AA56" s="16"/>
      <c r="AB56" s="124"/>
      <c r="AC56" s="124"/>
      <c r="AD56" s="76"/>
      <c r="AE56" s="76"/>
      <c r="AF56" s="76"/>
      <c r="AG56" s="76"/>
      <c r="AH56" s="76"/>
      <c r="AI56" s="76"/>
      <c r="AJ56" s="76"/>
      <c r="AK56" s="76"/>
      <c r="AL56" s="76"/>
      <c r="AM56" s="76"/>
      <c r="AN56" s="76"/>
      <c r="AO56" s="76"/>
      <c r="AP56" s="76"/>
      <c r="AQ56" s="76"/>
      <c r="AR56" s="76"/>
      <c r="AS56" s="76"/>
      <c r="AT56" s="76"/>
      <c r="AU56" s="76"/>
      <c r="AV56" s="76"/>
      <c r="AW56" s="76"/>
      <c r="AX56" s="76"/>
      <c r="AY56" s="76"/>
      <c r="AZ56" s="76"/>
      <c r="BA56" s="76"/>
      <c r="BB56" s="77"/>
    </row>
    <row r="57" spans="1:54" ht="15.75" x14ac:dyDescent="0.25">
      <c r="A57" s="75">
        <f>IF(ISBLANK(VLOOKUP(D57,#REF!,3)),0,1)</f>
        <v>1</v>
      </c>
      <c r="B57" s="74">
        <f t="shared" si="0"/>
        <v>0</v>
      </c>
      <c r="C57" s="52">
        <v>23</v>
      </c>
      <c r="D57" s="53"/>
      <c r="E57" s="54"/>
      <c r="F57" s="55"/>
      <c r="G57" s="112"/>
      <c r="H57" s="53"/>
      <c r="I57" s="53"/>
      <c r="J57" s="127"/>
      <c r="K57" s="57"/>
      <c r="L57" s="57"/>
      <c r="M57" s="57"/>
      <c r="N57" s="58"/>
      <c r="O57" s="57"/>
      <c r="P57" s="59"/>
      <c r="Q57" s="128" t="s">
        <v>4</v>
      </c>
      <c r="R57" s="60" t="s">
        <v>4</v>
      </c>
      <c r="S57" s="60"/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  <c r="AG57" s="76"/>
      <c r="AH57" s="76"/>
      <c r="AI57" s="76"/>
      <c r="AJ57" s="76"/>
      <c r="AK57" s="76"/>
      <c r="AL57" s="76"/>
      <c r="AM57" s="76"/>
      <c r="AN57" s="76"/>
      <c r="AO57" s="76"/>
      <c r="AP57" s="76"/>
      <c r="AQ57" s="76"/>
      <c r="AR57" s="76"/>
      <c r="AS57" s="76"/>
      <c r="AT57" s="76"/>
      <c r="AU57" s="76"/>
      <c r="AV57" s="76"/>
      <c r="AW57" s="76"/>
      <c r="AX57" s="76"/>
      <c r="AY57" s="76"/>
      <c r="AZ57" s="76"/>
      <c r="BA57" s="76"/>
      <c r="BB57" s="77"/>
    </row>
    <row r="58" spans="1:54" ht="16.5" thickBot="1" x14ac:dyDescent="0.3">
      <c r="A58" s="75">
        <f>IF(ISBLANK(VLOOKUP(D58,#REF!,3)),0,1)</f>
        <v>1</v>
      </c>
      <c r="B58" s="74">
        <f t="shared" si="0"/>
        <v>0</v>
      </c>
      <c r="C58" s="61">
        <v>24</v>
      </c>
      <c r="D58" s="62"/>
      <c r="E58" s="63"/>
      <c r="F58" s="64"/>
      <c r="G58" s="113"/>
      <c r="H58" s="62"/>
      <c r="I58" s="62"/>
      <c r="J58" s="152" t="s">
        <v>4</v>
      </c>
      <c r="K58" s="152" t="s">
        <v>4</v>
      </c>
      <c r="L58" s="152" t="s">
        <v>4</v>
      </c>
      <c r="M58" s="152" t="s">
        <v>4</v>
      </c>
      <c r="N58" s="152" t="s">
        <v>4</v>
      </c>
      <c r="O58" s="152" t="s">
        <v>4</v>
      </c>
      <c r="P58" s="152" t="s">
        <v>4</v>
      </c>
      <c r="Q58" s="152" t="s">
        <v>4</v>
      </c>
      <c r="R58" s="152" t="s">
        <v>4</v>
      </c>
      <c r="S58" s="152" t="s">
        <v>4</v>
      </c>
      <c r="T58" s="78"/>
      <c r="U58" s="78"/>
      <c r="V58" s="78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/>
      <c r="AH58" s="78"/>
      <c r="AI58" s="78"/>
      <c r="AJ58" s="78"/>
      <c r="AK58" s="78"/>
      <c r="AL58" s="78"/>
      <c r="AM58" s="78"/>
      <c r="AN58" s="78"/>
      <c r="AO58" s="78"/>
      <c r="AP58" s="78"/>
      <c r="AQ58" s="78"/>
      <c r="AR58" s="78"/>
      <c r="AS58" s="78"/>
      <c r="AT58" s="78"/>
      <c r="AU58" s="78"/>
      <c r="AV58" s="78"/>
      <c r="AW58" s="78"/>
      <c r="AX58" s="78"/>
      <c r="AY58" s="78"/>
      <c r="AZ58" s="78"/>
      <c r="BA58" s="78"/>
      <c r="BB58" s="79"/>
    </row>
  </sheetData>
  <dataConsolidate/>
  <mergeCells count="70">
    <mergeCell ref="AX31:AX32"/>
    <mergeCell ref="AY31:AY32"/>
    <mergeCell ref="AZ31:AZ32"/>
    <mergeCell ref="BA31:BA32"/>
    <mergeCell ref="BB31:BB32"/>
    <mergeCell ref="AS31:AS32"/>
    <mergeCell ref="AT31:AT32"/>
    <mergeCell ref="AU31:AU32"/>
    <mergeCell ref="AV31:AV32"/>
    <mergeCell ref="AW31:AW32"/>
    <mergeCell ref="AN31:AN32"/>
    <mergeCell ref="AO31:AO32"/>
    <mergeCell ref="AP31:AP32"/>
    <mergeCell ref="AQ31:AQ32"/>
    <mergeCell ref="AR31:AR32"/>
    <mergeCell ref="AI31:AI32"/>
    <mergeCell ref="AJ31:AJ32"/>
    <mergeCell ref="AK31:AK32"/>
    <mergeCell ref="AL31:AL32"/>
    <mergeCell ref="AM31:AM32"/>
    <mergeCell ref="AD31:AD32"/>
    <mergeCell ref="AE31:AE32"/>
    <mergeCell ref="AF31:AF32"/>
    <mergeCell ref="AG31:AG32"/>
    <mergeCell ref="AH31:AH32"/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Z31:AA32"/>
    <mergeCell ref="AB31:AC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H33:H34"/>
    <mergeCell ref="I33:I34"/>
    <mergeCell ref="J33:J34"/>
    <mergeCell ref="C33:C34"/>
    <mergeCell ref="D33:D34"/>
    <mergeCell ref="E33:E34"/>
    <mergeCell ref="F33:F34"/>
    <mergeCell ref="G33:G34"/>
  </mergeCells>
  <dataValidations count="4">
    <dataValidation type="list" allowBlank="1" showErrorMessage="1" sqref="I29">
      <formula1>$O$28:$O$30</formula1>
    </dataValidation>
    <dataValidation allowBlank="1" showErrorMessage="1" sqref="J30"/>
    <dataValidation type="list" showInputMessage="1" showErrorMessage="1" promptTitle="Choix Cardinal" sqref="P10">
      <formula1>$N$8:$N$10</formula1>
    </dataValidation>
    <dataValidation type="list" showInputMessage="1" showErrorMessage="1" promptTitle="Choix Cardinal" sqref="P9">
      <formula1>$M$8:$M$10</formula1>
    </dataValidation>
  </dataValidations>
  <pageMargins left="0.7" right="0.7" top="0.75" bottom="0.75" header="0.3" footer="0.3"/>
  <pageSetup paperSize="9" orientation="portrait" horizontalDpi="4294967293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8"/>
  <sheetViews>
    <sheetView topLeftCell="A10" zoomScaleNormal="100" workbookViewId="0">
      <selection activeCell="G35" sqref="G35:AC48"/>
    </sheetView>
  </sheetViews>
  <sheetFormatPr baseColWidth="10" defaultColWidth="11.42578125" defaultRowHeight="15" x14ac:dyDescent="0.25"/>
  <cols>
    <col min="1" max="2" width="0.85546875" style="80" customWidth="1"/>
    <col min="3" max="3" width="3.7109375" style="80" customWidth="1"/>
    <col min="4" max="8" width="10.28515625" style="80" customWidth="1"/>
    <col min="9" max="10" width="15.7109375" style="80" customWidth="1"/>
    <col min="11" max="15" width="10.7109375" style="80" hidden="1" customWidth="1"/>
    <col min="16" max="16" width="10.7109375" style="80" customWidth="1"/>
    <col min="17" max="29" width="10.28515625" style="80" customWidth="1"/>
    <col min="30" max="30" width="13.5703125" style="80" bestFit="1" customWidth="1"/>
    <col min="31" max="31" width="16.5703125" style="80" bestFit="1" customWidth="1"/>
    <col min="32" max="32" width="9.140625" style="80" bestFit="1" customWidth="1"/>
    <col min="33" max="33" width="26.140625" style="80" bestFit="1" customWidth="1"/>
    <col min="34" max="34" width="12.7109375" style="80" bestFit="1" customWidth="1"/>
    <col min="35" max="35" width="11.140625" style="80" bestFit="1" customWidth="1"/>
    <col min="36" max="36" width="14.28515625" style="80" bestFit="1" customWidth="1"/>
    <col min="37" max="37" width="11.42578125" style="80"/>
    <col min="38" max="38" width="26.5703125" style="80" bestFit="1" customWidth="1"/>
    <col min="39" max="39" width="14.42578125" style="80" bestFit="1" customWidth="1"/>
    <col min="40" max="40" width="11" style="80" bestFit="1" customWidth="1"/>
    <col min="41" max="41" width="12.28515625" style="80" bestFit="1" customWidth="1"/>
    <col min="42" max="42" width="10.7109375" style="80" bestFit="1" customWidth="1"/>
    <col min="43" max="43" width="6.28515625" style="80" bestFit="1" customWidth="1"/>
    <col min="44" max="44" width="19.42578125" style="80" bestFit="1" customWidth="1"/>
    <col min="45" max="45" width="12.85546875" style="80" bestFit="1" customWidth="1"/>
    <col min="46" max="46" width="17.5703125" style="80" bestFit="1" customWidth="1"/>
    <col min="47" max="47" width="14.42578125" style="80" bestFit="1" customWidth="1"/>
    <col min="48" max="48" width="13.5703125" style="80" bestFit="1" customWidth="1"/>
    <col min="49" max="49" width="13.7109375" style="80" bestFit="1" customWidth="1"/>
    <col min="50" max="50" width="19.7109375" style="80" bestFit="1" customWidth="1"/>
    <col min="51" max="51" width="13.140625" style="80" bestFit="1" customWidth="1"/>
    <col min="52" max="52" width="17.42578125" style="80" bestFit="1" customWidth="1"/>
    <col min="53" max="53" width="13.28515625" style="80" bestFit="1" customWidth="1"/>
    <col min="54" max="54" width="12.42578125" style="80" bestFit="1" customWidth="1"/>
    <col min="55" max="16384" width="11.42578125" style="80"/>
  </cols>
  <sheetData>
    <row r="1" spans="3:23" ht="3" customHeight="1" thickBot="1" x14ac:dyDescent="0.3"/>
    <row r="2" spans="3:23" ht="21" x14ac:dyDescent="0.35">
      <c r="C2" s="214" t="s">
        <v>19</v>
      </c>
      <c r="D2" s="215"/>
      <c r="E2" s="215"/>
      <c r="F2" s="216" t="s">
        <v>147</v>
      </c>
      <c r="G2" s="216"/>
      <c r="H2" s="216"/>
      <c r="I2" s="216"/>
      <c r="J2" s="216"/>
      <c r="K2" s="216"/>
      <c r="L2" s="216"/>
      <c r="M2" s="216"/>
      <c r="N2" s="216"/>
      <c r="O2" s="216"/>
      <c r="P2" s="216"/>
      <c r="Q2" s="216"/>
      <c r="R2" s="216"/>
      <c r="S2" s="216"/>
      <c r="T2" s="216"/>
      <c r="U2" s="1"/>
    </row>
    <row r="3" spans="3:23" ht="14.45" customHeight="1" x14ac:dyDescent="0.25">
      <c r="C3" s="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2"/>
    </row>
    <row r="4" spans="3:23" ht="21.75" thickBot="1" x14ac:dyDescent="0.4">
      <c r="C4" s="217" t="s">
        <v>75</v>
      </c>
      <c r="D4" s="218"/>
      <c r="E4" s="218"/>
      <c r="F4" s="218"/>
      <c r="G4" s="218"/>
      <c r="H4" s="218"/>
      <c r="I4" s="218"/>
      <c r="J4" s="218"/>
      <c r="K4" s="218"/>
      <c r="L4" s="218"/>
      <c r="M4" s="218"/>
      <c r="N4" s="218"/>
      <c r="O4" s="218"/>
      <c r="P4" s="218"/>
      <c r="Q4" s="218"/>
      <c r="R4" s="218"/>
      <c r="S4" s="218"/>
      <c r="T4" s="218"/>
      <c r="U4" s="219"/>
    </row>
    <row r="5" spans="3:23" ht="15.75" customHeight="1" thickBot="1" x14ac:dyDescent="0.4">
      <c r="C5" s="7"/>
      <c r="D5" s="7"/>
      <c r="E5" s="7"/>
      <c r="F5" s="7"/>
      <c r="G5" s="7"/>
      <c r="J5" s="7"/>
      <c r="K5" s="7"/>
      <c r="L5" s="7"/>
      <c r="M5" s="7"/>
      <c r="N5" s="7"/>
      <c r="O5" s="7"/>
      <c r="P5" s="7"/>
      <c r="Q5" s="7"/>
      <c r="R5" s="7"/>
    </row>
    <row r="6" spans="3:23" ht="16.5" customHeight="1" thickBot="1" x14ac:dyDescent="0.3">
      <c r="C6" s="220" t="s">
        <v>38</v>
      </c>
      <c r="D6" s="221"/>
      <c r="E6" s="221"/>
      <c r="F6" s="222">
        <v>23</v>
      </c>
      <c r="G6" s="222"/>
      <c r="H6" s="221" t="s">
        <v>37</v>
      </c>
      <c r="I6" s="221"/>
      <c r="J6" s="221"/>
      <c r="K6" s="51"/>
      <c r="L6" s="51"/>
      <c r="M6" s="51"/>
      <c r="N6" s="50"/>
      <c r="O6" s="51"/>
      <c r="P6" s="223">
        <v>1</v>
      </c>
      <c r="Q6" s="223"/>
      <c r="R6" s="224" t="s">
        <v>78</v>
      </c>
      <c r="S6" s="224"/>
      <c r="T6" s="225">
        <v>37414</v>
      </c>
      <c r="U6" s="226"/>
    </row>
    <row r="7" spans="3:23" ht="16.5" customHeight="1" thickBot="1" x14ac:dyDescent="0.4">
      <c r="C7" s="34"/>
      <c r="D7" s="34"/>
      <c r="E7" s="33"/>
      <c r="F7" s="35"/>
      <c r="G7" s="33"/>
      <c r="H7" s="33"/>
      <c r="I7" s="33"/>
      <c r="J7" s="33"/>
      <c r="K7" s="33"/>
      <c r="L7" s="33"/>
      <c r="M7" s="33"/>
      <c r="N7" s="33"/>
      <c r="O7" s="37"/>
      <c r="P7" s="33"/>
      <c r="Q7" s="36"/>
    </row>
    <row r="8" spans="3:23" ht="15" customHeight="1" x14ac:dyDescent="0.25">
      <c r="C8" s="46"/>
      <c r="D8" s="33"/>
      <c r="G8" s="206" t="s">
        <v>57</v>
      </c>
      <c r="H8" s="207"/>
      <c r="I8" s="172" t="s">
        <v>50</v>
      </c>
      <c r="J8" s="172" t="s">
        <v>46</v>
      </c>
      <c r="K8" s="44"/>
      <c r="L8" s="44"/>
      <c r="M8" s="44"/>
      <c r="N8" s="44"/>
      <c r="O8" s="47"/>
      <c r="P8" s="45" t="s">
        <v>52</v>
      </c>
      <c r="Q8" s="208" t="s">
        <v>47</v>
      </c>
      <c r="R8" s="209"/>
    </row>
    <row r="9" spans="3:23" ht="14.25" customHeight="1" x14ac:dyDescent="0.25">
      <c r="C9" s="46"/>
      <c r="D9" s="33"/>
      <c r="G9" s="210" t="s">
        <v>48</v>
      </c>
      <c r="H9" s="211"/>
      <c r="I9" s="38">
        <v>6</v>
      </c>
      <c r="J9" s="39">
        <v>1.05</v>
      </c>
      <c r="K9" s="42" t="s">
        <v>51</v>
      </c>
      <c r="L9" s="43" t="str">
        <f>IF(P9=M9,"+","-")</f>
        <v>-</v>
      </c>
      <c r="M9" s="42" t="s">
        <v>3</v>
      </c>
      <c r="N9" s="42" t="s">
        <v>54</v>
      </c>
      <c r="O9" s="16" t="str">
        <f>IF(ISBLANK(I9),"",IF(ISBLANK(J9),"",IF(P9=M10,L9&amp;N11,N11)))</f>
        <v>-6°1,05</v>
      </c>
      <c r="P9" s="39" t="s">
        <v>53</v>
      </c>
      <c r="Q9" s="212">
        <f>IF(ISBLANK(I9),"",IF(ISBLANK(J9),"",IF(J9&gt;60,"ERREUR !!",O11*(I9+(J9/60)))))</f>
        <v>-6.0175000000000001</v>
      </c>
      <c r="R9" s="213"/>
    </row>
    <row r="10" spans="3:23" ht="15" customHeight="1" x14ac:dyDescent="0.25">
      <c r="C10" s="46"/>
      <c r="D10" s="33"/>
      <c r="G10" s="210" t="s">
        <v>49</v>
      </c>
      <c r="H10" s="211"/>
      <c r="I10" s="38">
        <v>9</v>
      </c>
      <c r="J10" s="39">
        <v>59.63</v>
      </c>
      <c r="K10" s="42" t="s">
        <v>51</v>
      </c>
      <c r="L10" s="43" t="str">
        <f>IF(P10=N9,"+","-")</f>
        <v>-</v>
      </c>
      <c r="M10" s="42" t="s">
        <v>53</v>
      </c>
      <c r="N10" s="42" t="s">
        <v>55</v>
      </c>
      <c r="O10" s="11" t="str">
        <f>IF(ISBLANK(I10),"",IF(ISBLANK(J10),"",IF(P10=N10,L10&amp;N12,N12)))</f>
        <v>-9°59,63</v>
      </c>
      <c r="P10" s="39" t="s">
        <v>55</v>
      </c>
      <c r="Q10" s="212">
        <f>IF(ISBLANK(I10),"",IF(ISBLANK(J10),"",IF(J10&gt;60,"ERREUR !!",O12*(I10+(J10/60)))))</f>
        <v>-9.9938333333333329</v>
      </c>
      <c r="R10" s="213"/>
      <c r="S10" s="31"/>
      <c r="T10" s="31"/>
    </row>
    <row r="11" spans="3:23" x14ac:dyDescent="0.25">
      <c r="G11" s="194" t="s">
        <v>72</v>
      </c>
      <c r="H11" s="195"/>
      <c r="I11" s="83" t="s">
        <v>33</v>
      </c>
      <c r="J11" s="85">
        <v>37413</v>
      </c>
      <c r="K11" s="85"/>
      <c r="L11" s="85"/>
      <c r="M11" s="85"/>
      <c r="N11" s="86" t="str">
        <f>I9&amp;"°"&amp;J9</f>
        <v>6°1,05</v>
      </c>
      <c r="O11" s="87">
        <f>IF(P9=M10,-1,1)</f>
        <v>-1</v>
      </c>
      <c r="P11" s="198" t="str">
        <f>TEXT(J11,"aaaa-mm-jj")&amp;"T"&amp;TEXT(J12,"hh:mm:ss")&amp;"z"</f>
        <v>2006-06-07T21:20:00z</v>
      </c>
      <c r="Q11" s="198"/>
      <c r="R11" s="199"/>
      <c r="T11" s="30"/>
      <c r="U11" s="30"/>
      <c r="V11" s="32"/>
      <c r="W11" s="32"/>
    </row>
    <row r="12" spans="3:23" ht="15.75" thickBot="1" x14ac:dyDescent="0.3">
      <c r="G12" s="196"/>
      <c r="H12" s="197"/>
      <c r="I12" s="84" t="s">
        <v>73</v>
      </c>
      <c r="J12" s="114">
        <v>0.88888888888888884</v>
      </c>
      <c r="K12" s="88"/>
      <c r="L12" s="88"/>
      <c r="M12" s="88"/>
      <c r="N12" s="89" t="str">
        <f>I10&amp;"°"&amp;J10</f>
        <v>9°59,63</v>
      </c>
      <c r="O12" s="87">
        <f>IF(P10=N10,-1,1)</f>
        <v>-1</v>
      </c>
      <c r="P12" s="200"/>
      <c r="Q12" s="200"/>
      <c r="R12" s="201"/>
      <c r="T12" s="30"/>
      <c r="U12" s="30"/>
      <c r="V12" s="32"/>
      <c r="W12" s="32"/>
    </row>
    <row r="13" spans="3:23" ht="15.75" thickBot="1" x14ac:dyDescent="0.3">
      <c r="C13" s="5" t="s">
        <v>1</v>
      </c>
      <c r="D13" s="5"/>
      <c r="E13" s="6"/>
      <c r="K13" s="81"/>
      <c r="L13" s="81"/>
      <c r="M13" s="81"/>
      <c r="N13" s="81"/>
      <c r="O13" s="81"/>
      <c r="P13" s="81"/>
      <c r="Q13" s="82"/>
    </row>
    <row r="14" spans="3:23" ht="15" customHeight="1" x14ac:dyDescent="0.25">
      <c r="C14" s="97" t="s">
        <v>7</v>
      </c>
      <c r="D14" s="90"/>
      <c r="E14" s="90"/>
      <c r="F14" s="90"/>
      <c r="G14" s="90"/>
      <c r="H14" s="91"/>
      <c r="I14" s="91"/>
      <c r="J14" s="91"/>
      <c r="K14" s="90"/>
      <c r="L14" s="90"/>
      <c r="M14" s="90"/>
      <c r="N14" s="91"/>
      <c r="O14" s="12"/>
      <c r="P14" s="91"/>
      <c r="Q14" s="12" t="s">
        <v>17</v>
      </c>
      <c r="R14" s="17">
        <v>22.5</v>
      </c>
      <c r="S14" s="92" t="s">
        <v>2</v>
      </c>
    </row>
    <row r="15" spans="3:23" ht="14.25" customHeight="1" x14ac:dyDescent="0.25">
      <c r="C15" s="98" t="s">
        <v>32</v>
      </c>
      <c r="D15" s="93"/>
      <c r="E15" s="93"/>
      <c r="F15" s="93"/>
      <c r="G15" s="93"/>
      <c r="H15" s="23"/>
      <c r="I15" s="23"/>
      <c r="J15" s="23"/>
      <c r="K15" s="93"/>
      <c r="L15" s="93"/>
      <c r="M15" s="93"/>
      <c r="N15" s="23"/>
      <c r="O15" s="13"/>
      <c r="P15" s="23"/>
      <c r="Q15" s="13" t="s">
        <v>34</v>
      </c>
      <c r="R15" s="18">
        <v>22.5</v>
      </c>
      <c r="S15" s="94" t="s">
        <v>2</v>
      </c>
    </row>
    <row r="16" spans="3:23" x14ac:dyDescent="0.25">
      <c r="C16" s="98" t="s">
        <v>11</v>
      </c>
      <c r="D16" s="93"/>
      <c r="E16" s="93"/>
      <c r="F16" s="93"/>
      <c r="G16" s="93"/>
      <c r="H16" s="23"/>
      <c r="I16" s="23"/>
      <c r="J16" s="23"/>
      <c r="K16" s="93"/>
      <c r="L16" s="93"/>
      <c r="M16" s="93"/>
      <c r="N16" s="23"/>
      <c r="O16" s="14"/>
      <c r="P16" s="23"/>
      <c r="Q16" s="14" t="s">
        <v>35</v>
      </c>
      <c r="R16" s="20" t="s">
        <v>4</v>
      </c>
      <c r="S16" s="94" t="s">
        <v>6</v>
      </c>
    </row>
    <row r="17" spans="3:54" ht="15.75" thickBot="1" x14ac:dyDescent="0.3">
      <c r="C17" s="99" t="s">
        <v>12</v>
      </c>
      <c r="D17" s="95"/>
      <c r="E17" s="95"/>
      <c r="F17" s="95"/>
      <c r="G17" s="95"/>
      <c r="H17" s="24"/>
      <c r="I17" s="24"/>
      <c r="J17" s="24"/>
      <c r="K17" s="95"/>
      <c r="L17" s="95"/>
      <c r="M17" s="95"/>
      <c r="N17" s="24"/>
      <c r="O17" s="15"/>
      <c r="P17" s="24"/>
      <c r="Q17" s="15" t="s">
        <v>36</v>
      </c>
      <c r="R17" s="21" t="s">
        <v>4</v>
      </c>
      <c r="S17" s="96" t="s">
        <v>6</v>
      </c>
    </row>
    <row r="18" spans="3:54" ht="14.45" hidden="1" x14ac:dyDescent="0.3">
      <c r="C18" s="8" t="s">
        <v>8</v>
      </c>
      <c r="D18" s="9"/>
      <c r="E18" s="9"/>
      <c r="F18" s="9"/>
      <c r="G18" s="9"/>
      <c r="H18" s="9"/>
      <c r="I18" s="9"/>
      <c r="J18" s="9"/>
      <c r="K18" s="10"/>
      <c r="L18" s="10"/>
      <c r="M18" s="10"/>
      <c r="N18" s="10"/>
      <c r="O18" s="25" t="s">
        <v>0</v>
      </c>
      <c r="P18" s="19">
        <f>(0.999842594+(0.00006793952*$R$14)-(0.00000909529*$R$14^2)+(0.0000001001685*$R$14^3)-(0.000000001120083*$R$14^4)+(0.000000000006536332*$R$14^5))</f>
        <v>0.99765835121983093</v>
      </c>
      <c r="Q18" s="10"/>
      <c r="R18" s="2"/>
    </row>
    <row r="19" spans="3:54" ht="14.45" hidden="1" x14ac:dyDescent="0.3">
      <c r="C19" s="8" t="s">
        <v>9</v>
      </c>
      <c r="D19" s="9"/>
      <c r="E19" s="9"/>
      <c r="F19" s="9"/>
      <c r="G19" s="9"/>
      <c r="H19" s="9"/>
      <c r="I19" s="9"/>
      <c r="J19" s="9"/>
      <c r="K19" s="10"/>
      <c r="L19" s="10"/>
      <c r="M19" s="10"/>
      <c r="N19" s="10"/>
      <c r="O19" s="25" t="s">
        <v>43</v>
      </c>
      <c r="P19" s="19" t="e">
        <f>$P$24*($P$18/#REF!)</f>
        <v>#REF!</v>
      </c>
      <c r="Q19" s="10" t="s">
        <v>3</v>
      </c>
      <c r="R19" s="2"/>
    </row>
    <row r="20" spans="3:54" ht="14.45" hidden="1" x14ac:dyDescent="0.3">
      <c r="C20" s="8" t="s">
        <v>18</v>
      </c>
      <c r="D20" s="9"/>
      <c r="E20" s="9"/>
      <c r="F20" s="9"/>
      <c r="G20" s="9"/>
      <c r="H20" s="9"/>
      <c r="I20" s="9"/>
      <c r="J20" s="9"/>
      <c r="K20" s="10"/>
      <c r="L20" s="10"/>
      <c r="M20" s="10"/>
      <c r="N20" s="10"/>
      <c r="O20" s="25" t="s">
        <v>44</v>
      </c>
      <c r="P20" s="19" t="e">
        <f>5+#REF!</f>
        <v>#REF!</v>
      </c>
      <c r="Q20" s="10" t="s">
        <v>6</v>
      </c>
      <c r="R20" s="2"/>
    </row>
    <row r="21" spans="3:54" ht="14.45" hidden="1" x14ac:dyDescent="0.3">
      <c r="C21" s="8" t="s">
        <v>10</v>
      </c>
      <c r="D21" s="9"/>
      <c r="E21" s="9"/>
      <c r="F21" s="9"/>
      <c r="G21" s="9"/>
      <c r="H21" s="9"/>
      <c r="I21" s="9"/>
      <c r="J21" s="9"/>
      <c r="K21" s="10"/>
      <c r="L21" s="10"/>
      <c r="M21" s="10"/>
      <c r="N21" s="10"/>
      <c r="O21" s="25" t="s">
        <v>45</v>
      </c>
      <c r="P21" s="19" t="e">
        <f>P20*(1+0.00001*(R14-20))</f>
        <v>#REF!</v>
      </c>
      <c r="Q21" s="10" t="s">
        <v>6</v>
      </c>
      <c r="R21" s="2"/>
    </row>
    <row r="22" spans="3:54" ht="14.45" hidden="1" x14ac:dyDescent="0.3">
      <c r="C22" s="8" t="s">
        <v>13</v>
      </c>
      <c r="D22" s="9"/>
      <c r="E22" s="9"/>
      <c r="F22" s="9"/>
      <c r="G22" s="9"/>
      <c r="H22" s="9"/>
      <c r="I22" s="9"/>
      <c r="J22" s="9"/>
      <c r="K22" s="10"/>
      <c r="L22" s="10"/>
      <c r="M22" s="10"/>
      <c r="N22" s="10"/>
      <c r="O22" s="25" t="s">
        <v>39</v>
      </c>
      <c r="P22" s="22" t="e">
        <f>$R$16*(1+0.00001*(20-$R$14))</f>
        <v>#VALUE!</v>
      </c>
      <c r="Q22" s="10" t="s">
        <v>6</v>
      </c>
      <c r="R22" s="2"/>
    </row>
    <row r="23" spans="3:54" ht="14.45" hidden="1" x14ac:dyDescent="0.3">
      <c r="C23" s="8" t="s">
        <v>14</v>
      </c>
      <c r="D23" s="9"/>
      <c r="E23" s="9"/>
      <c r="F23" s="9"/>
      <c r="G23" s="9"/>
      <c r="H23" s="9"/>
      <c r="I23" s="9"/>
      <c r="J23" s="9"/>
      <c r="K23" s="10"/>
      <c r="L23" s="10"/>
      <c r="M23" s="10"/>
      <c r="N23" s="10"/>
      <c r="O23" s="25" t="s">
        <v>40</v>
      </c>
      <c r="P23" s="22" t="e">
        <f>$R$17*(1+0.00001*(20-$R$14))</f>
        <v>#VALUE!</v>
      </c>
      <c r="Q23" s="10" t="s">
        <v>6</v>
      </c>
      <c r="R23" s="2"/>
    </row>
    <row r="24" spans="3:54" ht="14.45" hidden="1" x14ac:dyDescent="0.3">
      <c r="C24" s="8" t="s">
        <v>15</v>
      </c>
      <c r="D24" s="9"/>
      <c r="E24" s="9"/>
      <c r="F24" s="9"/>
      <c r="G24" s="9"/>
      <c r="H24" s="9"/>
      <c r="I24" s="9"/>
      <c r="J24" s="9"/>
      <c r="K24" s="10"/>
      <c r="L24" s="10"/>
      <c r="M24" s="10"/>
      <c r="N24" s="10"/>
      <c r="O24" s="25" t="s">
        <v>41</v>
      </c>
      <c r="P24" s="23" t="e">
        <f>MAX(#REF!)</f>
        <v>#REF!</v>
      </c>
      <c r="Q24" s="10" t="s">
        <v>3</v>
      </c>
      <c r="R24" s="2"/>
    </row>
    <row r="25" spans="3:54" ht="14.45" hidden="1" x14ac:dyDescent="0.3">
      <c r="C25" s="8" t="s">
        <v>16</v>
      </c>
      <c r="D25" s="9"/>
      <c r="E25" s="9"/>
      <c r="F25" s="9"/>
      <c r="G25" s="9"/>
      <c r="H25" s="9"/>
      <c r="I25" s="9"/>
      <c r="J25" s="9"/>
      <c r="K25" s="10"/>
      <c r="L25" s="10"/>
      <c r="M25" s="10"/>
      <c r="N25" s="10"/>
      <c r="O25" s="25" t="s">
        <v>42</v>
      </c>
      <c r="P25" s="23" t="e">
        <f>IF(ISBLANK(R14),"",IF(ISBLANK(P21),"",IF(ISBLANK(R17),"",(($P$24*$P$18)/($P$22-$P$23)))))</f>
        <v>#REF!</v>
      </c>
      <c r="Q25" s="10" t="s">
        <v>3</v>
      </c>
      <c r="R25" s="2"/>
    </row>
    <row r="26" spans="3:54" ht="14.45" hidden="1" x14ac:dyDescent="0.3">
      <c r="C26" s="40" t="s">
        <v>31</v>
      </c>
      <c r="D26" s="41"/>
      <c r="E26" s="41"/>
      <c r="F26" s="41"/>
      <c r="G26" s="41"/>
      <c r="H26" s="41"/>
      <c r="I26" s="41"/>
      <c r="J26" s="41"/>
      <c r="K26" s="10"/>
      <c r="L26" s="10"/>
      <c r="M26" s="10"/>
      <c r="N26" s="10"/>
      <c r="O26" s="25" t="s">
        <v>30</v>
      </c>
      <c r="P26" s="23" t="e">
        <f>2+(#REF!+#REF!)</f>
        <v>#REF!</v>
      </c>
      <c r="Q26" s="10" t="s">
        <v>6</v>
      </c>
      <c r="R26" s="2"/>
    </row>
    <row r="27" spans="3:54" hidden="1" thickBot="1" x14ac:dyDescent="0.35">
      <c r="C27" s="26"/>
      <c r="D27" s="27"/>
      <c r="E27" s="27"/>
      <c r="F27" s="27"/>
      <c r="G27" s="27"/>
      <c r="H27" s="27"/>
      <c r="I27" s="27"/>
      <c r="J27" s="27"/>
      <c r="K27" s="28"/>
      <c r="L27" s="28"/>
      <c r="M27" s="28"/>
      <c r="N27" s="28"/>
      <c r="O27" s="29" t="s">
        <v>29</v>
      </c>
      <c r="P27" s="24">
        <v>1.6999999999999999E-3</v>
      </c>
      <c r="Q27" s="28"/>
      <c r="R27" s="4"/>
    </row>
    <row r="29" spans="3:54" ht="15.75" x14ac:dyDescent="0.25">
      <c r="E29" s="202" t="s">
        <v>60</v>
      </c>
      <c r="F29" s="202"/>
      <c r="G29" s="202"/>
      <c r="H29" s="202"/>
      <c r="I29" s="69" t="s">
        <v>66</v>
      </c>
      <c r="K29" s="70"/>
      <c r="L29" s="70"/>
      <c r="M29" s="70"/>
      <c r="N29" s="71"/>
      <c r="O29" s="70" t="s">
        <v>66</v>
      </c>
    </row>
    <row r="30" spans="3:54" ht="16.149999999999999" thickBot="1" x14ac:dyDescent="0.35">
      <c r="E30" s="117"/>
      <c r="F30" s="117"/>
      <c r="G30" s="117"/>
      <c r="H30" s="117"/>
      <c r="I30" s="117"/>
      <c r="J30" s="73"/>
      <c r="K30" s="72"/>
      <c r="L30" s="72"/>
      <c r="M30" s="72"/>
      <c r="N30" s="71"/>
      <c r="O30" s="71" t="s">
        <v>65</v>
      </c>
      <c r="P30" s="71"/>
    </row>
    <row r="31" spans="3:54" ht="15.75" customHeight="1" x14ac:dyDescent="0.25">
      <c r="C31" s="203" t="s">
        <v>5</v>
      </c>
      <c r="D31" s="190" t="s">
        <v>24</v>
      </c>
      <c r="E31" s="190" t="s">
        <v>58</v>
      </c>
      <c r="F31" s="190" t="s">
        <v>56</v>
      </c>
      <c r="G31" s="190" t="s">
        <v>20</v>
      </c>
      <c r="H31" s="190" t="s">
        <v>76</v>
      </c>
      <c r="I31" s="188" t="s">
        <v>77</v>
      </c>
      <c r="J31" s="188" t="s">
        <v>64</v>
      </c>
      <c r="K31" s="190" t="s">
        <v>21</v>
      </c>
      <c r="L31" s="190" t="s">
        <v>22</v>
      </c>
      <c r="M31" s="190" t="s">
        <v>26</v>
      </c>
      <c r="N31" s="190" t="s">
        <v>25</v>
      </c>
      <c r="O31" s="190" t="s">
        <v>23</v>
      </c>
      <c r="P31" s="192" t="s">
        <v>74</v>
      </c>
      <c r="Q31" s="192"/>
      <c r="R31" s="192"/>
      <c r="S31" s="192"/>
      <c r="T31" s="184" t="s">
        <v>69</v>
      </c>
      <c r="U31" s="184"/>
      <c r="V31" s="184" t="s">
        <v>70</v>
      </c>
      <c r="W31" s="184"/>
      <c r="X31" s="184" t="s">
        <v>71</v>
      </c>
      <c r="Y31" s="184"/>
      <c r="Z31" s="184" t="s">
        <v>67</v>
      </c>
      <c r="AA31" s="184"/>
      <c r="AB31" s="184" t="s">
        <v>68</v>
      </c>
      <c r="AC31" s="186"/>
      <c r="AD31" s="227" t="s">
        <v>80</v>
      </c>
      <c r="AE31" s="227" t="s">
        <v>81</v>
      </c>
      <c r="AF31" s="227" t="s">
        <v>82</v>
      </c>
      <c r="AG31" s="228" t="s">
        <v>83</v>
      </c>
      <c r="AH31" s="227" t="s">
        <v>84</v>
      </c>
      <c r="AI31" s="227" t="s">
        <v>85</v>
      </c>
      <c r="AJ31" s="227" t="s">
        <v>86</v>
      </c>
      <c r="AK31" s="227" t="s">
        <v>87</v>
      </c>
      <c r="AL31" s="228" t="s">
        <v>88</v>
      </c>
      <c r="AM31" s="227" t="s">
        <v>89</v>
      </c>
      <c r="AN31" s="227" t="s">
        <v>90</v>
      </c>
      <c r="AO31" s="227" t="s">
        <v>91</v>
      </c>
      <c r="AP31" s="227" t="s">
        <v>92</v>
      </c>
      <c r="AQ31" s="227" t="s">
        <v>93</v>
      </c>
      <c r="AR31" s="228" t="s">
        <v>94</v>
      </c>
      <c r="AS31" s="228" t="s">
        <v>95</v>
      </c>
      <c r="AT31" s="228" t="s">
        <v>96</v>
      </c>
      <c r="AU31" s="227" t="s">
        <v>97</v>
      </c>
      <c r="AV31" s="227" t="s">
        <v>98</v>
      </c>
      <c r="AW31" s="229" t="s">
        <v>99</v>
      </c>
      <c r="AX31" s="227" t="s">
        <v>100</v>
      </c>
      <c r="AY31" s="227" t="s">
        <v>101</v>
      </c>
      <c r="AZ31" s="228" t="s">
        <v>102</v>
      </c>
      <c r="BA31" s="227" t="s">
        <v>103</v>
      </c>
      <c r="BB31" s="230" t="s">
        <v>104</v>
      </c>
    </row>
    <row r="32" spans="3:54" ht="15.75" customHeight="1" x14ac:dyDescent="0.25">
      <c r="C32" s="204"/>
      <c r="D32" s="191"/>
      <c r="E32" s="191"/>
      <c r="F32" s="191"/>
      <c r="G32" s="191"/>
      <c r="H32" s="191"/>
      <c r="I32" s="205"/>
      <c r="J32" s="189"/>
      <c r="K32" s="191"/>
      <c r="L32" s="191"/>
      <c r="M32" s="191"/>
      <c r="N32" s="191"/>
      <c r="O32" s="191"/>
      <c r="P32" s="193"/>
      <c r="Q32" s="193"/>
      <c r="R32" s="193"/>
      <c r="S32" s="193"/>
      <c r="T32" s="185"/>
      <c r="U32" s="185"/>
      <c r="V32" s="185"/>
      <c r="W32" s="185"/>
      <c r="X32" s="185"/>
      <c r="Y32" s="185"/>
      <c r="Z32" s="185"/>
      <c r="AA32" s="185"/>
      <c r="AB32" s="185"/>
      <c r="AC32" s="187"/>
      <c r="AD32" s="227"/>
      <c r="AE32" s="227"/>
      <c r="AF32" s="227"/>
      <c r="AG32" s="228"/>
      <c r="AH32" s="227"/>
      <c r="AI32" s="227"/>
      <c r="AJ32" s="227"/>
      <c r="AK32" s="227"/>
      <c r="AL32" s="228"/>
      <c r="AM32" s="227"/>
      <c r="AN32" s="227"/>
      <c r="AO32" s="227"/>
      <c r="AP32" s="227"/>
      <c r="AQ32" s="227"/>
      <c r="AR32" s="228"/>
      <c r="AS32" s="228"/>
      <c r="AT32" s="228"/>
      <c r="AU32" s="227"/>
      <c r="AV32" s="227"/>
      <c r="AW32" s="229"/>
      <c r="AX32" s="227"/>
      <c r="AY32" s="227"/>
      <c r="AZ32" s="228"/>
      <c r="BA32" s="227"/>
      <c r="BB32" s="230"/>
    </row>
    <row r="33" spans="1:54" ht="15.75" customHeight="1" x14ac:dyDescent="0.25">
      <c r="C33" s="178" t="s">
        <v>59</v>
      </c>
      <c r="D33" s="180" t="s">
        <v>4</v>
      </c>
      <c r="E33" s="180" t="s">
        <v>2</v>
      </c>
      <c r="F33" s="176" t="s">
        <v>62</v>
      </c>
      <c r="G33" s="182"/>
      <c r="H33" s="176" t="s">
        <v>27</v>
      </c>
      <c r="I33" s="176" t="s">
        <v>27</v>
      </c>
      <c r="J33" s="176" t="s">
        <v>62</v>
      </c>
      <c r="K33" s="136"/>
      <c r="L33" s="136"/>
      <c r="M33" s="136"/>
      <c r="N33" s="136"/>
      <c r="O33" s="136"/>
      <c r="P33" s="137" t="s">
        <v>132</v>
      </c>
      <c r="Q33" s="137"/>
      <c r="R33" s="137" t="s">
        <v>133</v>
      </c>
      <c r="S33" s="137" t="s">
        <v>134</v>
      </c>
      <c r="T33" s="138" t="s">
        <v>135</v>
      </c>
      <c r="U33" s="138" t="s">
        <v>136</v>
      </c>
      <c r="V33" s="138" t="s">
        <v>137</v>
      </c>
      <c r="W33" s="138" t="s">
        <v>138</v>
      </c>
      <c r="X33" s="138" t="s">
        <v>139</v>
      </c>
      <c r="Y33" s="138" t="s">
        <v>140</v>
      </c>
      <c r="Z33" s="138" t="s">
        <v>141</v>
      </c>
      <c r="AA33" s="138" t="s">
        <v>142</v>
      </c>
      <c r="AB33" s="138" t="s">
        <v>143</v>
      </c>
      <c r="AC33" s="139" t="s">
        <v>144</v>
      </c>
      <c r="AD33" s="129" t="s">
        <v>105</v>
      </c>
      <c r="AE33" s="129" t="s">
        <v>106</v>
      </c>
      <c r="AF33" s="129" t="s">
        <v>107</v>
      </c>
      <c r="AG33" s="130" t="s">
        <v>108</v>
      </c>
      <c r="AH33" s="129" t="s">
        <v>109</v>
      </c>
      <c r="AI33" s="131" t="s">
        <v>110</v>
      </c>
      <c r="AJ33" s="129" t="s">
        <v>111</v>
      </c>
      <c r="AK33" s="131" t="s">
        <v>112</v>
      </c>
      <c r="AL33" s="129" t="s">
        <v>113</v>
      </c>
      <c r="AM33" s="129" t="s">
        <v>114</v>
      </c>
      <c r="AN33" s="129" t="s">
        <v>115</v>
      </c>
      <c r="AO33" s="129" t="s">
        <v>116</v>
      </c>
      <c r="AP33" s="129" t="s">
        <v>117</v>
      </c>
      <c r="AQ33" s="131" t="s">
        <v>118</v>
      </c>
      <c r="AR33" s="129" t="s">
        <v>119</v>
      </c>
      <c r="AS33" s="129" t="s">
        <v>120</v>
      </c>
      <c r="AT33" s="132" t="s">
        <v>121</v>
      </c>
      <c r="AU33" s="131" t="s">
        <v>122</v>
      </c>
      <c r="AV33" s="131" t="s">
        <v>123</v>
      </c>
      <c r="AW33" s="131" t="s">
        <v>124</v>
      </c>
      <c r="AX33" s="129" t="s">
        <v>125</v>
      </c>
      <c r="AY33" s="129" t="s">
        <v>126</v>
      </c>
      <c r="AZ33" s="130" t="s">
        <v>127</v>
      </c>
      <c r="BA33" s="129" t="s">
        <v>128</v>
      </c>
      <c r="BB33" s="133" t="s">
        <v>129</v>
      </c>
    </row>
    <row r="34" spans="1:54" ht="14.25" customHeight="1" thickBot="1" x14ac:dyDescent="0.3">
      <c r="C34" s="179"/>
      <c r="D34" s="181"/>
      <c r="E34" s="181"/>
      <c r="F34" s="177"/>
      <c r="G34" s="183"/>
      <c r="H34" s="177"/>
      <c r="I34" s="177"/>
      <c r="J34" s="177"/>
      <c r="K34" s="125"/>
      <c r="L34" s="125"/>
      <c r="M34" s="125"/>
      <c r="N34" s="126" t="s">
        <v>6</v>
      </c>
      <c r="O34" s="125"/>
      <c r="P34" s="126" t="s">
        <v>61</v>
      </c>
      <c r="Q34" s="126" t="s">
        <v>79</v>
      </c>
      <c r="R34" s="126" t="s">
        <v>63</v>
      </c>
      <c r="S34" s="126" t="s">
        <v>28</v>
      </c>
      <c r="T34" s="100" t="s">
        <v>63</v>
      </c>
      <c r="U34" s="100" t="s">
        <v>28</v>
      </c>
      <c r="V34" s="100" t="s">
        <v>63</v>
      </c>
      <c r="W34" s="100" t="s">
        <v>28</v>
      </c>
      <c r="X34" s="100" t="s">
        <v>63</v>
      </c>
      <c r="Y34" s="100" t="s">
        <v>28</v>
      </c>
      <c r="Z34" s="100" t="s">
        <v>63</v>
      </c>
      <c r="AA34" s="100" t="s">
        <v>28</v>
      </c>
      <c r="AB34" s="100" t="s">
        <v>63</v>
      </c>
      <c r="AC34" s="101" t="s">
        <v>28</v>
      </c>
      <c r="AD34" s="134" t="s">
        <v>130</v>
      </c>
      <c r="AE34" s="134" t="s">
        <v>130</v>
      </c>
      <c r="AF34" s="134" t="s">
        <v>130</v>
      </c>
      <c r="AG34" s="135" t="s">
        <v>131</v>
      </c>
      <c r="AH34" s="134" t="s">
        <v>131</v>
      </c>
      <c r="AI34" s="134" t="s">
        <v>131</v>
      </c>
      <c r="AJ34" s="134" t="s">
        <v>131</v>
      </c>
      <c r="AK34" s="134" t="s">
        <v>131</v>
      </c>
      <c r="AL34" s="134" t="s">
        <v>131</v>
      </c>
      <c r="AM34" s="134" t="s">
        <v>131</v>
      </c>
      <c r="AN34" s="134" t="s">
        <v>131</v>
      </c>
      <c r="AO34" s="134" t="s">
        <v>131</v>
      </c>
      <c r="AP34" s="134" t="s">
        <v>131</v>
      </c>
      <c r="AQ34" s="134" t="s">
        <v>131</v>
      </c>
      <c r="AR34" s="134" t="s">
        <v>131</v>
      </c>
      <c r="AS34" s="134" t="s">
        <v>131</v>
      </c>
      <c r="AT34" s="134" t="s">
        <v>131</v>
      </c>
      <c r="AU34" s="134" t="s">
        <v>131</v>
      </c>
      <c r="AV34" s="134" t="s">
        <v>131</v>
      </c>
      <c r="AW34" s="134" t="s">
        <v>131</v>
      </c>
      <c r="AX34" s="134" t="s">
        <v>131</v>
      </c>
      <c r="AY34" s="134" t="s">
        <v>131</v>
      </c>
      <c r="AZ34" s="134" t="s">
        <v>131</v>
      </c>
      <c r="BA34" s="134" t="s">
        <v>131</v>
      </c>
      <c r="BB34" s="134" t="s">
        <v>131</v>
      </c>
    </row>
    <row r="35" spans="1:54" ht="15.75" x14ac:dyDescent="0.25">
      <c r="A35" s="75">
        <f>IF(ISBLANK(VLOOKUP(D35,#REF!,3)),0,1)</f>
        <v>1</v>
      </c>
      <c r="B35" s="74">
        <f>IF(ISBLANK(D35),0,IF(ISBLANK(E35),0,IF(ISBLANK(F35),0,1)))</f>
        <v>0</v>
      </c>
      <c r="C35" s="140">
        <v>1</v>
      </c>
      <c r="D35" s="53"/>
      <c r="E35" s="53"/>
      <c r="F35" s="53"/>
      <c r="G35" s="164">
        <v>34.578299999999999</v>
      </c>
      <c r="H35" s="53">
        <v>1000</v>
      </c>
      <c r="I35" s="159">
        <v>1001</v>
      </c>
      <c r="J35" s="142" t="s">
        <v>4</v>
      </c>
      <c r="K35" s="143" t="str">
        <f>IF(ISBLANK(E35),"",(0.000824493-(0.0000040899*E35)+(0.000000076438*E35^2)-(0.00000000082467*E35^3)+(0.0000000000053875*E35^4)))</f>
        <v/>
      </c>
      <c r="L35" s="143" t="str">
        <f>IF(ISBLANK(E35),"",(-0.00000572466+(0.00000010227*E35)-(0.0000000016546*E35^2)))</f>
        <v/>
      </c>
      <c r="M35" s="143" t="str">
        <f>IF(ISBLANK(E35),"",IF(ISBLANK(G35),(O35+(K35*35)+(L35*35^1.5)+(0.00000048314*35^2)),(O35+(K35*G35)+(L35*G35^1.5)+(0.00000048314*G35^2))))</f>
        <v/>
      </c>
      <c r="N35" s="144" t="str">
        <f>IF(ISBLANK(D35),"",IF(ISBLANK(G35),J35*(1+0.00001*(35-20)),J35*(1+0.00001*(G35-20))))</f>
        <v/>
      </c>
      <c r="O35" s="143" t="str">
        <f>IF(ISBLANK(E35),"",(0.999842594+(0.00006793952*E35)-(0.00000909529*E35^2)+(0.0000001001685*E35^3)-(0.000000001120083*E35^4)+(0.000000000006536332*E35^5)))</f>
        <v/>
      </c>
      <c r="P35" s="142">
        <v>3.58</v>
      </c>
      <c r="Q35" s="142" t="s">
        <v>4</v>
      </c>
      <c r="R35" s="142" t="s">
        <v>4</v>
      </c>
      <c r="S35" s="161">
        <v>155.6</v>
      </c>
      <c r="T35" s="231">
        <v>0</v>
      </c>
      <c r="U35" s="231">
        <v>0</v>
      </c>
      <c r="X35" s="231">
        <v>34.380000000000003</v>
      </c>
      <c r="Y35" s="231">
        <v>33.595771881230135</v>
      </c>
      <c r="Z35" s="231">
        <v>2.2959999999999998</v>
      </c>
      <c r="AA35" s="231">
        <v>2.24362688305132</v>
      </c>
      <c r="AB35" s="231">
        <v>33.299999999999997</v>
      </c>
      <c r="AC35" s="231">
        <v>32.540407319516092</v>
      </c>
      <c r="AD35" s="149"/>
      <c r="AE35" s="149"/>
      <c r="AF35" s="149"/>
      <c r="AG35" s="149"/>
      <c r="AH35" s="149"/>
      <c r="AI35" s="149"/>
      <c r="AJ35" s="149"/>
      <c r="AK35" s="149"/>
      <c r="AL35" s="149"/>
      <c r="AM35" s="149"/>
      <c r="AN35" s="149"/>
      <c r="AO35" s="149"/>
      <c r="AP35" s="149"/>
      <c r="AQ35" s="149"/>
      <c r="AR35" s="149"/>
      <c r="AS35" s="149"/>
      <c r="AT35" s="149"/>
      <c r="AU35" s="149"/>
      <c r="AV35" s="149"/>
      <c r="AW35" s="149"/>
      <c r="AX35" s="149"/>
      <c r="AY35" s="149"/>
      <c r="AZ35" s="149"/>
      <c r="BA35" s="149"/>
      <c r="BB35" s="150"/>
    </row>
    <row r="36" spans="1:54" ht="15.75" x14ac:dyDescent="0.25">
      <c r="A36" s="75">
        <f>IF(ISBLANK(VLOOKUP(D36,#REF!,3)),0,1)</f>
        <v>1</v>
      </c>
      <c r="B36" s="74">
        <f t="shared" ref="B36:B58" si="0">IF(ISBLANK(D36),0,IF(ISBLANK(E36),0,IF(ISBLANK(F36),0,1)))</f>
        <v>0</v>
      </c>
      <c r="C36" s="52">
        <v>2</v>
      </c>
      <c r="D36" s="53"/>
      <c r="E36" s="53"/>
      <c r="F36" s="53"/>
      <c r="G36" s="164">
        <v>34.49</v>
      </c>
      <c r="H36" s="53">
        <v>800</v>
      </c>
      <c r="I36" s="159">
        <v>797</v>
      </c>
      <c r="J36" s="127" t="s">
        <v>4</v>
      </c>
      <c r="K36" s="57" t="str">
        <f t="shared" ref="K36:K45" si="1">IF(ISBLANK(E36),"",(0.000824493-(0.0000040899*E36)+(0.000000076438*E36^2)-(0.00000000082467*E36^3)+(0.0000000000053875*E36^4)))</f>
        <v/>
      </c>
      <c r="L36" s="57" t="str">
        <f t="shared" ref="L36:L45" si="2">IF(ISBLANK(E36),"",(-0.00000572466+(0.00000010227*E36)-(0.0000000016546*E36^2)))</f>
        <v/>
      </c>
      <c r="M36" s="57" t="str">
        <f t="shared" ref="M36:M45" si="3">IF(ISBLANK(E36),"",IF(ISBLANK(G36),(O36+(K36*35)+(L36*35^1.5)+(0.00000048314*35^2)),(O36+(K36*G36)+(L36*G36^1.5)+(0.00000048314*G36^2))))</f>
        <v/>
      </c>
      <c r="N36" s="58" t="str">
        <f t="shared" ref="N36:N45" si="4">IF(ISBLANK(D36),"",IF(ISBLANK(G36),J36*(1+0.00001*(35-20)),J36*(1+0.00001*(G36-20))))</f>
        <v/>
      </c>
      <c r="O36" s="57" t="str">
        <f t="shared" ref="O36:O45" si="5">IF(ISBLANK(E36),"",(0.999842594+(0.00006793952*E36)-(0.00000909529*E36^2)+(0.0000001001685*E36^3)-(0.000000001120083*E36^4)+(0.000000000006536332*E36^5)))</f>
        <v/>
      </c>
      <c r="P36" s="127">
        <v>3.2290000000000001</v>
      </c>
      <c r="Q36" s="127" t="s">
        <v>4</v>
      </c>
      <c r="R36" s="127" t="s">
        <v>4</v>
      </c>
      <c r="S36" s="162">
        <v>140.4</v>
      </c>
      <c r="T36" s="231">
        <v>0</v>
      </c>
      <c r="U36" s="231">
        <v>0</v>
      </c>
      <c r="X36" s="231">
        <v>36.51</v>
      </c>
      <c r="Y36" s="231">
        <v>35.677185322388368</v>
      </c>
      <c r="Z36" s="231">
        <v>2.399</v>
      </c>
      <c r="AA36" s="231">
        <v>2.3442773921777511</v>
      </c>
      <c r="AB36" s="231">
        <v>30.67</v>
      </c>
      <c r="AC36" s="231">
        <v>29.970399173860624</v>
      </c>
      <c r="AD36" s="76"/>
      <c r="AE36" s="76"/>
      <c r="AF36" s="76"/>
      <c r="AG36" s="76"/>
      <c r="AH36" s="76"/>
      <c r="AI36" s="76"/>
      <c r="AJ36" s="76"/>
      <c r="AK36" s="76"/>
      <c r="AL36" s="76"/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76"/>
      <c r="BA36" s="76"/>
      <c r="BB36" s="77"/>
    </row>
    <row r="37" spans="1:54" ht="15.75" x14ac:dyDescent="0.25">
      <c r="A37" s="75">
        <f>IF(ISBLANK(VLOOKUP(D37,#REF!,3)),0,1)</f>
        <v>1</v>
      </c>
      <c r="B37" s="74">
        <f t="shared" si="0"/>
        <v>0</v>
      </c>
      <c r="C37" s="52">
        <v>3</v>
      </c>
      <c r="D37" s="53"/>
      <c r="E37" s="53"/>
      <c r="F37" s="53"/>
      <c r="G37" s="164">
        <v>34.617800000000003</v>
      </c>
      <c r="H37" s="53">
        <v>500</v>
      </c>
      <c r="I37" s="159">
        <v>500</v>
      </c>
      <c r="J37" s="127" t="s">
        <v>4</v>
      </c>
      <c r="K37" s="57" t="str">
        <f t="shared" si="1"/>
        <v/>
      </c>
      <c r="L37" s="57" t="str">
        <f t="shared" si="2"/>
        <v/>
      </c>
      <c r="M37" s="57" t="str">
        <f t="shared" si="3"/>
        <v/>
      </c>
      <c r="N37" s="58" t="str">
        <f t="shared" si="4"/>
        <v/>
      </c>
      <c r="O37" s="57" t="str">
        <f t="shared" si="5"/>
        <v/>
      </c>
      <c r="P37" s="127">
        <v>2.1909999999999998</v>
      </c>
      <c r="Q37" s="127" t="s">
        <v>4</v>
      </c>
      <c r="R37" s="127" t="s">
        <v>4</v>
      </c>
      <c r="S37" s="162">
        <v>95.3</v>
      </c>
      <c r="T37" s="231">
        <v>3.0000000000000001E-3</v>
      </c>
      <c r="U37" s="231">
        <v>2.9315682269834323E-3</v>
      </c>
      <c r="X37" s="231">
        <v>37.137</v>
      </c>
      <c r="Y37" s="231">
        <v>36.289883081827909</v>
      </c>
      <c r="Z37" s="231">
        <v>2.3079999999999998</v>
      </c>
      <c r="AA37" s="231">
        <v>2.2553531559592539</v>
      </c>
      <c r="AB37" s="231">
        <v>20.94</v>
      </c>
      <c r="AC37" s="231">
        <v>20.462346224344358</v>
      </c>
      <c r="AD37" s="76"/>
      <c r="AE37" s="76"/>
      <c r="AF37" s="76"/>
      <c r="AG37" s="76"/>
      <c r="AH37" s="76"/>
      <c r="AI37" s="76"/>
      <c r="AJ37" s="76"/>
      <c r="AK37" s="76"/>
      <c r="AL37" s="76"/>
      <c r="AM37" s="76"/>
      <c r="AN37" s="76"/>
      <c r="AO37" s="76"/>
      <c r="AP37" s="76"/>
      <c r="AQ37" s="76"/>
      <c r="AR37" s="76"/>
      <c r="AS37" s="76"/>
      <c r="AT37" s="76"/>
      <c r="AU37" s="76"/>
      <c r="AV37" s="76"/>
      <c r="AW37" s="76"/>
      <c r="AX37" s="76"/>
      <c r="AY37" s="76"/>
      <c r="AZ37" s="76"/>
      <c r="BA37" s="76"/>
      <c r="BB37" s="77"/>
    </row>
    <row r="38" spans="1:54" ht="15.75" x14ac:dyDescent="0.25">
      <c r="A38" s="75">
        <f>IF(ISBLANK(VLOOKUP(D38,#REF!,3)),0,1)</f>
        <v>1</v>
      </c>
      <c r="B38" s="74">
        <f t="shared" si="0"/>
        <v>0</v>
      </c>
      <c r="C38" s="52">
        <v>4</v>
      </c>
      <c r="D38" s="53"/>
      <c r="E38" s="53"/>
      <c r="F38" s="53"/>
      <c r="G38" s="164">
        <v>34.854500000000002</v>
      </c>
      <c r="H38" s="53">
        <v>300</v>
      </c>
      <c r="I38" s="159">
        <v>300</v>
      </c>
      <c r="J38" s="127" t="s">
        <v>4</v>
      </c>
      <c r="K38" s="57" t="str">
        <f t="shared" si="1"/>
        <v/>
      </c>
      <c r="L38" s="57" t="str">
        <f t="shared" si="2"/>
        <v/>
      </c>
      <c r="M38" s="57" t="str">
        <f t="shared" si="3"/>
        <v/>
      </c>
      <c r="N38" s="58" t="str">
        <f t="shared" si="4"/>
        <v/>
      </c>
      <c r="O38" s="57" t="str">
        <f t="shared" si="5"/>
        <v/>
      </c>
      <c r="P38" s="127">
        <v>2.0619999999999998</v>
      </c>
      <c r="Q38" s="127" t="s">
        <v>4</v>
      </c>
      <c r="R38" s="127" t="s">
        <v>4</v>
      </c>
      <c r="S38" s="162">
        <v>89.7</v>
      </c>
      <c r="T38" s="231">
        <v>7.0000000000000001E-3</v>
      </c>
      <c r="U38" s="231">
        <v>6.8403258629613417E-3</v>
      </c>
      <c r="X38" s="231">
        <v>31.942999999999998</v>
      </c>
      <c r="Y38" s="231">
        <v>31.214361291510588</v>
      </c>
      <c r="Z38" s="231">
        <v>1.9710000000000001</v>
      </c>
      <c r="AA38" s="231">
        <v>1.9260403251281151</v>
      </c>
      <c r="AB38" s="231">
        <v>14.24</v>
      </c>
      <c r="AC38" s="231">
        <v>13.915177184081358</v>
      </c>
      <c r="AD38" s="76"/>
      <c r="AE38" s="76"/>
      <c r="AF38" s="76"/>
      <c r="AG38" s="76"/>
      <c r="AH38" s="76"/>
      <c r="AI38" s="76"/>
      <c r="AJ38" s="76"/>
      <c r="AK38" s="76"/>
      <c r="AL38" s="76"/>
      <c r="AM38" s="76"/>
      <c r="AN38" s="76"/>
      <c r="AO38" s="76"/>
      <c r="AP38" s="76"/>
      <c r="AQ38" s="76"/>
      <c r="AR38" s="76"/>
      <c r="AS38" s="76"/>
      <c r="AT38" s="76"/>
      <c r="AU38" s="76"/>
      <c r="AV38" s="76"/>
      <c r="AW38" s="76"/>
      <c r="AX38" s="76"/>
      <c r="AY38" s="76"/>
      <c r="AZ38" s="76"/>
      <c r="BA38" s="76"/>
      <c r="BB38" s="77"/>
    </row>
    <row r="39" spans="1:54" ht="15.75" x14ac:dyDescent="0.25">
      <c r="A39" s="75">
        <f>IF(ISBLANK(VLOOKUP(D39,#REF!,3)),0,1)</f>
        <v>1</v>
      </c>
      <c r="B39" s="74">
        <f t="shared" si="0"/>
        <v>0</v>
      </c>
      <c r="C39" s="52">
        <v>5</v>
      </c>
      <c r="D39" s="53"/>
      <c r="E39" s="53"/>
      <c r="F39" s="53"/>
      <c r="G39" s="164">
        <v>35.199100000000001</v>
      </c>
      <c r="H39" s="53">
        <v>160</v>
      </c>
      <c r="I39" s="159">
        <v>160</v>
      </c>
      <c r="J39" s="127" t="s">
        <v>4</v>
      </c>
      <c r="K39" s="57" t="str">
        <f t="shared" si="1"/>
        <v/>
      </c>
      <c r="L39" s="57" t="str">
        <f t="shared" si="2"/>
        <v/>
      </c>
      <c r="M39" s="57" t="str">
        <f t="shared" si="3"/>
        <v/>
      </c>
      <c r="N39" s="58" t="str">
        <f t="shared" si="4"/>
        <v/>
      </c>
      <c r="O39" s="57" t="str">
        <f t="shared" si="5"/>
        <v/>
      </c>
      <c r="P39" s="127">
        <v>2.3740000000000001</v>
      </c>
      <c r="Q39" s="127" t="s">
        <v>4</v>
      </c>
      <c r="R39" s="127" t="s">
        <v>4</v>
      </c>
      <c r="S39" s="162">
        <v>103.3</v>
      </c>
      <c r="T39" s="231">
        <v>1.6E-2</v>
      </c>
      <c r="U39" s="231">
        <v>1.5635030543911639E-2</v>
      </c>
      <c r="X39" s="231">
        <v>24.814</v>
      </c>
      <c r="Y39" s="231">
        <v>24.247977994788961</v>
      </c>
      <c r="Z39" s="231">
        <v>1.5879999999999999</v>
      </c>
      <c r="AA39" s="231">
        <v>1.5517767814832299</v>
      </c>
      <c r="AB39" s="231">
        <v>8.77</v>
      </c>
      <c r="AC39" s="231">
        <v>8.5699511168815672</v>
      </c>
      <c r="AD39" s="76"/>
      <c r="AE39" s="76"/>
      <c r="AF39" s="76"/>
      <c r="AG39" s="76"/>
      <c r="AH39" s="76"/>
      <c r="AI39" s="76"/>
      <c r="AJ39" s="76"/>
      <c r="AK39" s="76"/>
      <c r="AL39" s="76"/>
      <c r="AM39" s="76"/>
      <c r="AN39" s="76"/>
      <c r="AO39" s="76"/>
      <c r="AP39" s="76"/>
      <c r="AQ39" s="76"/>
      <c r="AR39" s="76"/>
      <c r="AS39" s="76"/>
      <c r="AT39" s="76"/>
      <c r="AU39" s="76"/>
      <c r="AV39" s="76"/>
      <c r="AW39" s="76"/>
      <c r="AX39" s="76"/>
      <c r="AY39" s="76"/>
      <c r="AZ39" s="76"/>
      <c r="BA39" s="76"/>
      <c r="BB39" s="77"/>
    </row>
    <row r="40" spans="1:54" ht="15.75" x14ac:dyDescent="0.25">
      <c r="A40" s="75">
        <f>IF(ISBLANK(VLOOKUP(D40,#REF!,3)),0,1)</f>
        <v>1</v>
      </c>
      <c r="B40" s="74">
        <f t="shared" si="0"/>
        <v>0</v>
      </c>
      <c r="C40" s="52">
        <v>6</v>
      </c>
      <c r="D40" s="53"/>
      <c r="E40" s="53"/>
      <c r="F40" s="53"/>
      <c r="G40" s="164">
        <v>35.420400000000001</v>
      </c>
      <c r="H40" s="53">
        <v>130</v>
      </c>
      <c r="I40" s="159">
        <v>129.80000000000001</v>
      </c>
      <c r="J40" s="127" t="s">
        <v>4</v>
      </c>
      <c r="K40" s="57" t="str">
        <f t="shared" si="1"/>
        <v/>
      </c>
      <c r="L40" s="57" t="str">
        <f t="shared" si="2"/>
        <v/>
      </c>
      <c r="M40" s="57" t="str">
        <f t="shared" si="3"/>
        <v/>
      </c>
      <c r="N40" s="58" t="str">
        <f t="shared" si="4"/>
        <v/>
      </c>
      <c r="O40" s="57" t="str">
        <f t="shared" si="5"/>
        <v/>
      </c>
      <c r="P40" s="127">
        <v>2.0670000000000002</v>
      </c>
      <c r="Q40" s="127" t="s">
        <v>4</v>
      </c>
      <c r="R40" s="127" t="s">
        <v>4</v>
      </c>
      <c r="S40" s="162">
        <v>89.9</v>
      </c>
      <c r="T40" s="231">
        <v>2.1999999999999999E-2</v>
      </c>
      <c r="U40" s="231">
        <v>2.1498166997878501E-2</v>
      </c>
      <c r="X40" s="231">
        <v>23.538</v>
      </c>
      <c r="Y40" s="231">
        <v>23.001084308912009</v>
      </c>
      <c r="Z40" s="231">
        <v>1.4729999999999999</v>
      </c>
      <c r="AA40" s="231">
        <v>1.4393999994488651</v>
      </c>
      <c r="AB40" s="231">
        <v>7.22</v>
      </c>
      <c r="AC40" s="231">
        <v>7.0553075329401267</v>
      </c>
      <c r="AD40" s="76"/>
      <c r="AE40" s="76"/>
      <c r="AF40" s="76"/>
      <c r="AG40" s="76"/>
      <c r="AH40" s="76"/>
      <c r="AI40" s="76"/>
      <c r="AJ40" s="76"/>
      <c r="AK40" s="76"/>
      <c r="AL40" s="76"/>
      <c r="AM40" s="76"/>
      <c r="AN40" s="76"/>
      <c r="AO40" s="76"/>
      <c r="AP40" s="76"/>
      <c r="AQ40" s="76"/>
      <c r="AR40" s="76"/>
      <c r="AS40" s="76"/>
      <c r="AT40" s="76"/>
      <c r="AU40" s="76"/>
      <c r="AV40" s="76"/>
      <c r="AW40" s="76"/>
      <c r="AX40" s="76"/>
      <c r="AY40" s="76"/>
      <c r="AZ40" s="76"/>
      <c r="BA40" s="76"/>
      <c r="BB40" s="77"/>
    </row>
    <row r="41" spans="1:54" ht="15.75" x14ac:dyDescent="0.25">
      <c r="A41" s="75">
        <f>IF(ISBLANK(VLOOKUP(D41,#REF!,3)),0,1)</f>
        <v>1</v>
      </c>
      <c r="B41" s="74">
        <f t="shared" si="0"/>
        <v>0</v>
      </c>
      <c r="C41" s="52">
        <v>7</v>
      </c>
      <c r="D41" s="53"/>
      <c r="E41" s="53"/>
      <c r="F41" s="53"/>
      <c r="G41" s="164">
        <v>35.436999999999998</v>
      </c>
      <c r="H41" s="53">
        <v>130</v>
      </c>
      <c r="I41" s="159">
        <v>130</v>
      </c>
      <c r="J41" s="127" t="s">
        <v>4</v>
      </c>
      <c r="K41" s="57" t="str">
        <f t="shared" si="1"/>
        <v/>
      </c>
      <c r="L41" s="57" t="str">
        <f t="shared" si="2"/>
        <v/>
      </c>
      <c r="M41" s="57" t="str">
        <f t="shared" si="3"/>
        <v/>
      </c>
      <c r="N41" s="58" t="str">
        <f t="shared" si="4"/>
        <v/>
      </c>
      <c r="O41" s="57" t="str">
        <f t="shared" si="5"/>
        <v/>
      </c>
      <c r="P41" s="127">
        <v>2.0830000000000002</v>
      </c>
      <c r="Q41" s="127" t="s">
        <v>4</v>
      </c>
      <c r="R41" s="127" t="s">
        <v>4</v>
      </c>
      <c r="S41" s="162">
        <v>90.7</v>
      </c>
      <c r="T41" s="231">
        <v>2.1999999999999999E-2</v>
      </c>
      <c r="U41" s="231">
        <v>2.1498166997878501E-2</v>
      </c>
      <c r="X41" s="231">
        <v>23.378</v>
      </c>
      <c r="Y41" s="231">
        <v>22.844734003472894</v>
      </c>
      <c r="Z41" s="231">
        <v>1.456</v>
      </c>
      <c r="AA41" s="231">
        <v>1.4227877794959591</v>
      </c>
      <c r="AB41" s="231">
        <v>7.09</v>
      </c>
      <c r="AC41" s="231">
        <v>6.9282729097708451</v>
      </c>
      <c r="AD41" s="76"/>
      <c r="AE41" s="76"/>
      <c r="AF41" s="76"/>
      <c r="AG41" s="76"/>
      <c r="AH41" s="76"/>
      <c r="AI41" s="76"/>
      <c r="AJ41" s="76"/>
      <c r="AK41" s="76"/>
      <c r="AL41" s="76"/>
      <c r="AM41" s="76"/>
      <c r="AN41" s="76"/>
      <c r="AO41" s="76"/>
      <c r="AP41" s="76"/>
      <c r="AQ41" s="76"/>
      <c r="AR41" s="76"/>
      <c r="AS41" s="76"/>
      <c r="AT41" s="76"/>
      <c r="AU41" s="76"/>
      <c r="AV41" s="76"/>
      <c r="AW41" s="76"/>
      <c r="AX41" s="76"/>
      <c r="AY41" s="76"/>
      <c r="AZ41" s="76"/>
      <c r="BA41" s="76"/>
      <c r="BB41" s="77"/>
    </row>
    <row r="42" spans="1:54" ht="15.75" x14ac:dyDescent="0.25">
      <c r="A42" s="75">
        <f>IF(ISBLANK(VLOOKUP(D42,#REF!,3)),0,1)</f>
        <v>1</v>
      </c>
      <c r="B42" s="74">
        <f t="shared" si="0"/>
        <v>0</v>
      </c>
      <c r="C42" s="52">
        <v>8</v>
      </c>
      <c r="D42" s="53"/>
      <c r="E42" s="53"/>
      <c r="F42" s="53"/>
      <c r="G42" s="164">
        <v>35.867400000000004</v>
      </c>
      <c r="H42" s="53">
        <v>100</v>
      </c>
      <c r="I42" s="159">
        <v>99</v>
      </c>
      <c r="J42" s="127" t="s">
        <v>4</v>
      </c>
      <c r="K42" s="57" t="str">
        <f t="shared" si="1"/>
        <v/>
      </c>
      <c r="L42" s="57" t="str">
        <f t="shared" si="2"/>
        <v/>
      </c>
      <c r="M42" s="57" t="str">
        <f t="shared" si="3"/>
        <v/>
      </c>
      <c r="N42" s="58" t="str">
        <f t="shared" si="4"/>
        <v/>
      </c>
      <c r="O42" s="57" t="str">
        <f t="shared" si="5"/>
        <v/>
      </c>
      <c r="P42" s="127"/>
      <c r="Q42" s="127" t="s">
        <v>4</v>
      </c>
      <c r="R42" s="127" t="s">
        <v>4</v>
      </c>
      <c r="S42" s="60"/>
      <c r="T42" s="231">
        <v>0.76800000000000002</v>
      </c>
      <c r="U42" s="231">
        <v>0.75048146610775868</v>
      </c>
      <c r="X42" s="231">
        <v>13.261999999999999</v>
      </c>
      <c r="Y42" s="231">
        <v>12.959485942084758</v>
      </c>
      <c r="Z42" s="231">
        <v>0.95099999999999996</v>
      </c>
      <c r="AA42" s="231">
        <v>0.92930712795374792</v>
      </c>
      <c r="AB42" s="231">
        <v>3.84</v>
      </c>
      <c r="AC42" s="231">
        <v>3.7524073305387931</v>
      </c>
      <c r="AD42" s="76"/>
      <c r="AE42" s="76"/>
      <c r="AF42" s="76"/>
      <c r="AG42" s="76"/>
      <c r="AH42" s="76"/>
      <c r="AI42" s="76"/>
      <c r="AJ42" s="76"/>
      <c r="AK42" s="76"/>
      <c r="AL42" s="76"/>
      <c r="AM42" s="76"/>
      <c r="AN42" s="76"/>
      <c r="AO42" s="76"/>
      <c r="AP42" s="76"/>
      <c r="AQ42" s="76"/>
      <c r="AR42" s="76"/>
      <c r="AS42" s="76"/>
      <c r="AT42" s="76"/>
      <c r="AU42" s="76"/>
      <c r="AV42" s="76"/>
      <c r="AW42" s="76"/>
      <c r="AX42" s="76"/>
      <c r="AY42" s="76"/>
      <c r="AZ42" s="76"/>
      <c r="BA42" s="76"/>
      <c r="BB42" s="77"/>
    </row>
    <row r="43" spans="1:54" ht="15.75" x14ac:dyDescent="0.25">
      <c r="A43" s="75">
        <f>IF(ISBLANK(VLOOKUP(D43,#REF!,3)),0,1)</f>
        <v>1</v>
      </c>
      <c r="B43" s="74">
        <f t="shared" si="0"/>
        <v>0</v>
      </c>
      <c r="C43" s="52">
        <v>9</v>
      </c>
      <c r="D43" s="53"/>
      <c r="E43" s="53"/>
      <c r="F43" s="53"/>
      <c r="G43" s="164">
        <v>36.156500000000001</v>
      </c>
      <c r="H43" s="53">
        <v>80</v>
      </c>
      <c r="I43" s="159">
        <v>79.400000000000006</v>
      </c>
      <c r="J43" s="127" t="s">
        <v>4</v>
      </c>
      <c r="K43" s="57" t="str">
        <f t="shared" si="1"/>
        <v/>
      </c>
      <c r="L43" s="57" t="str">
        <f t="shared" si="2"/>
        <v/>
      </c>
      <c r="M43" s="57" t="str">
        <f t="shared" si="3"/>
        <v/>
      </c>
      <c r="N43" s="58" t="str">
        <f t="shared" si="4"/>
        <v/>
      </c>
      <c r="O43" s="57" t="str">
        <f t="shared" si="5"/>
        <v/>
      </c>
      <c r="P43" s="127"/>
      <c r="Q43" s="127" t="s">
        <v>4</v>
      </c>
      <c r="R43" s="127" t="s">
        <v>4</v>
      </c>
      <c r="S43" s="60"/>
      <c r="T43" s="231">
        <v>0.13600000000000001</v>
      </c>
      <c r="U43" s="231">
        <v>0.13289775962324893</v>
      </c>
      <c r="X43" s="231">
        <v>3.3540000000000001</v>
      </c>
      <c r="Y43" s="231">
        <v>3.2774932777674772</v>
      </c>
      <c r="Z43" s="231">
        <v>0.39500000000000002</v>
      </c>
      <c r="AA43" s="231">
        <v>0.38598981655281861</v>
      </c>
      <c r="AB43" s="231">
        <v>1.92</v>
      </c>
      <c r="AC43" s="231">
        <v>1.8762036652693965</v>
      </c>
      <c r="AD43" s="76"/>
      <c r="AE43" s="76"/>
      <c r="AF43" s="76"/>
      <c r="AG43" s="76"/>
      <c r="AH43" s="76"/>
      <c r="AI43" s="76"/>
      <c r="AJ43" s="76"/>
      <c r="AK43" s="76"/>
      <c r="AL43" s="76"/>
      <c r="AM43" s="76"/>
      <c r="AN43" s="76"/>
      <c r="AO43" s="76"/>
      <c r="AP43" s="76"/>
      <c r="AQ43" s="76"/>
      <c r="AR43" s="76"/>
      <c r="AS43" s="76"/>
      <c r="AT43" s="76"/>
      <c r="AU43" s="76"/>
      <c r="AV43" s="76"/>
      <c r="AW43" s="76"/>
      <c r="AX43" s="76"/>
      <c r="AY43" s="76"/>
      <c r="AZ43" s="76"/>
      <c r="BA43" s="76"/>
      <c r="BB43" s="77"/>
    </row>
    <row r="44" spans="1:54" ht="15.75" x14ac:dyDescent="0.25">
      <c r="A44" s="75">
        <f>IF(ISBLANK(VLOOKUP(D44,#REF!,3)),0,1)</f>
        <v>1</v>
      </c>
      <c r="B44" s="74">
        <f t="shared" si="0"/>
        <v>0</v>
      </c>
      <c r="C44" s="52">
        <v>10</v>
      </c>
      <c r="D44" s="53"/>
      <c r="E44" s="53"/>
      <c r="F44" s="53"/>
      <c r="G44" s="164">
        <v>36.530900000000003</v>
      </c>
      <c r="H44" s="53">
        <v>60</v>
      </c>
      <c r="I44" s="159">
        <v>60</v>
      </c>
      <c r="J44" s="127" t="s">
        <v>4</v>
      </c>
      <c r="K44" s="57" t="str">
        <f t="shared" si="1"/>
        <v/>
      </c>
      <c r="L44" s="57" t="str">
        <f t="shared" si="2"/>
        <v/>
      </c>
      <c r="M44" s="57" t="str">
        <f t="shared" si="3"/>
        <v/>
      </c>
      <c r="N44" s="58" t="str">
        <f t="shared" si="4"/>
        <v/>
      </c>
      <c r="O44" s="57" t="str">
        <f t="shared" si="5"/>
        <v/>
      </c>
      <c r="P44" s="127">
        <v>4.649</v>
      </c>
      <c r="Q44" s="127" t="s">
        <v>4</v>
      </c>
      <c r="R44" s="127" t="s">
        <v>4</v>
      </c>
      <c r="S44" s="60">
        <v>202.7</v>
      </c>
      <c r="T44" s="231">
        <v>6.0000000000000001E-3</v>
      </c>
      <c r="U44" s="231">
        <v>5.8631364539668647E-3</v>
      </c>
      <c r="X44" s="231">
        <v>3.4000000000000002E-2</v>
      </c>
      <c r="Y44" s="231">
        <v>3.3224439905812232E-2</v>
      </c>
      <c r="Z44" s="231">
        <v>8.1000000000000003E-2</v>
      </c>
      <c r="AA44" s="231">
        <v>7.9152342128552669E-2</v>
      </c>
      <c r="AB44" s="231">
        <v>0.73</v>
      </c>
      <c r="AC44" s="231">
        <v>0.71334826856596845</v>
      </c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  <c r="AP44" s="76"/>
      <c r="AQ44" s="76"/>
      <c r="AR44" s="76"/>
      <c r="AS44" s="76"/>
      <c r="AT44" s="76"/>
      <c r="AU44" s="76"/>
      <c r="AV44" s="76"/>
      <c r="AW44" s="76"/>
      <c r="AX44" s="76"/>
      <c r="AY44" s="76"/>
      <c r="AZ44" s="76"/>
      <c r="BA44" s="76"/>
      <c r="BB44" s="77"/>
    </row>
    <row r="45" spans="1:54" ht="15.75" x14ac:dyDescent="0.25">
      <c r="A45" s="75">
        <f>IF(ISBLANK(VLOOKUP(D45,#REF!,3)),0,1)</f>
        <v>1</v>
      </c>
      <c r="B45" s="74">
        <f t="shared" si="0"/>
        <v>1</v>
      </c>
      <c r="C45" s="52">
        <v>11</v>
      </c>
      <c r="D45" s="53" t="s">
        <v>4</v>
      </c>
      <c r="E45" s="53" t="s">
        <v>4</v>
      </c>
      <c r="F45" s="54" t="s">
        <v>4</v>
      </c>
      <c r="G45" s="164">
        <v>36.017600000000002</v>
      </c>
      <c r="H45" s="53">
        <v>40</v>
      </c>
      <c r="I45" s="159">
        <v>40</v>
      </c>
      <c r="J45" s="127" t="s">
        <v>4</v>
      </c>
      <c r="K45" s="57" t="e">
        <f t="shared" si="1"/>
        <v>#VALUE!</v>
      </c>
      <c r="L45" s="57" t="e">
        <f t="shared" si="2"/>
        <v>#VALUE!</v>
      </c>
      <c r="M45" s="57" t="e">
        <f t="shared" si="3"/>
        <v>#VALUE!</v>
      </c>
      <c r="N45" s="58" t="e">
        <f t="shared" si="4"/>
        <v>#VALUE!</v>
      </c>
      <c r="O45" s="57" t="e">
        <f t="shared" si="5"/>
        <v>#VALUE!</v>
      </c>
      <c r="P45" s="127">
        <v>4.556</v>
      </c>
      <c r="Q45" s="127" t="s">
        <v>4</v>
      </c>
      <c r="R45" s="127" t="s">
        <v>4</v>
      </c>
      <c r="S45" s="60">
        <v>198.8</v>
      </c>
      <c r="T45" s="231">
        <v>0</v>
      </c>
      <c r="U45" s="231">
        <v>0</v>
      </c>
      <c r="X45" s="231">
        <v>0</v>
      </c>
      <c r="Y45" s="231">
        <v>0</v>
      </c>
      <c r="Z45" s="231">
        <v>0</v>
      </c>
      <c r="AA45" s="231">
        <v>0</v>
      </c>
      <c r="AB45" s="231">
        <v>0.52</v>
      </c>
      <c r="AC45" s="231">
        <v>0.5081384926771283</v>
      </c>
      <c r="AD45" s="76"/>
      <c r="AE45" s="76"/>
      <c r="AF45" s="76"/>
      <c r="AG45" s="76"/>
      <c r="AH45" s="76"/>
      <c r="AI45" s="76"/>
      <c r="AJ45" s="76"/>
      <c r="AK45" s="76"/>
      <c r="AL45" s="76"/>
      <c r="AM45" s="76"/>
      <c r="AN45" s="76"/>
      <c r="AO45" s="76"/>
      <c r="AP45" s="76"/>
      <c r="AQ45" s="76"/>
      <c r="AR45" s="76"/>
      <c r="AS45" s="76"/>
      <c r="AT45" s="76"/>
      <c r="AU45" s="76"/>
      <c r="AV45" s="76"/>
      <c r="AW45" s="76"/>
      <c r="AX45" s="76"/>
      <c r="AY45" s="76"/>
      <c r="AZ45" s="76"/>
      <c r="BA45" s="76"/>
      <c r="BB45" s="77"/>
    </row>
    <row r="46" spans="1:54" ht="15.75" x14ac:dyDescent="0.25">
      <c r="A46" s="75">
        <f>IF(ISBLANK(VLOOKUP(D46,#REF!,3)),0,1)</f>
        <v>1</v>
      </c>
      <c r="B46" s="74">
        <f t="shared" si="0"/>
        <v>0</v>
      </c>
      <c r="C46" s="52">
        <v>12</v>
      </c>
      <c r="D46" s="53"/>
      <c r="E46" s="54"/>
      <c r="F46" s="55"/>
      <c r="G46" s="164">
        <v>36.013100000000001</v>
      </c>
      <c r="H46" s="53">
        <v>20</v>
      </c>
      <c r="I46" s="159">
        <v>19.7</v>
      </c>
      <c r="J46" s="127" t="s">
        <v>4</v>
      </c>
      <c r="K46" s="127" t="s">
        <v>4</v>
      </c>
      <c r="L46" s="127" t="s">
        <v>4</v>
      </c>
      <c r="M46" s="127" t="s">
        <v>4</v>
      </c>
      <c r="N46" s="127" t="s">
        <v>4</v>
      </c>
      <c r="O46" s="127" t="s">
        <v>4</v>
      </c>
      <c r="P46" s="127">
        <v>4.5650000000000004</v>
      </c>
      <c r="Q46" s="127" t="s">
        <v>4</v>
      </c>
      <c r="R46" s="127" t="s">
        <v>4</v>
      </c>
      <c r="S46" s="60">
        <v>199.2</v>
      </c>
      <c r="T46" s="231">
        <v>0</v>
      </c>
      <c r="U46" s="231">
        <v>0</v>
      </c>
      <c r="X46" s="231">
        <v>0.02</v>
      </c>
      <c r="Y46" s="231">
        <v>1.9543788179889547E-2</v>
      </c>
      <c r="Z46" s="231">
        <v>5.0000000000000001E-3</v>
      </c>
      <c r="AA46" s="231">
        <v>4.8859470449723868E-3</v>
      </c>
      <c r="AB46" s="231">
        <v>0.44</v>
      </c>
      <c r="AC46" s="231">
        <v>0.42996333995757008</v>
      </c>
      <c r="AD46" s="76"/>
      <c r="AE46" s="76"/>
      <c r="AF46" s="76"/>
      <c r="AG46" s="76"/>
      <c r="AH46" s="76"/>
      <c r="AI46" s="76"/>
      <c r="AJ46" s="76"/>
      <c r="AK46" s="76"/>
      <c r="AL46" s="76"/>
      <c r="AM46" s="76"/>
      <c r="AN46" s="76"/>
      <c r="AO46" s="76"/>
      <c r="AP46" s="76"/>
      <c r="AQ46" s="76"/>
      <c r="AR46" s="76"/>
      <c r="AS46" s="76"/>
      <c r="AT46" s="76"/>
      <c r="AU46" s="76"/>
      <c r="AV46" s="76"/>
      <c r="AW46" s="76"/>
      <c r="AX46" s="76"/>
      <c r="AY46" s="76"/>
      <c r="AZ46" s="76"/>
      <c r="BA46" s="76"/>
      <c r="BB46" s="77"/>
    </row>
    <row r="47" spans="1:54" ht="15.75" x14ac:dyDescent="0.25">
      <c r="A47" s="75">
        <f>IF(ISBLANK(VLOOKUP(D47,#REF!,3)),0,1)</f>
        <v>1</v>
      </c>
      <c r="B47" s="74">
        <f t="shared" si="0"/>
        <v>0</v>
      </c>
      <c r="C47" s="52">
        <v>13</v>
      </c>
      <c r="D47" s="53"/>
      <c r="E47" s="54"/>
      <c r="F47" s="55"/>
      <c r="G47" s="164">
        <v>36.012900000000002</v>
      </c>
      <c r="H47" s="53">
        <v>10</v>
      </c>
      <c r="I47" s="159">
        <v>10</v>
      </c>
      <c r="J47" s="127" t="s">
        <v>4</v>
      </c>
      <c r="K47" s="127" t="s">
        <v>4</v>
      </c>
      <c r="L47" s="127" t="s">
        <v>4</v>
      </c>
      <c r="M47" s="127" t="s">
        <v>4</v>
      </c>
      <c r="N47" s="127" t="s">
        <v>4</v>
      </c>
      <c r="O47" s="127" t="s">
        <v>4</v>
      </c>
      <c r="P47" s="127">
        <v>4.5590000000000002</v>
      </c>
      <c r="Q47" s="127" t="s">
        <v>4</v>
      </c>
      <c r="R47" s="127" t="s">
        <v>4</v>
      </c>
      <c r="S47" s="60">
        <v>198.9</v>
      </c>
      <c r="T47" s="231">
        <v>0</v>
      </c>
      <c r="U47" s="231">
        <v>0</v>
      </c>
      <c r="X47" s="231">
        <v>0.01</v>
      </c>
      <c r="Y47" s="231">
        <v>9.7718940899447736E-3</v>
      </c>
      <c r="Z47" s="231">
        <v>1.6E-2</v>
      </c>
      <c r="AA47" s="231">
        <v>1.5635030543911639E-2</v>
      </c>
      <c r="AB47" s="231">
        <v>0.51</v>
      </c>
      <c r="AC47" s="231">
        <v>0.49836659858718346</v>
      </c>
      <c r="AD47" s="76"/>
      <c r="AE47" s="76"/>
      <c r="AF47" s="76"/>
      <c r="AG47" s="76"/>
      <c r="AH47" s="76"/>
      <c r="AI47" s="76"/>
      <c r="AJ47" s="76"/>
      <c r="AK47" s="76"/>
      <c r="AL47" s="76"/>
      <c r="AM47" s="76"/>
      <c r="AN47" s="76"/>
      <c r="AO47" s="76"/>
      <c r="AP47" s="76"/>
      <c r="AQ47" s="76"/>
      <c r="AR47" s="76"/>
      <c r="AS47" s="76"/>
      <c r="AT47" s="76"/>
      <c r="AU47" s="76"/>
      <c r="AV47" s="76"/>
      <c r="AW47" s="76"/>
      <c r="AX47" s="76"/>
      <c r="AY47" s="76"/>
      <c r="AZ47" s="76"/>
      <c r="BA47" s="76"/>
      <c r="BB47" s="77"/>
    </row>
    <row r="48" spans="1:54" ht="15.75" x14ac:dyDescent="0.25">
      <c r="A48" s="75">
        <f>IF(ISBLANK(VLOOKUP(D48,#REF!,3)),0,1)</f>
        <v>1</v>
      </c>
      <c r="B48" s="74">
        <f t="shared" si="0"/>
        <v>0</v>
      </c>
      <c r="C48" s="52">
        <v>14</v>
      </c>
      <c r="D48" s="53"/>
      <c r="E48" s="54"/>
      <c r="F48" s="55"/>
      <c r="G48" s="164">
        <v>36.013599999999997</v>
      </c>
      <c r="H48" s="53">
        <v>0</v>
      </c>
      <c r="I48" s="159">
        <v>0.7</v>
      </c>
      <c r="J48" s="127" t="s">
        <v>4</v>
      </c>
      <c r="K48" s="127" t="s">
        <v>4</v>
      </c>
      <c r="L48" s="127" t="s">
        <v>4</v>
      </c>
      <c r="M48" s="127" t="s">
        <v>4</v>
      </c>
      <c r="N48" s="127" t="s">
        <v>4</v>
      </c>
      <c r="O48" s="127" t="s">
        <v>4</v>
      </c>
      <c r="P48" s="127">
        <v>4.5570000000000004</v>
      </c>
      <c r="Q48" s="127" t="s">
        <v>4</v>
      </c>
      <c r="R48" s="127" t="s">
        <v>4</v>
      </c>
      <c r="S48" s="60">
        <v>198.8</v>
      </c>
      <c r="T48" s="231">
        <v>0</v>
      </c>
      <c r="U48" s="231">
        <v>0</v>
      </c>
      <c r="X48" s="231">
        <v>7.0000000000000007E-2</v>
      </c>
      <c r="Y48" s="231">
        <v>6.8403258629613425E-2</v>
      </c>
      <c r="Z48" s="231">
        <v>8.9999999999999941E-3</v>
      </c>
      <c r="AA48" s="231">
        <v>8.7947046809502914E-3</v>
      </c>
      <c r="AB48" s="231">
        <v>0.5</v>
      </c>
      <c r="AC48" s="231">
        <v>0.48859470449723869</v>
      </c>
      <c r="AD48" s="76"/>
      <c r="AE48" s="76"/>
      <c r="AF48" s="76"/>
      <c r="AG48" s="76"/>
      <c r="AH48" s="76"/>
      <c r="AI48" s="76"/>
      <c r="AJ48" s="76"/>
      <c r="AK48" s="76"/>
      <c r="AL48" s="76"/>
      <c r="AM48" s="76"/>
      <c r="AN48" s="76"/>
      <c r="AO48" s="76"/>
      <c r="AP48" s="76"/>
      <c r="AQ48" s="76"/>
      <c r="AR48" s="76"/>
      <c r="AS48" s="76"/>
      <c r="AT48" s="76"/>
      <c r="AU48" s="76"/>
      <c r="AV48" s="76"/>
      <c r="AW48" s="76"/>
      <c r="AX48" s="76"/>
      <c r="AY48" s="76"/>
      <c r="AZ48" s="76"/>
      <c r="BA48" s="76"/>
      <c r="BB48" s="77"/>
    </row>
    <row r="49" spans="1:54" ht="15.75" x14ac:dyDescent="0.25">
      <c r="A49" s="75">
        <f>IF(ISBLANK(VLOOKUP(D49,#REF!,3)),0,1)</f>
        <v>1</v>
      </c>
      <c r="B49" s="74">
        <f t="shared" si="0"/>
        <v>0</v>
      </c>
      <c r="C49" s="52">
        <v>15</v>
      </c>
      <c r="D49" s="53"/>
      <c r="E49" s="54"/>
      <c r="F49" s="55"/>
      <c r="G49" s="112"/>
      <c r="H49" s="53"/>
      <c r="I49" s="53"/>
      <c r="J49" s="127"/>
      <c r="K49" s="57"/>
      <c r="L49" s="57"/>
      <c r="M49" s="57"/>
      <c r="N49" s="58"/>
      <c r="O49" s="57"/>
      <c r="P49" s="59"/>
      <c r="Q49" s="128" t="s">
        <v>4</v>
      </c>
      <c r="R49" s="60" t="s">
        <v>4</v>
      </c>
      <c r="S49" s="60"/>
      <c r="T49" s="16"/>
      <c r="U49" s="16"/>
      <c r="V49" s="124"/>
      <c r="W49" s="124"/>
      <c r="X49" s="124"/>
      <c r="Y49" s="124"/>
      <c r="Z49" s="16"/>
      <c r="AA49" s="16"/>
      <c r="AB49" s="124"/>
      <c r="AC49" s="124"/>
      <c r="AD49" s="76"/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76"/>
      <c r="AR49" s="76"/>
      <c r="AS49" s="76"/>
      <c r="AT49" s="76"/>
      <c r="AU49" s="76"/>
      <c r="AV49" s="76"/>
      <c r="AW49" s="76"/>
      <c r="AX49" s="76"/>
      <c r="AY49" s="76"/>
      <c r="AZ49" s="76"/>
      <c r="BA49" s="76"/>
      <c r="BB49" s="77"/>
    </row>
    <row r="50" spans="1:54" ht="15.6" x14ac:dyDescent="0.3">
      <c r="A50" s="75">
        <f>IF(ISBLANK(VLOOKUP(D50,#REF!,3)),0,1)</f>
        <v>1</v>
      </c>
      <c r="B50" s="74">
        <f t="shared" si="0"/>
        <v>0</v>
      </c>
      <c r="C50" s="52">
        <v>16</v>
      </c>
      <c r="D50" s="53"/>
      <c r="E50" s="54"/>
      <c r="F50" s="55"/>
      <c r="G50" s="112"/>
      <c r="H50" s="53"/>
      <c r="I50" s="53"/>
      <c r="J50" s="127"/>
      <c r="K50" s="57"/>
      <c r="L50" s="57"/>
      <c r="M50" s="57"/>
      <c r="N50" s="58"/>
      <c r="O50" s="57"/>
      <c r="P50" s="59"/>
      <c r="Q50" s="128" t="s">
        <v>4</v>
      </c>
      <c r="R50" s="60" t="s">
        <v>4</v>
      </c>
      <c r="S50" s="60"/>
      <c r="T50" s="76"/>
      <c r="U50" s="76"/>
      <c r="V50" s="76"/>
      <c r="W50" s="76"/>
      <c r="X50" s="76"/>
      <c r="Y50" s="76"/>
      <c r="Z50" s="76"/>
      <c r="AA50" s="76"/>
      <c r="AB50" s="76"/>
      <c r="AC50" s="76"/>
      <c r="AD50" s="76"/>
      <c r="AE50" s="76"/>
      <c r="AF50" s="76"/>
      <c r="AG50" s="76"/>
      <c r="AH50" s="76"/>
      <c r="AI50" s="76"/>
      <c r="AJ50" s="76"/>
      <c r="AK50" s="76"/>
      <c r="AL50" s="76"/>
      <c r="AM50" s="76"/>
      <c r="AN50" s="76"/>
      <c r="AO50" s="76"/>
      <c r="AP50" s="76"/>
      <c r="AQ50" s="76"/>
      <c r="AR50" s="76"/>
      <c r="AS50" s="76"/>
      <c r="AT50" s="76"/>
      <c r="AU50" s="76"/>
      <c r="AV50" s="76"/>
      <c r="AW50" s="76"/>
      <c r="AX50" s="76"/>
      <c r="AY50" s="76"/>
      <c r="AZ50" s="76"/>
      <c r="BA50" s="76"/>
      <c r="BB50" s="77"/>
    </row>
    <row r="51" spans="1:54" ht="15.75" x14ac:dyDescent="0.25">
      <c r="A51" s="75">
        <f>IF(ISBLANK(VLOOKUP(D51,#REF!,3)),0,1)</f>
        <v>1</v>
      </c>
      <c r="B51" s="74">
        <f t="shared" si="0"/>
        <v>0</v>
      </c>
      <c r="C51" s="52">
        <v>17</v>
      </c>
      <c r="D51" s="53"/>
      <c r="E51" s="54"/>
      <c r="F51" s="55"/>
      <c r="G51" s="112"/>
      <c r="H51" s="53"/>
      <c r="I51" s="53"/>
      <c r="J51" s="127"/>
      <c r="K51" s="57"/>
      <c r="L51" s="57"/>
      <c r="M51" s="57"/>
      <c r="N51" s="58"/>
      <c r="O51" s="57"/>
      <c r="P51" s="59"/>
      <c r="Q51" s="128" t="s">
        <v>4</v>
      </c>
      <c r="R51" s="60" t="s">
        <v>4</v>
      </c>
      <c r="S51" s="60"/>
      <c r="T51" s="16"/>
      <c r="U51" s="16"/>
      <c r="V51" s="124"/>
      <c r="W51" s="124"/>
      <c r="X51" s="124"/>
      <c r="Y51" s="124"/>
      <c r="Z51" s="16"/>
      <c r="AA51" s="16"/>
      <c r="AB51" s="124"/>
      <c r="AC51" s="124"/>
      <c r="AD51" s="76"/>
      <c r="AE51" s="76"/>
      <c r="AF51" s="76"/>
      <c r="AG51" s="76"/>
      <c r="AH51" s="76"/>
      <c r="AI51" s="76"/>
      <c r="AJ51" s="76"/>
      <c r="AK51" s="76"/>
      <c r="AL51" s="76"/>
      <c r="AM51" s="76"/>
      <c r="AN51" s="76"/>
      <c r="AO51" s="76"/>
      <c r="AP51" s="76"/>
      <c r="AQ51" s="76"/>
      <c r="AR51" s="76"/>
      <c r="AS51" s="76"/>
      <c r="AT51" s="76"/>
      <c r="AU51" s="76"/>
      <c r="AV51" s="76"/>
      <c r="AW51" s="76"/>
      <c r="AX51" s="76"/>
      <c r="AY51" s="76"/>
      <c r="AZ51" s="76"/>
      <c r="BA51" s="76"/>
      <c r="BB51" s="77"/>
    </row>
    <row r="52" spans="1:54" ht="15.75" x14ac:dyDescent="0.25">
      <c r="A52" s="75">
        <f>IF(ISBLANK(VLOOKUP(D52,#REF!,3)),0,1)</f>
        <v>1</v>
      </c>
      <c r="B52" s="74">
        <f t="shared" si="0"/>
        <v>0</v>
      </c>
      <c r="C52" s="52">
        <v>18</v>
      </c>
      <c r="D52" s="53"/>
      <c r="E52" s="54"/>
      <c r="F52" s="55"/>
      <c r="G52" s="112"/>
      <c r="H52" s="53"/>
      <c r="I52" s="53"/>
      <c r="J52" s="127"/>
      <c r="K52" s="57"/>
      <c r="L52" s="57"/>
      <c r="M52" s="57"/>
      <c r="N52" s="58"/>
      <c r="O52" s="57"/>
      <c r="P52" s="59"/>
      <c r="Q52" s="128" t="s">
        <v>4</v>
      </c>
      <c r="R52" s="60" t="s">
        <v>4</v>
      </c>
      <c r="S52" s="60"/>
      <c r="T52" s="76"/>
      <c r="U52" s="76"/>
      <c r="V52" s="76"/>
      <c r="W52" s="76"/>
      <c r="X52" s="76"/>
      <c r="Y52" s="76"/>
      <c r="Z52" s="76"/>
      <c r="AA52" s="76"/>
      <c r="AB52" s="76"/>
      <c r="AC52" s="76"/>
      <c r="AD52" s="76"/>
      <c r="AE52" s="76"/>
      <c r="AF52" s="76"/>
      <c r="AG52" s="76"/>
      <c r="AH52" s="76"/>
      <c r="AI52" s="76"/>
      <c r="AJ52" s="76"/>
      <c r="AK52" s="76"/>
      <c r="AL52" s="76"/>
      <c r="AM52" s="76"/>
      <c r="AN52" s="76"/>
      <c r="AO52" s="76"/>
      <c r="AP52" s="76"/>
      <c r="AQ52" s="76"/>
      <c r="AR52" s="76"/>
      <c r="AS52" s="76"/>
      <c r="AT52" s="76"/>
      <c r="AU52" s="76"/>
      <c r="AV52" s="76"/>
      <c r="AW52" s="76"/>
      <c r="AX52" s="76"/>
      <c r="AY52" s="76"/>
      <c r="AZ52" s="76"/>
      <c r="BA52" s="76"/>
      <c r="BB52" s="77"/>
    </row>
    <row r="53" spans="1:54" ht="15.75" x14ac:dyDescent="0.25">
      <c r="A53" s="75">
        <f>IF(ISBLANK(VLOOKUP(D53,#REF!,3)),0,1)</f>
        <v>1</v>
      </c>
      <c r="B53" s="74">
        <f t="shared" si="0"/>
        <v>0</v>
      </c>
      <c r="C53" s="52">
        <v>19</v>
      </c>
      <c r="D53" s="53"/>
      <c r="E53" s="54"/>
      <c r="F53" s="55"/>
      <c r="G53" s="112"/>
      <c r="H53" s="53"/>
      <c r="I53" s="53"/>
      <c r="J53" s="127"/>
      <c r="K53" s="57"/>
      <c r="L53" s="57"/>
      <c r="M53" s="57"/>
      <c r="N53" s="58"/>
      <c r="O53" s="57"/>
      <c r="P53" s="59"/>
      <c r="Q53" s="128" t="s">
        <v>4</v>
      </c>
      <c r="R53" s="60" t="s">
        <v>4</v>
      </c>
      <c r="S53" s="60"/>
      <c r="T53" s="76"/>
      <c r="U53" s="76"/>
      <c r="V53" s="76"/>
      <c r="W53" s="76"/>
      <c r="X53" s="76"/>
      <c r="Y53" s="76"/>
      <c r="Z53" s="76"/>
      <c r="AA53" s="76"/>
      <c r="AB53" s="76"/>
      <c r="AC53" s="76"/>
      <c r="AD53" s="76"/>
      <c r="AE53" s="76"/>
      <c r="AF53" s="76"/>
      <c r="AG53" s="76"/>
      <c r="AH53" s="76"/>
      <c r="AI53" s="76"/>
      <c r="AJ53" s="76"/>
      <c r="AK53" s="76"/>
      <c r="AL53" s="76"/>
      <c r="AM53" s="76"/>
      <c r="AN53" s="76"/>
      <c r="AO53" s="76"/>
      <c r="AP53" s="76"/>
      <c r="AQ53" s="76"/>
      <c r="AR53" s="76"/>
      <c r="AS53" s="76"/>
      <c r="AT53" s="76"/>
      <c r="AU53" s="76"/>
      <c r="AV53" s="76"/>
      <c r="AW53" s="76"/>
      <c r="AX53" s="76"/>
      <c r="AY53" s="76"/>
      <c r="AZ53" s="76"/>
      <c r="BA53" s="76"/>
      <c r="BB53" s="77"/>
    </row>
    <row r="54" spans="1:54" ht="15.75" x14ac:dyDescent="0.25">
      <c r="A54" s="75">
        <f>IF(ISBLANK(VLOOKUP(D54,#REF!,3)),0,1)</f>
        <v>1</v>
      </c>
      <c r="B54" s="74">
        <f t="shared" si="0"/>
        <v>0</v>
      </c>
      <c r="C54" s="52">
        <v>20</v>
      </c>
      <c r="D54" s="53"/>
      <c r="E54" s="54"/>
      <c r="F54" s="55"/>
      <c r="G54" s="112"/>
      <c r="H54" s="53"/>
      <c r="I54" s="53"/>
      <c r="J54" s="127"/>
      <c r="K54" s="57"/>
      <c r="L54" s="57"/>
      <c r="M54" s="57"/>
      <c r="N54" s="58"/>
      <c r="O54" s="57"/>
      <c r="P54" s="59"/>
      <c r="Q54" s="128" t="s">
        <v>4</v>
      </c>
      <c r="R54" s="60" t="s">
        <v>4</v>
      </c>
      <c r="S54" s="60"/>
      <c r="T54" s="76"/>
      <c r="U54" s="76"/>
      <c r="V54" s="76"/>
      <c r="W54" s="76"/>
      <c r="X54" s="76"/>
      <c r="Y54" s="76"/>
      <c r="Z54" s="76"/>
      <c r="AA54" s="76"/>
      <c r="AB54" s="76"/>
      <c r="AC54" s="76"/>
      <c r="AD54" s="76"/>
      <c r="AE54" s="76"/>
      <c r="AF54" s="76"/>
      <c r="AG54" s="76"/>
      <c r="AH54" s="76"/>
      <c r="AI54" s="76"/>
      <c r="AJ54" s="76"/>
      <c r="AK54" s="76"/>
      <c r="AL54" s="76"/>
      <c r="AM54" s="76"/>
      <c r="AN54" s="76"/>
      <c r="AO54" s="76"/>
      <c r="AP54" s="76"/>
      <c r="AQ54" s="76"/>
      <c r="AR54" s="76"/>
      <c r="AS54" s="76"/>
      <c r="AT54" s="76"/>
      <c r="AU54" s="76"/>
      <c r="AV54" s="76"/>
      <c r="AW54" s="76"/>
      <c r="AX54" s="76"/>
      <c r="AY54" s="76"/>
      <c r="AZ54" s="76"/>
      <c r="BA54" s="76"/>
      <c r="BB54" s="77"/>
    </row>
    <row r="55" spans="1:54" ht="15.75" x14ac:dyDescent="0.25">
      <c r="A55" s="75">
        <f>IF(ISBLANK(VLOOKUP(D55,#REF!,3)),0,1)</f>
        <v>1</v>
      </c>
      <c r="B55" s="74">
        <f t="shared" si="0"/>
        <v>0</v>
      </c>
      <c r="C55" s="52">
        <v>21</v>
      </c>
      <c r="D55" s="53"/>
      <c r="E55" s="54"/>
      <c r="F55" s="55"/>
      <c r="G55" s="112"/>
      <c r="H55" s="53"/>
      <c r="I55" s="53"/>
      <c r="J55" s="127"/>
      <c r="K55" s="57"/>
      <c r="L55" s="57"/>
      <c r="M55" s="57"/>
      <c r="N55" s="58"/>
      <c r="O55" s="57"/>
      <c r="P55" s="59"/>
      <c r="Q55" s="128" t="s">
        <v>4</v>
      </c>
      <c r="R55" s="60" t="s">
        <v>4</v>
      </c>
      <c r="S55" s="60"/>
      <c r="T55" s="76"/>
      <c r="U55" s="76"/>
      <c r="V55" s="76"/>
      <c r="W55" s="76"/>
      <c r="X55" s="76"/>
      <c r="Y55" s="76"/>
      <c r="Z55" s="76"/>
      <c r="AA55" s="76"/>
      <c r="AB55" s="76"/>
      <c r="AC55" s="76"/>
      <c r="AD55" s="76"/>
      <c r="AE55" s="76"/>
      <c r="AF55" s="76"/>
      <c r="AG55" s="76"/>
      <c r="AH55" s="76"/>
      <c r="AI55" s="76"/>
      <c r="AJ55" s="76"/>
      <c r="AK55" s="76"/>
      <c r="AL55" s="76"/>
      <c r="AM55" s="76"/>
      <c r="AN55" s="76"/>
      <c r="AO55" s="76"/>
      <c r="AP55" s="76"/>
      <c r="AQ55" s="76"/>
      <c r="AR55" s="76"/>
      <c r="AS55" s="76"/>
      <c r="AT55" s="76"/>
      <c r="AU55" s="76"/>
      <c r="AV55" s="76"/>
      <c r="AW55" s="76"/>
      <c r="AX55" s="76"/>
      <c r="AY55" s="76"/>
      <c r="AZ55" s="76"/>
      <c r="BA55" s="76"/>
      <c r="BB55" s="77"/>
    </row>
    <row r="56" spans="1:54" ht="15.75" x14ac:dyDescent="0.25">
      <c r="A56" s="75">
        <f>IF(ISBLANK(VLOOKUP(D56,#REF!,3)),0,1)</f>
        <v>1</v>
      </c>
      <c r="B56" s="74">
        <f t="shared" si="0"/>
        <v>0</v>
      </c>
      <c r="C56" s="52">
        <v>22</v>
      </c>
      <c r="D56" s="53"/>
      <c r="E56" s="54"/>
      <c r="F56" s="55"/>
      <c r="G56" s="112"/>
      <c r="H56" s="53"/>
      <c r="I56" s="53"/>
      <c r="J56" s="127"/>
      <c r="K56" s="57"/>
      <c r="L56" s="57"/>
      <c r="M56" s="57"/>
      <c r="N56" s="58"/>
      <c r="O56" s="57"/>
      <c r="P56" s="59"/>
      <c r="Q56" s="128" t="s">
        <v>4</v>
      </c>
      <c r="R56" s="60" t="s">
        <v>4</v>
      </c>
      <c r="S56" s="60"/>
      <c r="T56" s="16"/>
      <c r="U56" s="16"/>
      <c r="V56" s="124"/>
      <c r="W56" s="124"/>
      <c r="X56" s="124"/>
      <c r="Y56" s="124"/>
      <c r="Z56" s="16"/>
      <c r="AA56" s="16"/>
      <c r="AB56" s="124"/>
      <c r="AC56" s="124"/>
      <c r="AD56" s="76"/>
      <c r="AE56" s="76"/>
      <c r="AF56" s="76"/>
      <c r="AG56" s="76"/>
      <c r="AH56" s="76"/>
      <c r="AI56" s="76"/>
      <c r="AJ56" s="76"/>
      <c r="AK56" s="76"/>
      <c r="AL56" s="76"/>
      <c r="AM56" s="76"/>
      <c r="AN56" s="76"/>
      <c r="AO56" s="76"/>
      <c r="AP56" s="76"/>
      <c r="AQ56" s="76"/>
      <c r="AR56" s="76"/>
      <c r="AS56" s="76"/>
      <c r="AT56" s="76"/>
      <c r="AU56" s="76"/>
      <c r="AV56" s="76"/>
      <c r="AW56" s="76"/>
      <c r="AX56" s="76"/>
      <c r="AY56" s="76"/>
      <c r="AZ56" s="76"/>
      <c r="BA56" s="76"/>
      <c r="BB56" s="77"/>
    </row>
    <row r="57" spans="1:54" ht="15.75" x14ac:dyDescent="0.25">
      <c r="A57" s="75">
        <f>IF(ISBLANK(VLOOKUP(D57,#REF!,3)),0,1)</f>
        <v>1</v>
      </c>
      <c r="B57" s="74">
        <f t="shared" si="0"/>
        <v>0</v>
      </c>
      <c r="C57" s="52">
        <v>23</v>
      </c>
      <c r="D57" s="53"/>
      <c r="E57" s="54"/>
      <c r="F57" s="55"/>
      <c r="G57" s="112"/>
      <c r="H57" s="53"/>
      <c r="I57" s="53"/>
      <c r="J57" s="127"/>
      <c r="K57" s="57"/>
      <c r="L57" s="57"/>
      <c r="M57" s="57"/>
      <c r="N57" s="58"/>
      <c r="O57" s="57"/>
      <c r="P57" s="59"/>
      <c r="Q57" s="128" t="s">
        <v>4</v>
      </c>
      <c r="R57" s="60" t="s">
        <v>4</v>
      </c>
      <c r="S57" s="60"/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  <c r="AG57" s="76"/>
      <c r="AH57" s="76"/>
      <c r="AI57" s="76"/>
      <c r="AJ57" s="76"/>
      <c r="AK57" s="76"/>
      <c r="AL57" s="76"/>
      <c r="AM57" s="76"/>
      <c r="AN57" s="76"/>
      <c r="AO57" s="76"/>
      <c r="AP57" s="76"/>
      <c r="AQ57" s="76"/>
      <c r="AR57" s="76"/>
      <c r="AS57" s="76"/>
      <c r="AT57" s="76"/>
      <c r="AU57" s="76"/>
      <c r="AV57" s="76"/>
      <c r="AW57" s="76"/>
      <c r="AX57" s="76"/>
      <c r="AY57" s="76"/>
      <c r="AZ57" s="76"/>
      <c r="BA57" s="76"/>
      <c r="BB57" s="77"/>
    </row>
    <row r="58" spans="1:54" ht="16.5" thickBot="1" x14ac:dyDescent="0.3">
      <c r="A58" s="75">
        <f>IF(ISBLANK(VLOOKUP(D58,#REF!,3)),0,1)</f>
        <v>1</v>
      </c>
      <c r="B58" s="74">
        <f t="shared" si="0"/>
        <v>0</v>
      </c>
      <c r="C58" s="61">
        <v>24</v>
      </c>
      <c r="D58" s="62"/>
      <c r="E58" s="63"/>
      <c r="F58" s="64"/>
      <c r="G58" s="113"/>
      <c r="H58" s="62"/>
      <c r="I58" s="62"/>
      <c r="J58" s="152" t="s">
        <v>4</v>
      </c>
      <c r="K58" s="152" t="s">
        <v>4</v>
      </c>
      <c r="L58" s="152" t="s">
        <v>4</v>
      </c>
      <c r="M58" s="152" t="s">
        <v>4</v>
      </c>
      <c r="N58" s="152" t="s">
        <v>4</v>
      </c>
      <c r="O58" s="152" t="s">
        <v>4</v>
      </c>
      <c r="P58" s="152" t="s">
        <v>4</v>
      </c>
      <c r="Q58" s="152" t="s">
        <v>4</v>
      </c>
      <c r="R58" s="152" t="s">
        <v>4</v>
      </c>
      <c r="S58" s="152" t="s">
        <v>4</v>
      </c>
      <c r="T58" s="78"/>
      <c r="U58" s="78"/>
      <c r="V58" s="78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/>
      <c r="AH58" s="78"/>
      <c r="AI58" s="78"/>
      <c r="AJ58" s="78"/>
      <c r="AK58" s="78"/>
      <c r="AL58" s="78"/>
      <c r="AM58" s="78"/>
      <c r="AN58" s="78"/>
      <c r="AO58" s="78"/>
      <c r="AP58" s="78"/>
      <c r="AQ58" s="78"/>
      <c r="AR58" s="78"/>
      <c r="AS58" s="78"/>
      <c r="AT58" s="78"/>
      <c r="AU58" s="78"/>
      <c r="AV58" s="78"/>
      <c r="AW58" s="78"/>
      <c r="AX58" s="78"/>
      <c r="AY58" s="78"/>
      <c r="AZ58" s="78"/>
      <c r="BA58" s="78"/>
      <c r="BB58" s="79"/>
    </row>
  </sheetData>
  <dataConsolidate/>
  <mergeCells count="70">
    <mergeCell ref="AX31:AX32"/>
    <mergeCell ref="AY31:AY32"/>
    <mergeCell ref="AZ31:AZ32"/>
    <mergeCell ref="BA31:BA32"/>
    <mergeCell ref="BB31:BB32"/>
    <mergeCell ref="AS31:AS32"/>
    <mergeCell ref="AT31:AT32"/>
    <mergeCell ref="AU31:AU32"/>
    <mergeCell ref="AV31:AV32"/>
    <mergeCell ref="AW31:AW32"/>
    <mergeCell ref="AN31:AN32"/>
    <mergeCell ref="AO31:AO32"/>
    <mergeCell ref="AP31:AP32"/>
    <mergeCell ref="AQ31:AQ32"/>
    <mergeCell ref="AR31:AR32"/>
    <mergeCell ref="AI31:AI32"/>
    <mergeCell ref="AJ31:AJ32"/>
    <mergeCell ref="AK31:AK32"/>
    <mergeCell ref="AL31:AL32"/>
    <mergeCell ref="AM31:AM32"/>
    <mergeCell ref="AD31:AD32"/>
    <mergeCell ref="AE31:AE32"/>
    <mergeCell ref="AF31:AF32"/>
    <mergeCell ref="AG31:AG32"/>
    <mergeCell ref="AH31:AH32"/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Z31:AA32"/>
    <mergeCell ref="AB31:AC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H33:H34"/>
    <mergeCell ref="I33:I34"/>
    <mergeCell ref="J33:J34"/>
    <mergeCell ref="C33:C34"/>
    <mergeCell ref="D33:D34"/>
    <mergeCell ref="E33:E34"/>
    <mergeCell ref="F33:F34"/>
    <mergeCell ref="G33:G34"/>
  </mergeCells>
  <dataValidations count="4">
    <dataValidation type="list" showInputMessage="1" showErrorMessage="1" promptTitle="Choix Cardinal" sqref="P9">
      <formula1>$M$8:$M$10</formula1>
    </dataValidation>
    <dataValidation type="list" showInputMessage="1" showErrorMessage="1" promptTitle="Choix Cardinal" sqref="P10">
      <formula1>$N$8:$N$10</formula1>
    </dataValidation>
    <dataValidation allowBlank="1" showErrorMessage="1" sqref="J30"/>
    <dataValidation type="list" allowBlank="1" showErrorMessage="1" sqref="I29">
      <formula1>$O$28:$O$30</formula1>
    </dataValidation>
  </dataValidations>
  <pageMargins left="0.7" right="0.7" top="0.75" bottom="0.75" header="0.3" footer="0.3"/>
  <pageSetup paperSize="9" orientation="portrait" horizontalDpi="4294967293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8"/>
  <sheetViews>
    <sheetView zoomScaleNormal="100" workbookViewId="0">
      <selection activeCell="C2" sqref="C2:U12"/>
    </sheetView>
  </sheetViews>
  <sheetFormatPr baseColWidth="10" defaultColWidth="11.42578125" defaultRowHeight="15" x14ac:dyDescent="0.25"/>
  <cols>
    <col min="1" max="2" width="0.85546875" style="80" customWidth="1"/>
    <col min="3" max="3" width="3.7109375" style="80" customWidth="1"/>
    <col min="4" max="8" width="10.28515625" style="80" customWidth="1"/>
    <col min="9" max="10" width="15.7109375" style="80" customWidth="1"/>
    <col min="11" max="15" width="10.7109375" style="80" hidden="1" customWidth="1"/>
    <col min="16" max="16" width="10.7109375" style="80" customWidth="1"/>
    <col min="17" max="29" width="10.28515625" style="80" customWidth="1"/>
    <col min="30" max="16384" width="11.42578125" style="80"/>
  </cols>
  <sheetData>
    <row r="1" spans="3:23" ht="3" customHeight="1" thickBot="1" x14ac:dyDescent="0.3"/>
    <row r="2" spans="3:23" ht="21" x14ac:dyDescent="0.35">
      <c r="C2" s="214" t="s">
        <v>19</v>
      </c>
      <c r="D2" s="215"/>
      <c r="E2" s="215"/>
      <c r="F2" s="216" t="s">
        <v>147</v>
      </c>
      <c r="G2" s="216"/>
      <c r="H2" s="216"/>
      <c r="I2" s="216"/>
      <c r="J2" s="216"/>
      <c r="K2" s="216"/>
      <c r="L2" s="216"/>
      <c r="M2" s="216"/>
      <c r="N2" s="216"/>
      <c r="O2" s="216"/>
      <c r="P2" s="216"/>
      <c r="Q2" s="216"/>
      <c r="R2" s="216"/>
      <c r="S2" s="216"/>
      <c r="T2" s="216"/>
      <c r="U2" s="1"/>
    </row>
    <row r="3" spans="3:23" ht="14.45" customHeight="1" x14ac:dyDescent="0.25">
      <c r="C3" s="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2"/>
    </row>
    <row r="4" spans="3:23" ht="21.75" thickBot="1" x14ac:dyDescent="0.4">
      <c r="C4" s="217" t="s">
        <v>75</v>
      </c>
      <c r="D4" s="218"/>
      <c r="E4" s="218"/>
      <c r="F4" s="218"/>
      <c r="G4" s="218"/>
      <c r="H4" s="218"/>
      <c r="I4" s="218"/>
      <c r="J4" s="218"/>
      <c r="K4" s="218"/>
      <c r="L4" s="218"/>
      <c r="M4" s="218"/>
      <c r="N4" s="218"/>
      <c r="O4" s="218"/>
      <c r="P4" s="218"/>
      <c r="Q4" s="218"/>
      <c r="R4" s="218"/>
      <c r="S4" s="218"/>
      <c r="T4" s="218"/>
      <c r="U4" s="219"/>
    </row>
    <row r="5" spans="3:23" ht="15.75" customHeight="1" thickBot="1" x14ac:dyDescent="0.4">
      <c r="C5" s="7"/>
      <c r="D5" s="7"/>
      <c r="E5" s="7"/>
      <c r="F5" s="7"/>
      <c r="G5" s="7"/>
      <c r="J5" s="7"/>
      <c r="K5" s="7"/>
      <c r="L5" s="7"/>
      <c r="M5" s="7"/>
      <c r="N5" s="7"/>
      <c r="O5" s="7"/>
      <c r="P5" s="7"/>
      <c r="Q5" s="7"/>
      <c r="R5" s="7"/>
    </row>
    <row r="6" spans="3:23" ht="16.5" customHeight="1" thickBot="1" x14ac:dyDescent="0.3">
      <c r="C6" s="220" t="s">
        <v>38</v>
      </c>
      <c r="D6" s="221"/>
      <c r="E6" s="221"/>
      <c r="F6" s="222">
        <v>24</v>
      </c>
      <c r="G6" s="222"/>
      <c r="H6" s="221" t="s">
        <v>37</v>
      </c>
      <c r="I6" s="221"/>
      <c r="J6" s="221"/>
      <c r="K6" s="51"/>
      <c r="L6" s="51"/>
      <c r="M6" s="51"/>
      <c r="N6" s="50"/>
      <c r="O6" s="51"/>
      <c r="P6" s="223">
        <v>1</v>
      </c>
      <c r="Q6" s="223"/>
      <c r="R6" s="224" t="s">
        <v>78</v>
      </c>
      <c r="S6" s="224"/>
      <c r="T6" s="225">
        <v>37414</v>
      </c>
      <c r="U6" s="226"/>
    </row>
    <row r="7" spans="3:23" ht="16.5" customHeight="1" thickBot="1" x14ac:dyDescent="0.4">
      <c r="C7" s="34"/>
      <c r="D7" s="34"/>
      <c r="E7" s="33"/>
      <c r="F7" s="35"/>
      <c r="G7" s="33"/>
      <c r="H7" s="33"/>
      <c r="I7" s="33"/>
      <c r="J7" s="33"/>
      <c r="K7" s="33"/>
      <c r="L7" s="33"/>
      <c r="M7" s="33"/>
      <c r="N7" s="33"/>
      <c r="O7" s="37"/>
      <c r="P7" s="33"/>
      <c r="Q7" s="36"/>
    </row>
    <row r="8" spans="3:23" ht="15" customHeight="1" x14ac:dyDescent="0.25">
      <c r="C8" s="46"/>
      <c r="D8" s="33"/>
      <c r="G8" s="206" t="s">
        <v>57</v>
      </c>
      <c r="H8" s="207"/>
      <c r="I8" s="172" t="s">
        <v>50</v>
      </c>
      <c r="J8" s="172" t="s">
        <v>46</v>
      </c>
      <c r="K8" s="44"/>
      <c r="L8" s="44"/>
      <c r="M8" s="44"/>
      <c r="N8" s="44"/>
      <c r="O8" s="47"/>
      <c r="P8" s="45" t="s">
        <v>52</v>
      </c>
      <c r="Q8" s="208" t="s">
        <v>47</v>
      </c>
      <c r="R8" s="209"/>
    </row>
    <row r="9" spans="3:23" ht="14.25" customHeight="1" x14ac:dyDescent="0.25">
      <c r="C9" s="46"/>
      <c r="D9" s="33"/>
      <c r="G9" s="210" t="s">
        <v>48</v>
      </c>
      <c r="H9" s="211"/>
      <c r="I9" s="38">
        <v>6</v>
      </c>
      <c r="J9" s="39">
        <v>29.86</v>
      </c>
      <c r="K9" s="42" t="s">
        <v>51</v>
      </c>
      <c r="L9" s="43" t="str">
        <f>IF(P9=M9,"+","-")</f>
        <v>-</v>
      </c>
      <c r="M9" s="42" t="s">
        <v>3</v>
      </c>
      <c r="N9" s="42" t="s">
        <v>54</v>
      </c>
      <c r="O9" s="16" t="str">
        <f>IF(ISBLANK(I9),"",IF(ISBLANK(J9),"",IF(P9=M10,L9&amp;N11,N11)))</f>
        <v>-6°29,86</v>
      </c>
      <c r="P9" s="39" t="s">
        <v>53</v>
      </c>
      <c r="Q9" s="212">
        <f>IF(ISBLANK(I9),"",IF(ISBLANK(J9),"",IF(J9&gt;60,"ERREUR !!",O11*(I9+(J9/60)))))</f>
        <v>-6.4976666666666665</v>
      </c>
      <c r="R9" s="213"/>
    </row>
    <row r="10" spans="3:23" ht="15" customHeight="1" x14ac:dyDescent="0.25">
      <c r="C10" s="46"/>
      <c r="D10" s="33"/>
      <c r="G10" s="210" t="s">
        <v>49</v>
      </c>
      <c r="H10" s="211"/>
      <c r="I10" s="38">
        <v>10</v>
      </c>
      <c r="J10" s="39">
        <v>0.13</v>
      </c>
      <c r="K10" s="42" t="s">
        <v>51</v>
      </c>
      <c r="L10" s="43" t="str">
        <f>IF(P10=N9,"+","-")</f>
        <v>-</v>
      </c>
      <c r="M10" s="42" t="s">
        <v>53</v>
      </c>
      <c r="N10" s="42" t="s">
        <v>55</v>
      </c>
      <c r="O10" s="11" t="str">
        <f>IF(ISBLANK(I10),"",IF(ISBLANK(J10),"",IF(P10=N10,L10&amp;N12,N12)))</f>
        <v>-10°0,13</v>
      </c>
      <c r="P10" s="39" t="s">
        <v>55</v>
      </c>
      <c r="Q10" s="212">
        <f>IF(ISBLANK(I10),"",IF(ISBLANK(J10),"",IF(J10&gt;60,"ERREUR !!",O12*(I10+(J10/60)))))</f>
        <v>-10.002166666666668</v>
      </c>
      <c r="R10" s="213"/>
      <c r="S10" s="31"/>
      <c r="T10" s="31"/>
    </row>
    <row r="11" spans="3:23" x14ac:dyDescent="0.25">
      <c r="G11" s="194" t="s">
        <v>72</v>
      </c>
      <c r="H11" s="195"/>
      <c r="I11" s="83" t="s">
        <v>33</v>
      </c>
      <c r="J11" s="85">
        <v>37414</v>
      </c>
      <c r="K11" s="85"/>
      <c r="L11" s="85"/>
      <c r="M11" s="85"/>
      <c r="N11" s="86" t="str">
        <f>I9&amp;"°"&amp;J9</f>
        <v>6°29,86</v>
      </c>
      <c r="O11" s="87">
        <f>IF(P9=M10,-1,1)</f>
        <v>-1</v>
      </c>
      <c r="P11" s="198" t="str">
        <f>TEXT(J11,"aaaa-mm-jj")&amp;"T"&amp;TEXT(J12,"hh:mm:ss")&amp;"z"</f>
        <v>2006-06-08T01:00:00z</v>
      </c>
      <c r="Q11" s="198"/>
      <c r="R11" s="199"/>
      <c r="T11" s="30"/>
      <c r="U11" s="30"/>
      <c r="V11" s="32"/>
      <c r="W11" s="32"/>
    </row>
    <row r="12" spans="3:23" ht="15.75" thickBot="1" x14ac:dyDescent="0.3">
      <c r="G12" s="196"/>
      <c r="H12" s="197"/>
      <c r="I12" s="84" t="s">
        <v>73</v>
      </c>
      <c r="J12" s="114">
        <v>4.1666666666666664E-2</v>
      </c>
      <c r="K12" s="88"/>
      <c r="L12" s="88"/>
      <c r="M12" s="88"/>
      <c r="N12" s="89" t="str">
        <f>I10&amp;"°"&amp;J10</f>
        <v>10°0,13</v>
      </c>
      <c r="O12" s="87">
        <f>IF(P10=N10,-1,1)</f>
        <v>-1</v>
      </c>
      <c r="P12" s="200"/>
      <c r="Q12" s="200"/>
      <c r="R12" s="201"/>
      <c r="T12" s="30"/>
      <c r="U12" s="30"/>
      <c r="V12" s="32"/>
      <c r="W12" s="32"/>
    </row>
    <row r="13" spans="3:23" ht="15.75" thickBot="1" x14ac:dyDescent="0.3">
      <c r="C13" s="5" t="s">
        <v>1</v>
      </c>
      <c r="D13" s="5"/>
      <c r="E13" s="6"/>
      <c r="K13" s="81"/>
      <c r="L13" s="81"/>
      <c r="M13" s="81"/>
      <c r="N13" s="81"/>
      <c r="O13" s="81"/>
      <c r="P13" s="81"/>
      <c r="Q13" s="82"/>
    </row>
    <row r="14" spans="3:23" ht="15" customHeight="1" x14ac:dyDescent="0.25">
      <c r="C14" s="97" t="s">
        <v>7</v>
      </c>
      <c r="D14" s="90"/>
      <c r="E14" s="90"/>
      <c r="F14" s="90"/>
      <c r="G14" s="90"/>
      <c r="H14" s="91"/>
      <c r="I14" s="91"/>
      <c r="J14" s="91"/>
      <c r="K14" s="90"/>
      <c r="L14" s="90"/>
      <c r="M14" s="90"/>
      <c r="N14" s="91"/>
      <c r="O14" s="12"/>
      <c r="P14" s="91"/>
      <c r="Q14" s="12" t="s">
        <v>17</v>
      </c>
      <c r="R14" s="17">
        <v>22.5</v>
      </c>
      <c r="S14" s="92" t="s">
        <v>2</v>
      </c>
    </row>
    <row r="15" spans="3:23" ht="14.25" customHeight="1" x14ac:dyDescent="0.25">
      <c r="C15" s="98" t="s">
        <v>32</v>
      </c>
      <c r="D15" s="93"/>
      <c r="E15" s="93"/>
      <c r="F15" s="93"/>
      <c r="G15" s="93"/>
      <c r="H15" s="23"/>
      <c r="I15" s="23"/>
      <c r="J15" s="23"/>
      <c r="K15" s="93"/>
      <c r="L15" s="93"/>
      <c r="M15" s="93"/>
      <c r="N15" s="23"/>
      <c r="O15" s="13"/>
      <c r="P15" s="23"/>
      <c r="Q15" s="13" t="s">
        <v>34</v>
      </c>
      <c r="R15" s="18">
        <v>22.5</v>
      </c>
      <c r="S15" s="94" t="s">
        <v>2</v>
      </c>
    </row>
    <row r="16" spans="3:23" x14ac:dyDescent="0.25">
      <c r="C16" s="98" t="s">
        <v>11</v>
      </c>
      <c r="D16" s="93"/>
      <c r="E16" s="93"/>
      <c r="F16" s="93"/>
      <c r="G16" s="93"/>
      <c r="H16" s="23"/>
      <c r="I16" s="23"/>
      <c r="J16" s="23"/>
      <c r="K16" s="93"/>
      <c r="L16" s="93"/>
      <c r="M16" s="93"/>
      <c r="N16" s="23"/>
      <c r="O16" s="14"/>
      <c r="P16" s="23"/>
      <c r="Q16" s="14" t="s">
        <v>35</v>
      </c>
      <c r="R16" s="20" t="s">
        <v>4</v>
      </c>
      <c r="S16" s="94" t="s">
        <v>6</v>
      </c>
    </row>
    <row r="17" spans="3:54" ht="15.75" thickBot="1" x14ac:dyDescent="0.3">
      <c r="C17" s="99" t="s">
        <v>12</v>
      </c>
      <c r="D17" s="95"/>
      <c r="E17" s="95"/>
      <c r="F17" s="95"/>
      <c r="G17" s="95"/>
      <c r="H17" s="24"/>
      <c r="I17" s="24"/>
      <c r="J17" s="24"/>
      <c r="K17" s="95"/>
      <c r="L17" s="95"/>
      <c r="M17" s="95"/>
      <c r="N17" s="24"/>
      <c r="O17" s="15"/>
      <c r="P17" s="24"/>
      <c r="Q17" s="15" t="s">
        <v>36</v>
      </c>
      <c r="R17" s="21" t="s">
        <v>4</v>
      </c>
      <c r="S17" s="96" t="s">
        <v>6</v>
      </c>
    </row>
    <row r="18" spans="3:54" ht="14.45" hidden="1" x14ac:dyDescent="0.3">
      <c r="C18" s="8" t="s">
        <v>8</v>
      </c>
      <c r="D18" s="9"/>
      <c r="E18" s="9"/>
      <c r="F18" s="9"/>
      <c r="G18" s="9"/>
      <c r="H18" s="9"/>
      <c r="I18" s="9"/>
      <c r="J18" s="9"/>
      <c r="K18" s="10"/>
      <c r="L18" s="10"/>
      <c r="M18" s="10"/>
      <c r="N18" s="10"/>
      <c r="O18" s="25" t="s">
        <v>0</v>
      </c>
      <c r="P18" s="19">
        <f>(0.999842594+(0.00006793952*$R$14)-(0.00000909529*$R$14^2)+(0.0000001001685*$R$14^3)-(0.000000001120083*$R$14^4)+(0.000000000006536332*$R$14^5))</f>
        <v>0.99765835121983093</v>
      </c>
      <c r="Q18" s="10"/>
      <c r="R18" s="2"/>
    </row>
    <row r="19" spans="3:54" ht="14.45" hidden="1" x14ac:dyDescent="0.3">
      <c r="C19" s="8" t="s">
        <v>9</v>
      </c>
      <c r="D19" s="9"/>
      <c r="E19" s="9"/>
      <c r="F19" s="9"/>
      <c r="G19" s="9"/>
      <c r="H19" s="9"/>
      <c r="I19" s="9"/>
      <c r="J19" s="9"/>
      <c r="K19" s="10"/>
      <c r="L19" s="10"/>
      <c r="M19" s="10"/>
      <c r="N19" s="10"/>
      <c r="O19" s="25" t="s">
        <v>43</v>
      </c>
      <c r="P19" s="19" t="e">
        <f>$P$24*($P$18/#REF!)</f>
        <v>#REF!</v>
      </c>
      <c r="Q19" s="10" t="s">
        <v>3</v>
      </c>
      <c r="R19" s="2"/>
    </row>
    <row r="20" spans="3:54" ht="14.45" hidden="1" x14ac:dyDescent="0.3">
      <c r="C20" s="8" t="s">
        <v>18</v>
      </c>
      <c r="D20" s="9"/>
      <c r="E20" s="9"/>
      <c r="F20" s="9"/>
      <c r="G20" s="9"/>
      <c r="H20" s="9"/>
      <c r="I20" s="9"/>
      <c r="J20" s="9"/>
      <c r="K20" s="10"/>
      <c r="L20" s="10"/>
      <c r="M20" s="10"/>
      <c r="N20" s="10"/>
      <c r="O20" s="25" t="s">
        <v>44</v>
      </c>
      <c r="P20" s="19" t="e">
        <f>5+#REF!</f>
        <v>#REF!</v>
      </c>
      <c r="Q20" s="10" t="s">
        <v>6</v>
      </c>
      <c r="R20" s="2"/>
    </row>
    <row r="21" spans="3:54" ht="14.45" hidden="1" x14ac:dyDescent="0.3">
      <c r="C21" s="8" t="s">
        <v>10</v>
      </c>
      <c r="D21" s="9"/>
      <c r="E21" s="9"/>
      <c r="F21" s="9"/>
      <c r="G21" s="9"/>
      <c r="H21" s="9"/>
      <c r="I21" s="9"/>
      <c r="J21" s="9"/>
      <c r="K21" s="10"/>
      <c r="L21" s="10"/>
      <c r="M21" s="10"/>
      <c r="N21" s="10"/>
      <c r="O21" s="25" t="s">
        <v>45</v>
      </c>
      <c r="P21" s="19" t="e">
        <f>P20*(1+0.00001*(R14-20))</f>
        <v>#REF!</v>
      </c>
      <c r="Q21" s="10" t="s">
        <v>6</v>
      </c>
      <c r="R21" s="2"/>
    </row>
    <row r="22" spans="3:54" ht="14.45" hidden="1" x14ac:dyDescent="0.3">
      <c r="C22" s="8" t="s">
        <v>13</v>
      </c>
      <c r="D22" s="9"/>
      <c r="E22" s="9"/>
      <c r="F22" s="9"/>
      <c r="G22" s="9"/>
      <c r="H22" s="9"/>
      <c r="I22" s="9"/>
      <c r="J22" s="9"/>
      <c r="K22" s="10"/>
      <c r="L22" s="10"/>
      <c r="M22" s="10"/>
      <c r="N22" s="10"/>
      <c r="O22" s="25" t="s">
        <v>39</v>
      </c>
      <c r="P22" s="22" t="e">
        <f>$R$16*(1+0.00001*(20-$R$14))</f>
        <v>#VALUE!</v>
      </c>
      <c r="Q22" s="10" t="s">
        <v>6</v>
      </c>
      <c r="R22" s="2"/>
    </row>
    <row r="23" spans="3:54" ht="14.45" hidden="1" x14ac:dyDescent="0.3">
      <c r="C23" s="8" t="s">
        <v>14</v>
      </c>
      <c r="D23" s="9"/>
      <c r="E23" s="9"/>
      <c r="F23" s="9"/>
      <c r="G23" s="9"/>
      <c r="H23" s="9"/>
      <c r="I23" s="9"/>
      <c r="J23" s="9"/>
      <c r="K23" s="10"/>
      <c r="L23" s="10"/>
      <c r="M23" s="10"/>
      <c r="N23" s="10"/>
      <c r="O23" s="25" t="s">
        <v>40</v>
      </c>
      <c r="P23" s="22" t="e">
        <f>$R$17*(1+0.00001*(20-$R$14))</f>
        <v>#VALUE!</v>
      </c>
      <c r="Q23" s="10" t="s">
        <v>6</v>
      </c>
      <c r="R23" s="2"/>
    </row>
    <row r="24" spans="3:54" ht="14.45" hidden="1" x14ac:dyDescent="0.3">
      <c r="C24" s="8" t="s">
        <v>15</v>
      </c>
      <c r="D24" s="9"/>
      <c r="E24" s="9"/>
      <c r="F24" s="9"/>
      <c r="G24" s="9"/>
      <c r="H24" s="9"/>
      <c r="I24" s="9"/>
      <c r="J24" s="9"/>
      <c r="K24" s="10"/>
      <c r="L24" s="10"/>
      <c r="M24" s="10"/>
      <c r="N24" s="10"/>
      <c r="O24" s="25" t="s">
        <v>41</v>
      </c>
      <c r="P24" s="23" t="e">
        <f>MAX(#REF!)</f>
        <v>#REF!</v>
      </c>
      <c r="Q24" s="10" t="s">
        <v>3</v>
      </c>
      <c r="R24" s="2"/>
    </row>
    <row r="25" spans="3:54" ht="14.45" hidden="1" x14ac:dyDescent="0.3">
      <c r="C25" s="8" t="s">
        <v>16</v>
      </c>
      <c r="D25" s="9"/>
      <c r="E25" s="9"/>
      <c r="F25" s="9"/>
      <c r="G25" s="9"/>
      <c r="H25" s="9"/>
      <c r="I25" s="9"/>
      <c r="J25" s="9"/>
      <c r="K25" s="10"/>
      <c r="L25" s="10"/>
      <c r="M25" s="10"/>
      <c r="N25" s="10"/>
      <c r="O25" s="25" t="s">
        <v>42</v>
      </c>
      <c r="P25" s="23" t="e">
        <f>IF(ISBLANK(R14),"",IF(ISBLANK(P21),"",IF(ISBLANK(R17),"",(($P$24*$P$18)/($P$22-$P$23)))))</f>
        <v>#REF!</v>
      </c>
      <c r="Q25" s="10" t="s">
        <v>3</v>
      </c>
      <c r="R25" s="2"/>
    </row>
    <row r="26" spans="3:54" ht="14.45" hidden="1" x14ac:dyDescent="0.3">
      <c r="C26" s="40" t="s">
        <v>31</v>
      </c>
      <c r="D26" s="41"/>
      <c r="E26" s="41"/>
      <c r="F26" s="41"/>
      <c r="G26" s="41"/>
      <c r="H26" s="41"/>
      <c r="I26" s="41"/>
      <c r="J26" s="41"/>
      <c r="K26" s="10"/>
      <c r="L26" s="10"/>
      <c r="M26" s="10"/>
      <c r="N26" s="10"/>
      <c r="O26" s="25" t="s">
        <v>30</v>
      </c>
      <c r="P26" s="23" t="e">
        <f>2+(#REF!+#REF!)</f>
        <v>#REF!</v>
      </c>
      <c r="Q26" s="10" t="s">
        <v>6</v>
      </c>
      <c r="R26" s="2"/>
    </row>
    <row r="27" spans="3:54" hidden="1" thickBot="1" x14ac:dyDescent="0.35">
      <c r="C27" s="26"/>
      <c r="D27" s="27"/>
      <c r="E27" s="27"/>
      <c r="F27" s="27"/>
      <c r="G27" s="27"/>
      <c r="H27" s="27"/>
      <c r="I27" s="27"/>
      <c r="J27" s="27"/>
      <c r="K27" s="28"/>
      <c r="L27" s="28"/>
      <c r="M27" s="28"/>
      <c r="N27" s="28"/>
      <c r="O27" s="29" t="s">
        <v>29</v>
      </c>
      <c r="P27" s="24">
        <v>1.6999999999999999E-3</v>
      </c>
      <c r="Q27" s="28"/>
      <c r="R27" s="4"/>
    </row>
    <row r="29" spans="3:54" ht="15.75" x14ac:dyDescent="0.25">
      <c r="E29" s="202" t="s">
        <v>60</v>
      </c>
      <c r="F29" s="202"/>
      <c r="G29" s="202"/>
      <c r="H29" s="202"/>
      <c r="I29" s="69" t="s">
        <v>66</v>
      </c>
      <c r="K29" s="70"/>
      <c r="L29" s="70"/>
      <c r="M29" s="70"/>
      <c r="N29" s="71"/>
      <c r="O29" s="70" t="s">
        <v>66</v>
      </c>
    </row>
    <row r="30" spans="3:54" ht="16.149999999999999" thickBot="1" x14ac:dyDescent="0.35">
      <c r="E30" s="118"/>
      <c r="F30" s="118"/>
      <c r="G30" s="118"/>
      <c r="H30" s="118"/>
      <c r="I30" s="118"/>
      <c r="J30" s="73"/>
      <c r="K30" s="72"/>
      <c r="L30" s="72"/>
      <c r="M30" s="72"/>
      <c r="N30" s="71"/>
      <c r="O30" s="71" t="s">
        <v>65</v>
      </c>
      <c r="P30" s="71"/>
    </row>
    <row r="31" spans="3:54" ht="15.75" customHeight="1" x14ac:dyDescent="0.25">
      <c r="C31" s="203" t="s">
        <v>5</v>
      </c>
      <c r="D31" s="190" t="s">
        <v>24</v>
      </c>
      <c r="E31" s="190" t="s">
        <v>58</v>
      </c>
      <c r="F31" s="190" t="s">
        <v>56</v>
      </c>
      <c r="G31" s="190" t="s">
        <v>20</v>
      </c>
      <c r="H31" s="190" t="s">
        <v>76</v>
      </c>
      <c r="I31" s="188" t="s">
        <v>77</v>
      </c>
      <c r="J31" s="188" t="s">
        <v>64</v>
      </c>
      <c r="K31" s="190" t="s">
        <v>21</v>
      </c>
      <c r="L31" s="190" t="s">
        <v>22</v>
      </c>
      <c r="M31" s="190" t="s">
        <v>26</v>
      </c>
      <c r="N31" s="190" t="s">
        <v>25</v>
      </c>
      <c r="O31" s="190" t="s">
        <v>23</v>
      </c>
      <c r="P31" s="192" t="s">
        <v>74</v>
      </c>
      <c r="Q31" s="192"/>
      <c r="R31" s="192"/>
      <c r="S31" s="192"/>
      <c r="T31" s="184" t="s">
        <v>69</v>
      </c>
      <c r="U31" s="184"/>
      <c r="V31" s="184" t="s">
        <v>70</v>
      </c>
      <c r="W31" s="184"/>
      <c r="X31" s="184" t="s">
        <v>71</v>
      </c>
      <c r="Y31" s="184"/>
      <c r="Z31" s="184" t="s">
        <v>67</v>
      </c>
      <c r="AA31" s="184"/>
      <c r="AB31" s="184" t="s">
        <v>68</v>
      </c>
      <c r="AC31" s="186"/>
      <c r="AD31" s="227" t="s">
        <v>80</v>
      </c>
      <c r="AE31" s="227" t="s">
        <v>81</v>
      </c>
      <c r="AF31" s="227" t="s">
        <v>82</v>
      </c>
      <c r="AG31" s="228" t="s">
        <v>83</v>
      </c>
      <c r="AH31" s="227" t="s">
        <v>84</v>
      </c>
      <c r="AI31" s="227" t="s">
        <v>85</v>
      </c>
      <c r="AJ31" s="227" t="s">
        <v>86</v>
      </c>
      <c r="AK31" s="227" t="s">
        <v>87</v>
      </c>
      <c r="AL31" s="228" t="s">
        <v>88</v>
      </c>
      <c r="AM31" s="227" t="s">
        <v>89</v>
      </c>
      <c r="AN31" s="227" t="s">
        <v>90</v>
      </c>
      <c r="AO31" s="227" t="s">
        <v>91</v>
      </c>
      <c r="AP31" s="227" t="s">
        <v>92</v>
      </c>
      <c r="AQ31" s="227" t="s">
        <v>93</v>
      </c>
      <c r="AR31" s="228" t="s">
        <v>94</v>
      </c>
      <c r="AS31" s="228" t="s">
        <v>95</v>
      </c>
      <c r="AT31" s="228" t="s">
        <v>96</v>
      </c>
      <c r="AU31" s="227" t="s">
        <v>97</v>
      </c>
      <c r="AV31" s="227" t="s">
        <v>98</v>
      </c>
      <c r="AW31" s="229" t="s">
        <v>99</v>
      </c>
      <c r="AX31" s="227" t="s">
        <v>100</v>
      </c>
      <c r="AY31" s="227" t="s">
        <v>101</v>
      </c>
      <c r="AZ31" s="228" t="s">
        <v>102</v>
      </c>
      <c r="BA31" s="227" t="s">
        <v>103</v>
      </c>
      <c r="BB31" s="230" t="s">
        <v>104</v>
      </c>
    </row>
    <row r="32" spans="3:54" ht="15.75" customHeight="1" x14ac:dyDescent="0.25">
      <c r="C32" s="204"/>
      <c r="D32" s="191"/>
      <c r="E32" s="191"/>
      <c r="F32" s="191"/>
      <c r="G32" s="191"/>
      <c r="H32" s="191"/>
      <c r="I32" s="205"/>
      <c r="J32" s="189"/>
      <c r="K32" s="191"/>
      <c r="L32" s="191"/>
      <c r="M32" s="191"/>
      <c r="N32" s="191"/>
      <c r="O32" s="191"/>
      <c r="P32" s="193"/>
      <c r="Q32" s="193"/>
      <c r="R32" s="193"/>
      <c r="S32" s="193"/>
      <c r="T32" s="185"/>
      <c r="U32" s="185"/>
      <c r="V32" s="185"/>
      <c r="W32" s="185"/>
      <c r="X32" s="185"/>
      <c r="Y32" s="185"/>
      <c r="Z32" s="185"/>
      <c r="AA32" s="185"/>
      <c r="AB32" s="185"/>
      <c r="AC32" s="187"/>
      <c r="AD32" s="227"/>
      <c r="AE32" s="227"/>
      <c r="AF32" s="227"/>
      <c r="AG32" s="228"/>
      <c r="AH32" s="227"/>
      <c r="AI32" s="227"/>
      <c r="AJ32" s="227"/>
      <c r="AK32" s="227"/>
      <c r="AL32" s="228"/>
      <c r="AM32" s="227"/>
      <c r="AN32" s="227"/>
      <c r="AO32" s="227"/>
      <c r="AP32" s="227"/>
      <c r="AQ32" s="227"/>
      <c r="AR32" s="228"/>
      <c r="AS32" s="228"/>
      <c r="AT32" s="228"/>
      <c r="AU32" s="227"/>
      <c r="AV32" s="227"/>
      <c r="AW32" s="229"/>
      <c r="AX32" s="227"/>
      <c r="AY32" s="227"/>
      <c r="AZ32" s="228"/>
      <c r="BA32" s="227"/>
      <c r="BB32" s="230"/>
    </row>
    <row r="33" spans="1:54" ht="15.75" customHeight="1" x14ac:dyDescent="0.25">
      <c r="C33" s="178" t="s">
        <v>59</v>
      </c>
      <c r="D33" s="180" t="s">
        <v>4</v>
      </c>
      <c r="E33" s="180" t="s">
        <v>2</v>
      </c>
      <c r="F33" s="176" t="s">
        <v>62</v>
      </c>
      <c r="G33" s="182"/>
      <c r="H33" s="176" t="s">
        <v>27</v>
      </c>
      <c r="I33" s="176" t="s">
        <v>27</v>
      </c>
      <c r="J33" s="176" t="s">
        <v>62</v>
      </c>
      <c r="K33" s="136"/>
      <c r="L33" s="136"/>
      <c r="M33" s="136"/>
      <c r="N33" s="136"/>
      <c r="O33" s="136"/>
      <c r="P33" s="137" t="s">
        <v>132</v>
      </c>
      <c r="Q33" s="137"/>
      <c r="R33" s="137" t="s">
        <v>133</v>
      </c>
      <c r="S33" s="137" t="s">
        <v>134</v>
      </c>
      <c r="T33" s="138" t="s">
        <v>135</v>
      </c>
      <c r="U33" s="138" t="s">
        <v>136</v>
      </c>
      <c r="V33" s="138" t="s">
        <v>137</v>
      </c>
      <c r="W33" s="138" t="s">
        <v>138</v>
      </c>
      <c r="X33" s="138" t="s">
        <v>139</v>
      </c>
      <c r="Y33" s="138" t="s">
        <v>140</v>
      </c>
      <c r="Z33" s="138" t="s">
        <v>141</v>
      </c>
      <c r="AA33" s="138" t="s">
        <v>142</v>
      </c>
      <c r="AB33" s="138" t="s">
        <v>143</v>
      </c>
      <c r="AC33" s="139" t="s">
        <v>144</v>
      </c>
      <c r="AD33" s="129" t="s">
        <v>105</v>
      </c>
      <c r="AE33" s="129" t="s">
        <v>106</v>
      </c>
      <c r="AF33" s="129" t="s">
        <v>107</v>
      </c>
      <c r="AG33" s="130" t="s">
        <v>108</v>
      </c>
      <c r="AH33" s="129" t="s">
        <v>109</v>
      </c>
      <c r="AI33" s="131" t="s">
        <v>110</v>
      </c>
      <c r="AJ33" s="129" t="s">
        <v>111</v>
      </c>
      <c r="AK33" s="131" t="s">
        <v>112</v>
      </c>
      <c r="AL33" s="129" t="s">
        <v>113</v>
      </c>
      <c r="AM33" s="129" t="s">
        <v>114</v>
      </c>
      <c r="AN33" s="129" t="s">
        <v>115</v>
      </c>
      <c r="AO33" s="129" t="s">
        <v>116</v>
      </c>
      <c r="AP33" s="129" t="s">
        <v>117</v>
      </c>
      <c r="AQ33" s="131" t="s">
        <v>118</v>
      </c>
      <c r="AR33" s="129" t="s">
        <v>119</v>
      </c>
      <c r="AS33" s="129" t="s">
        <v>120</v>
      </c>
      <c r="AT33" s="132" t="s">
        <v>121</v>
      </c>
      <c r="AU33" s="131" t="s">
        <v>122</v>
      </c>
      <c r="AV33" s="131" t="s">
        <v>123</v>
      </c>
      <c r="AW33" s="131" t="s">
        <v>124</v>
      </c>
      <c r="AX33" s="129" t="s">
        <v>125</v>
      </c>
      <c r="AY33" s="129" t="s">
        <v>126</v>
      </c>
      <c r="AZ33" s="130" t="s">
        <v>127</v>
      </c>
      <c r="BA33" s="129" t="s">
        <v>128</v>
      </c>
      <c r="BB33" s="133" t="s">
        <v>129</v>
      </c>
    </row>
    <row r="34" spans="1:54" ht="14.25" customHeight="1" thickBot="1" x14ac:dyDescent="0.3">
      <c r="C34" s="179"/>
      <c r="D34" s="181"/>
      <c r="E34" s="181"/>
      <c r="F34" s="177"/>
      <c r="G34" s="183"/>
      <c r="H34" s="177"/>
      <c r="I34" s="177"/>
      <c r="J34" s="177"/>
      <c r="K34" s="125"/>
      <c r="L34" s="125"/>
      <c r="M34" s="125"/>
      <c r="N34" s="126" t="s">
        <v>6</v>
      </c>
      <c r="O34" s="125"/>
      <c r="P34" s="126" t="s">
        <v>61</v>
      </c>
      <c r="Q34" s="126" t="s">
        <v>79</v>
      </c>
      <c r="R34" s="126" t="s">
        <v>63</v>
      </c>
      <c r="S34" s="126" t="s">
        <v>28</v>
      </c>
      <c r="T34" s="100" t="s">
        <v>63</v>
      </c>
      <c r="U34" s="100" t="s">
        <v>28</v>
      </c>
      <c r="V34" s="100" t="s">
        <v>63</v>
      </c>
      <c r="W34" s="100" t="s">
        <v>28</v>
      </c>
      <c r="X34" s="100" t="s">
        <v>63</v>
      </c>
      <c r="Y34" s="100" t="s">
        <v>28</v>
      </c>
      <c r="Z34" s="100" t="s">
        <v>63</v>
      </c>
      <c r="AA34" s="100" t="s">
        <v>28</v>
      </c>
      <c r="AB34" s="100" t="s">
        <v>63</v>
      </c>
      <c r="AC34" s="101" t="s">
        <v>28</v>
      </c>
      <c r="AD34" s="134" t="s">
        <v>130</v>
      </c>
      <c r="AE34" s="134" t="s">
        <v>130</v>
      </c>
      <c r="AF34" s="134" t="s">
        <v>130</v>
      </c>
      <c r="AG34" s="135" t="s">
        <v>131</v>
      </c>
      <c r="AH34" s="134" t="s">
        <v>131</v>
      </c>
      <c r="AI34" s="134" t="s">
        <v>131</v>
      </c>
      <c r="AJ34" s="134" t="s">
        <v>131</v>
      </c>
      <c r="AK34" s="134" t="s">
        <v>131</v>
      </c>
      <c r="AL34" s="134" t="s">
        <v>131</v>
      </c>
      <c r="AM34" s="134" t="s">
        <v>131</v>
      </c>
      <c r="AN34" s="134" t="s">
        <v>131</v>
      </c>
      <c r="AO34" s="134" t="s">
        <v>131</v>
      </c>
      <c r="AP34" s="134" t="s">
        <v>131</v>
      </c>
      <c r="AQ34" s="134" t="s">
        <v>131</v>
      </c>
      <c r="AR34" s="134" t="s">
        <v>131</v>
      </c>
      <c r="AS34" s="134" t="s">
        <v>131</v>
      </c>
      <c r="AT34" s="134" t="s">
        <v>131</v>
      </c>
      <c r="AU34" s="134" t="s">
        <v>131</v>
      </c>
      <c r="AV34" s="134" t="s">
        <v>131</v>
      </c>
      <c r="AW34" s="134" t="s">
        <v>131</v>
      </c>
      <c r="AX34" s="134" t="s">
        <v>131</v>
      </c>
      <c r="AY34" s="134" t="s">
        <v>131</v>
      </c>
      <c r="AZ34" s="134" t="s">
        <v>131</v>
      </c>
      <c r="BA34" s="134" t="s">
        <v>131</v>
      </c>
      <c r="BB34" s="134" t="s">
        <v>131</v>
      </c>
    </row>
    <row r="35" spans="1:54" ht="15.75" x14ac:dyDescent="0.25">
      <c r="A35" s="75">
        <f>IF(ISBLANK(VLOOKUP(D35,#REF!,3)),0,1)</f>
        <v>1</v>
      </c>
      <c r="B35" s="74">
        <f>IF(ISBLANK(D35),0,IF(ISBLANK(E35),0,IF(ISBLANK(F35),0,1)))</f>
        <v>0</v>
      </c>
      <c r="C35" s="140">
        <v>1</v>
      </c>
      <c r="D35" s="53"/>
      <c r="E35" s="53"/>
      <c r="F35" s="53"/>
      <c r="G35" s="164">
        <v>34.585900000000002</v>
      </c>
      <c r="H35" s="53">
        <v>1000</v>
      </c>
      <c r="I35" s="159">
        <v>1001</v>
      </c>
      <c r="J35" s="142" t="s">
        <v>4</v>
      </c>
      <c r="K35" s="143" t="str">
        <f>IF(ISBLANK(E35),"",(0.000824493-(0.0000040899*E35)+(0.000000076438*E35^2)-(0.00000000082467*E35^3)+(0.0000000000053875*E35^4)))</f>
        <v/>
      </c>
      <c r="L35" s="143" t="str">
        <f>IF(ISBLANK(E35),"",(-0.00000572466+(0.00000010227*E35)-(0.0000000016546*E35^2)))</f>
        <v/>
      </c>
      <c r="M35" s="143" t="str">
        <f>IF(ISBLANK(E35),"",IF(ISBLANK(G35),(O35+(K35*35)+(L35*35^1.5)+(0.00000048314*35^2)),(O35+(K35*G35)+(L35*G35^1.5)+(0.00000048314*G35^2))))</f>
        <v/>
      </c>
      <c r="N35" s="144" t="str">
        <f>IF(ISBLANK(D35),"",IF(ISBLANK(G35),J35*(1+0.00001*(35-20)),J35*(1+0.00001*(G35-20))))</f>
        <v/>
      </c>
      <c r="O35" s="143" t="str">
        <f>IF(ISBLANK(E35),"",(0.999842594+(0.00006793952*E35)-(0.00000909529*E35^2)+(0.0000001001685*E35^3)-(0.000000001120083*E35^4)+(0.000000000006536332*E35^5)))</f>
        <v/>
      </c>
      <c r="P35" s="142">
        <v>3.49</v>
      </c>
      <c r="Q35" s="142" t="s">
        <v>4</v>
      </c>
      <c r="R35" s="142" t="s">
        <v>4</v>
      </c>
      <c r="S35" s="161">
        <v>151.69999999999999</v>
      </c>
      <c r="T35" s="231">
        <v>0</v>
      </c>
      <c r="U35" s="231">
        <v>0</v>
      </c>
      <c r="X35" s="231">
        <v>35.130000000000003</v>
      </c>
      <c r="Y35" s="231">
        <v>34.328663937975996</v>
      </c>
      <c r="Z35" s="231">
        <v>2.3279999999999998</v>
      </c>
      <c r="AA35" s="231">
        <v>2.2748969441391433</v>
      </c>
      <c r="AB35" s="231">
        <v>33.520000000000003</v>
      </c>
      <c r="AC35" s="231">
        <v>32.755388989494882</v>
      </c>
      <c r="AD35" s="149"/>
      <c r="AE35" s="149"/>
      <c r="AF35" s="149"/>
      <c r="AG35" s="149"/>
      <c r="AH35" s="149"/>
      <c r="AI35" s="149"/>
      <c r="AJ35" s="149"/>
      <c r="AK35" s="149"/>
      <c r="AL35" s="149"/>
      <c r="AM35" s="149"/>
      <c r="AN35" s="149"/>
      <c r="AO35" s="149"/>
      <c r="AP35" s="149"/>
      <c r="AQ35" s="149"/>
      <c r="AR35" s="149"/>
      <c r="AS35" s="149"/>
      <c r="AT35" s="149"/>
      <c r="AU35" s="149"/>
      <c r="AV35" s="149"/>
      <c r="AW35" s="149"/>
      <c r="AX35" s="149"/>
      <c r="AY35" s="149"/>
      <c r="AZ35" s="149"/>
      <c r="BA35" s="149"/>
      <c r="BB35" s="150"/>
    </row>
    <row r="36" spans="1:54" ht="15.75" x14ac:dyDescent="0.25">
      <c r="A36" s="75">
        <f>IF(ISBLANK(VLOOKUP(D36,#REF!,3)),0,1)</f>
        <v>1</v>
      </c>
      <c r="B36" s="74">
        <f t="shared" ref="B36:B58" si="0">IF(ISBLANK(D36),0,IF(ISBLANK(E36),0,IF(ISBLANK(F36),0,1)))</f>
        <v>0</v>
      </c>
      <c r="C36" s="52">
        <v>2</v>
      </c>
      <c r="D36" s="53"/>
      <c r="E36" s="53"/>
      <c r="F36" s="53"/>
      <c r="G36" s="164">
        <v>34.483800000000002</v>
      </c>
      <c r="H36" s="53">
        <v>800</v>
      </c>
      <c r="I36" s="159">
        <v>800</v>
      </c>
      <c r="J36" s="127" t="s">
        <v>4</v>
      </c>
      <c r="K36" s="57" t="str">
        <f t="shared" ref="K36:K45" si="1">IF(ISBLANK(E36),"",(0.000824493-(0.0000040899*E36)+(0.000000076438*E36^2)-(0.00000000082467*E36^3)+(0.0000000000053875*E36^4)))</f>
        <v/>
      </c>
      <c r="L36" s="57" t="str">
        <f t="shared" ref="L36:L45" si="2">IF(ISBLANK(E36),"",(-0.00000572466+(0.00000010227*E36)-(0.0000000016546*E36^2)))</f>
        <v/>
      </c>
      <c r="M36" s="57" t="str">
        <f t="shared" ref="M36:M45" si="3">IF(ISBLANK(E36),"",IF(ISBLANK(G36),(O36+(K36*35)+(L36*35^1.5)+(0.00000048314*35^2)),(O36+(K36*G36)+(L36*G36^1.5)+(0.00000048314*G36^2))))</f>
        <v/>
      </c>
      <c r="N36" s="58" t="str">
        <f t="shared" ref="N36:N45" si="4">IF(ISBLANK(D36),"",IF(ISBLANK(G36),J36*(1+0.00001*(35-20)),J36*(1+0.00001*(G36-20))))</f>
        <v/>
      </c>
      <c r="O36" s="57" t="str">
        <f t="shared" ref="O36:O45" si="5">IF(ISBLANK(E36),"",(0.999842594+(0.00006793952*E36)-(0.00000909529*E36^2)+(0.0000001001685*E36^3)-(0.000000001120083*E36^4)+(0.000000000006536332*E36^5)))</f>
        <v/>
      </c>
      <c r="P36" s="127">
        <v>3.302</v>
      </c>
      <c r="Q36" s="127" t="s">
        <v>4</v>
      </c>
      <c r="R36" s="127" t="s">
        <v>4</v>
      </c>
      <c r="S36" s="162">
        <v>143.6</v>
      </c>
      <c r="T36" s="231">
        <v>0</v>
      </c>
      <c r="U36" s="231">
        <v>0</v>
      </c>
      <c r="X36" s="231">
        <v>36.479999999999997</v>
      </c>
      <c r="Y36" s="231">
        <v>35.647869640118536</v>
      </c>
      <c r="Z36" s="231">
        <v>2.3940000000000001</v>
      </c>
      <c r="AA36" s="231">
        <v>2.3393914451327791</v>
      </c>
      <c r="AB36" s="231">
        <v>30.89</v>
      </c>
      <c r="AC36" s="231">
        <v>30.185380843839408</v>
      </c>
      <c r="AD36" s="76"/>
      <c r="AE36" s="76"/>
      <c r="AF36" s="76"/>
      <c r="AG36" s="76"/>
      <c r="AH36" s="76"/>
      <c r="AI36" s="76"/>
      <c r="AJ36" s="76"/>
      <c r="AK36" s="76"/>
      <c r="AL36" s="76"/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76"/>
      <c r="BA36" s="76"/>
      <c r="BB36" s="77"/>
    </row>
    <row r="37" spans="1:54" ht="15.75" x14ac:dyDescent="0.25">
      <c r="A37" s="75">
        <f>IF(ISBLANK(VLOOKUP(D37,#REF!,3)),0,1)</f>
        <v>1</v>
      </c>
      <c r="B37" s="74">
        <f t="shared" si="0"/>
        <v>0</v>
      </c>
      <c r="C37" s="52">
        <v>3</v>
      </c>
      <c r="D37" s="53"/>
      <c r="E37" s="53"/>
      <c r="F37" s="53"/>
      <c r="G37" s="164">
        <v>34.665100000000002</v>
      </c>
      <c r="H37" s="53">
        <v>500</v>
      </c>
      <c r="I37" s="159">
        <v>499</v>
      </c>
      <c r="J37" s="127" t="s">
        <v>4</v>
      </c>
      <c r="K37" s="57" t="str">
        <f t="shared" si="1"/>
        <v/>
      </c>
      <c r="L37" s="57" t="str">
        <f t="shared" si="2"/>
        <v/>
      </c>
      <c r="M37" s="57" t="str">
        <f t="shared" si="3"/>
        <v/>
      </c>
      <c r="N37" s="58" t="str">
        <f t="shared" si="4"/>
        <v/>
      </c>
      <c r="O37" s="57" t="str">
        <f t="shared" si="5"/>
        <v/>
      </c>
      <c r="P37" s="127">
        <v>2.0150000000000001</v>
      </c>
      <c r="Q37" s="127" t="s">
        <v>4</v>
      </c>
      <c r="R37" s="127" t="s">
        <v>4</v>
      </c>
      <c r="S37" s="162">
        <v>87.6</v>
      </c>
      <c r="T37" s="231">
        <v>0</v>
      </c>
      <c r="U37" s="231">
        <v>0</v>
      </c>
      <c r="X37" s="231">
        <v>37.130000000000003</v>
      </c>
      <c r="Y37" s="231">
        <v>36.283042755964949</v>
      </c>
      <c r="Z37" s="231">
        <v>2.2989999999999999</v>
      </c>
      <c r="AA37" s="231">
        <v>2.2465584512783034</v>
      </c>
      <c r="AB37" s="231">
        <v>19.68</v>
      </c>
      <c r="AC37" s="231">
        <v>19.231087569011315</v>
      </c>
      <c r="AD37" s="76"/>
      <c r="AE37" s="76"/>
      <c r="AF37" s="76"/>
      <c r="AG37" s="76"/>
      <c r="AH37" s="76"/>
      <c r="AI37" s="76"/>
      <c r="AJ37" s="76"/>
      <c r="AK37" s="76"/>
      <c r="AL37" s="76"/>
      <c r="AM37" s="76"/>
      <c r="AN37" s="76"/>
      <c r="AO37" s="76"/>
      <c r="AP37" s="76"/>
      <c r="AQ37" s="76"/>
      <c r="AR37" s="76"/>
      <c r="AS37" s="76"/>
      <c r="AT37" s="76"/>
      <c r="AU37" s="76"/>
      <c r="AV37" s="76"/>
      <c r="AW37" s="76"/>
      <c r="AX37" s="76"/>
      <c r="AY37" s="76"/>
      <c r="AZ37" s="76"/>
      <c r="BA37" s="76"/>
      <c r="BB37" s="77"/>
    </row>
    <row r="38" spans="1:54" ht="15.75" x14ac:dyDescent="0.25">
      <c r="A38" s="75">
        <f>IF(ISBLANK(VLOOKUP(D38,#REF!,3)),0,1)</f>
        <v>1</v>
      </c>
      <c r="B38" s="74">
        <f t="shared" si="0"/>
        <v>0</v>
      </c>
      <c r="C38" s="52">
        <v>4</v>
      </c>
      <c r="D38" s="53"/>
      <c r="E38" s="53"/>
      <c r="F38" s="53"/>
      <c r="G38" s="164">
        <v>35.238799999999998</v>
      </c>
      <c r="H38" s="53">
        <v>300</v>
      </c>
      <c r="I38" s="159">
        <v>300</v>
      </c>
      <c r="J38" s="127" t="s">
        <v>4</v>
      </c>
      <c r="K38" s="57" t="str">
        <f t="shared" si="1"/>
        <v/>
      </c>
      <c r="L38" s="57" t="str">
        <f t="shared" si="2"/>
        <v/>
      </c>
      <c r="M38" s="57" t="str">
        <f t="shared" si="3"/>
        <v/>
      </c>
      <c r="N38" s="58" t="str">
        <f t="shared" si="4"/>
        <v/>
      </c>
      <c r="O38" s="57" t="str">
        <f t="shared" si="5"/>
        <v/>
      </c>
      <c r="P38" s="127">
        <v>2.1960000000000002</v>
      </c>
      <c r="Q38" s="127" t="s">
        <v>4</v>
      </c>
      <c r="R38" s="127" t="s">
        <v>4</v>
      </c>
      <c r="S38" s="162">
        <v>95.5</v>
      </c>
      <c r="T38" s="231">
        <v>0</v>
      </c>
      <c r="U38" s="231">
        <v>0</v>
      </c>
      <c r="X38" s="231">
        <v>31.15</v>
      </c>
      <c r="Y38" s="231">
        <v>30.439450090177971</v>
      </c>
      <c r="Z38" s="231">
        <v>1.9350000000000001</v>
      </c>
      <c r="AA38" s="231">
        <v>1.8908615064043137</v>
      </c>
      <c r="AB38" s="231">
        <v>13.64</v>
      </c>
      <c r="AC38" s="231">
        <v>13.328863538684672</v>
      </c>
      <c r="AD38" s="76"/>
      <c r="AE38" s="76"/>
      <c r="AF38" s="76"/>
      <c r="AG38" s="76"/>
      <c r="AH38" s="76"/>
      <c r="AI38" s="76"/>
      <c r="AJ38" s="76"/>
      <c r="AK38" s="76"/>
      <c r="AL38" s="76"/>
      <c r="AM38" s="76"/>
      <c r="AN38" s="76"/>
      <c r="AO38" s="76"/>
      <c r="AP38" s="76"/>
      <c r="AQ38" s="76"/>
      <c r="AR38" s="76"/>
      <c r="AS38" s="76"/>
      <c r="AT38" s="76"/>
      <c r="AU38" s="76"/>
      <c r="AV38" s="76"/>
      <c r="AW38" s="76"/>
      <c r="AX38" s="76"/>
      <c r="AY38" s="76"/>
      <c r="AZ38" s="76"/>
      <c r="BA38" s="76"/>
      <c r="BB38" s="77"/>
    </row>
    <row r="39" spans="1:54" ht="15.75" x14ac:dyDescent="0.25">
      <c r="A39" s="75">
        <f>IF(ISBLANK(VLOOKUP(D39,#REF!,3)),0,1)</f>
        <v>1</v>
      </c>
      <c r="B39" s="74">
        <f t="shared" si="0"/>
        <v>0</v>
      </c>
      <c r="C39" s="52">
        <v>5</v>
      </c>
      <c r="D39" s="53"/>
      <c r="E39" s="53"/>
      <c r="F39" s="53"/>
      <c r="G39" s="164">
        <v>35.238799999999998</v>
      </c>
      <c r="H39" s="53">
        <v>160</v>
      </c>
      <c r="I39" s="159">
        <v>161</v>
      </c>
      <c r="J39" s="127" t="s">
        <v>4</v>
      </c>
      <c r="K39" s="57" t="str">
        <f t="shared" si="1"/>
        <v/>
      </c>
      <c r="L39" s="57" t="str">
        <f t="shared" si="2"/>
        <v/>
      </c>
      <c r="M39" s="57" t="str">
        <f t="shared" si="3"/>
        <v/>
      </c>
      <c r="N39" s="58" t="str">
        <f t="shared" si="4"/>
        <v/>
      </c>
      <c r="O39" s="57" t="str">
        <f t="shared" si="5"/>
        <v/>
      </c>
      <c r="P39" s="127">
        <v>2.194</v>
      </c>
      <c r="Q39" s="127" t="s">
        <v>4</v>
      </c>
      <c r="R39" s="127" t="s">
        <v>4</v>
      </c>
      <c r="S39" s="162">
        <v>95.5</v>
      </c>
      <c r="T39" s="231">
        <v>5.0000000000000001E-3</v>
      </c>
      <c r="U39" s="231">
        <v>4.8859470449723868E-3</v>
      </c>
      <c r="X39" s="231">
        <v>25.344999999999999</v>
      </c>
      <c r="Y39" s="231">
        <v>24.766865570965027</v>
      </c>
      <c r="Z39" s="231">
        <v>1.6039999999999999</v>
      </c>
      <c r="AA39" s="231">
        <v>1.5674118120271416</v>
      </c>
      <c r="AB39" s="231">
        <v>8.6300000000000008</v>
      </c>
      <c r="AC39" s="231">
        <v>8.4331445996223415</v>
      </c>
      <c r="AD39" s="76"/>
      <c r="AE39" s="76"/>
      <c r="AF39" s="76"/>
      <c r="AG39" s="76"/>
      <c r="AH39" s="76"/>
      <c r="AI39" s="76"/>
      <c r="AJ39" s="76"/>
      <c r="AK39" s="76"/>
      <c r="AL39" s="76"/>
      <c r="AM39" s="76"/>
      <c r="AN39" s="76"/>
      <c r="AO39" s="76"/>
      <c r="AP39" s="76"/>
      <c r="AQ39" s="76"/>
      <c r="AR39" s="76"/>
      <c r="AS39" s="76"/>
      <c r="AT39" s="76"/>
      <c r="AU39" s="76"/>
      <c r="AV39" s="76"/>
      <c r="AW39" s="76"/>
      <c r="AX39" s="76"/>
      <c r="AY39" s="76"/>
      <c r="AZ39" s="76"/>
      <c r="BA39" s="76"/>
      <c r="BB39" s="77"/>
    </row>
    <row r="40" spans="1:54" ht="15.75" x14ac:dyDescent="0.25">
      <c r="A40" s="75">
        <f>IF(ISBLANK(VLOOKUP(D40,#REF!,3)),0,1)</f>
        <v>1</v>
      </c>
      <c r="B40" s="74">
        <f t="shared" si="0"/>
        <v>0</v>
      </c>
      <c r="C40" s="52">
        <v>6</v>
      </c>
      <c r="D40" s="53"/>
      <c r="E40" s="53"/>
      <c r="F40" s="53"/>
      <c r="G40" s="164">
        <v>35.407899999999998</v>
      </c>
      <c r="H40" s="53">
        <v>130</v>
      </c>
      <c r="I40" s="159">
        <v>131</v>
      </c>
      <c r="J40" s="127" t="s">
        <v>4</v>
      </c>
      <c r="K40" s="57" t="str">
        <f t="shared" si="1"/>
        <v/>
      </c>
      <c r="L40" s="57" t="str">
        <f t="shared" si="2"/>
        <v/>
      </c>
      <c r="M40" s="57" t="str">
        <f t="shared" si="3"/>
        <v/>
      </c>
      <c r="N40" s="58" t="str">
        <f t="shared" si="4"/>
        <v/>
      </c>
      <c r="O40" s="57" t="str">
        <f t="shared" si="5"/>
        <v/>
      </c>
      <c r="P40" s="127">
        <v>2.298</v>
      </c>
      <c r="Q40" s="127" t="s">
        <v>4</v>
      </c>
      <c r="R40" s="127" t="s">
        <v>4</v>
      </c>
      <c r="S40" s="162">
        <v>100</v>
      </c>
      <c r="T40" s="231">
        <v>1.4999999999999999E-2</v>
      </c>
      <c r="U40" s="231">
        <v>1.465784113491716E-2</v>
      </c>
      <c r="X40" s="231">
        <v>22.504999999999999</v>
      </c>
      <c r="Y40" s="231">
        <v>21.991647649420713</v>
      </c>
      <c r="Z40" s="231">
        <v>1.4350000000000001</v>
      </c>
      <c r="AA40" s="231">
        <v>1.4022668019070752</v>
      </c>
      <c r="AB40" s="231">
        <v>7.1</v>
      </c>
      <c r="AC40" s="231">
        <v>6.9380448038607891</v>
      </c>
      <c r="AD40" s="76"/>
      <c r="AE40" s="76"/>
      <c r="AF40" s="76"/>
      <c r="AG40" s="76"/>
      <c r="AH40" s="76"/>
      <c r="AI40" s="76"/>
      <c r="AJ40" s="76"/>
      <c r="AK40" s="76"/>
      <c r="AL40" s="76"/>
      <c r="AM40" s="76"/>
      <c r="AN40" s="76"/>
      <c r="AO40" s="76"/>
      <c r="AP40" s="76"/>
      <c r="AQ40" s="76"/>
      <c r="AR40" s="76"/>
      <c r="AS40" s="76"/>
      <c r="AT40" s="76"/>
      <c r="AU40" s="76"/>
      <c r="AV40" s="76"/>
      <c r="AW40" s="76"/>
      <c r="AX40" s="76"/>
      <c r="AY40" s="76"/>
      <c r="AZ40" s="76"/>
      <c r="BA40" s="76"/>
      <c r="BB40" s="77"/>
    </row>
    <row r="41" spans="1:54" ht="15.75" x14ac:dyDescent="0.25">
      <c r="A41" s="75">
        <f>IF(ISBLANK(VLOOKUP(D41,#REF!,3)),0,1)</f>
        <v>1</v>
      </c>
      <c r="B41" s="74">
        <f t="shared" si="0"/>
        <v>0</v>
      </c>
      <c r="C41" s="52">
        <v>7</v>
      </c>
      <c r="D41" s="53"/>
      <c r="E41" s="53"/>
      <c r="F41" s="53"/>
      <c r="G41" s="232">
        <v>35.776000000000003</v>
      </c>
      <c r="H41" s="53">
        <v>100</v>
      </c>
      <c r="I41" s="159">
        <v>100</v>
      </c>
      <c r="J41" s="127" t="s">
        <v>4</v>
      </c>
      <c r="K41" s="57" t="str">
        <f t="shared" si="1"/>
        <v/>
      </c>
      <c r="L41" s="57" t="str">
        <f t="shared" si="2"/>
        <v/>
      </c>
      <c r="M41" s="57" t="str">
        <f t="shared" si="3"/>
        <v/>
      </c>
      <c r="N41" s="58" t="str">
        <f t="shared" si="4"/>
        <v/>
      </c>
      <c r="O41" s="57" t="str">
        <f t="shared" si="5"/>
        <v/>
      </c>
      <c r="P41" s="127">
        <v>2.5339999999999998</v>
      </c>
      <c r="Q41" s="127" t="s">
        <v>4</v>
      </c>
      <c r="R41" s="127" t="s">
        <v>4</v>
      </c>
      <c r="S41" s="162">
        <v>110.3</v>
      </c>
      <c r="T41" s="231">
        <v>0.33</v>
      </c>
      <c r="U41" s="231">
        <v>0.32247250496817753</v>
      </c>
      <c r="X41" s="231">
        <v>17.28</v>
      </c>
      <c r="Y41" s="231">
        <v>16.885832987424571</v>
      </c>
      <c r="Z41" s="231">
        <v>1.167</v>
      </c>
      <c r="AA41" s="231">
        <v>1.1403800402965552</v>
      </c>
      <c r="AB41" s="231">
        <v>4.83</v>
      </c>
      <c r="AC41" s="231">
        <v>4.719824845443326</v>
      </c>
      <c r="AD41" s="76"/>
      <c r="AE41" s="76"/>
      <c r="AF41" s="76"/>
      <c r="AG41" s="76"/>
      <c r="AH41" s="76"/>
      <c r="AI41" s="76"/>
      <c r="AJ41" s="76"/>
      <c r="AK41" s="76"/>
      <c r="AL41" s="76"/>
      <c r="AM41" s="76"/>
      <c r="AN41" s="76"/>
      <c r="AO41" s="76"/>
      <c r="AP41" s="76"/>
      <c r="AQ41" s="76"/>
      <c r="AR41" s="76"/>
      <c r="AS41" s="76"/>
      <c r="AT41" s="76"/>
      <c r="AU41" s="76"/>
      <c r="AV41" s="76"/>
      <c r="AW41" s="76"/>
      <c r="AX41" s="76"/>
      <c r="AY41" s="76"/>
      <c r="AZ41" s="76"/>
      <c r="BA41" s="76"/>
      <c r="BB41" s="77"/>
    </row>
    <row r="42" spans="1:54" ht="15.75" x14ac:dyDescent="0.25">
      <c r="A42" s="75">
        <f>IF(ISBLANK(VLOOKUP(D42,#REF!,3)),0,1)</f>
        <v>1</v>
      </c>
      <c r="B42" s="74">
        <f t="shared" si="0"/>
        <v>0</v>
      </c>
      <c r="C42" s="52">
        <v>8</v>
      </c>
      <c r="D42" s="53"/>
      <c r="E42" s="53"/>
      <c r="F42" s="53"/>
      <c r="G42" s="232">
        <v>35.777099999999997</v>
      </c>
      <c r="H42" s="53">
        <v>100</v>
      </c>
      <c r="I42" s="159">
        <v>100</v>
      </c>
      <c r="J42" s="127" t="s">
        <v>4</v>
      </c>
      <c r="K42" s="57" t="str">
        <f t="shared" si="1"/>
        <v/>
      </c>
      <c r="L42" s="57" t="str">
        <f t="shared" si="2"/>
        <v/>
      </c>
      <c r="M42" s="57" t="str">
        <f t="shared" si="3"/>
        <v/>
      </c>
      <c r="N42" s="58" t="str">
        <f t="shared" si="4"/>
        <v/>
      </c>
      <c r="O42" s="57" t="str">
        <f t="shared" si="5"/>
        <v/>
      </c>
      <c r="P42" s="127">
        <v>2.544</v>
      </c>
      <c r="Q42" s="127" t="s">
        <v>4</v>
      </c>
      <c r="R42" s="127" t="s">
        <v>4</v>
      </c>
      <c r="S42" s="60">
        <v>110.8</v>
      </c>
      <c r="T42" s="231">
        <v>0.33300000000000002</v>
      </c>
      <c r="U42" s="231">
        <v>0.32540407319516101</v>
      </c>
      <c r="X42" s="231">
        <v>17.157</v>
      </c>
      <c r="Y42" s="231">
        <v>16.765638690118248</v>
      </c>
      <c r="Z42" s="231">
        <v>1.1339999999999999</v>
      </c>
      <c r="AA42" s="231">
        <v>1.1081327897997373</v>
      </c>
      <c r="AB42" s="231">
        <v>4.7300000000000004</v>
      </c>
      <c r="AC42" s="231">
        <v>4.6221059045438784</v>
      </c>
      <c r="AD42" s="76"/>
      <c r="AE42" s="76"/>
      <c r="AF42" s="76"/>
      <c r="AG42" s="76"/>
      <c r="AH42" s="76"/>
      <c r="AI42" s="76"/>
      <c r="AJ42" s="76"/>
      <c r="AK42" s="76"/>
      <c r="AL42" s="76"/>
      <c r="AM42" s="76"/>
      <c r="AN42" s="76"/>
      <c r="AO42" s="76"/>
      <c r="AP42" s="76"/>
      <c r="AQ42" s="76"/>
      <c r="AR42" s="76"/>
      <c r="AS42" s="76"/>
      <c r="AT42" s="76"/>
      <c r="AU42" s="76"/>
      <c r="AV42" s="76"/>
      <c r="AW42" s="76"/>
      <c r="AX42" s="76"/>
      <c r="AY42" s="76"/>
      <c r="AZ42" s="76"/>
      <c r="BA42" s="76"/>
      <c r="BB42" s="77"/>
    </row>
    <row r="43" spans="1:54" ht="15.75" x14ac:dyDescent="0.25">
      <c r="A43" s="75">
        <f>IF(ISBLANK(VLOOKUP(D43,#REF!,3)),0,1)</f>
        <v>1</v>
      </c>
      <c r="B43" s="74">
        <f t="shared" si="0"/>
        <v>0</v>
      </c>
      <c r="C43" s="52">
        <v>9</v>
      </c>
      <c r="D43" s="53"/>
      <c r="E43" s="53"/>
      <c r="F43" s="53"/>
      <c r="G43" s="164">
        <v>36.038400000000003</v>
      </c>
      <c r="H43" s="53">
        <v>80</v>
      </c>
      <c r="I43" s="159">
        <v>80</v>
      </c>
      <c r="J43" s="127" t="s">
        <v>4</v>
      </c>
      <c r="K43" s="57" t="str">
        <f t="shared" si="1"/>
        <v/>
      </c>
      <c r="L43" s="57" t="str">
        <f t="shared" si="2"/>
        <v/>
      </c>
      <c r="M43" s="57" t="str">
        <f t="shared" si="3"/>
        <v/>
      </c>
      <c r="N43" s="58" t="str">
        <f t="shared" si="4"/>
        <v/>
      </c>
      <c r="O43" s="57" t="str">
        <f t="shared" si="5"/>
        <v/>
      </c>
      <c r="P43" s="127">
        <v>3.637</v>
      </c>
      <c r="Q43" s="127" t="s">
        <v>4</v>
      </c>
      <c r="R43" s="127" t="s">
        <v>4</v>
      </c>
      <c r="S43" s="60">
        <v>158.4</v>
      </c>
      <c r="T43" s="231">
        <v>0.26100000000000001</v>
      </c>
      <c r="U43" s="231">
        <v>0.25504643574755859</v>
      </c>
      <c r="X43" s="231">
        <v>8.0090000000000003</v>
      </c>
      <c r="Y43" s="231">
        <v>7.8263099766367699</v>
      </c>
      <c r="Z43" s="231">
        <v>0.65900000000000003</v>
      </c>
      <c r="AA43" s="231">
        <v>0.64396782052736068</v>
      </c>
      <c r="AB43" s="231">
        <v>3.05</v>
      </c>
      <c r="AC43" s="231">
        <v>2.9804276974331558</v>
      </c>
      <c r="AD43" s="76"/>
      <c r="AE43" s="76"/>
      <c r="AF43" s="76"/>
      <c r="AG43" s="76"/>
      <c r="AH43" s="76"/>
      <c r="AI43" s="76"/>
      <c r="AJ43" s="76"/>
      <c r="AK43" s="76"/>
      <c r="AL43" s="76"/>
      <c r="AM43" s="76"/>
      <c r="AN43" s="76"/>
      <c r="AO43" s="76"/>
      <c r="AP43" s="76"/>
      <c r="AQ43" s="76"/>
      <c r="AR43" s="76"/>
      <c r="AS43" s="76"/>
      <c r="AT43" s="76"/>
      <c r="AU43" s="76"/>
      <c r="AV43" s="76"/>
      <c r="AW43" s="76"/>
      <c r="AX43" s="76"/>
      <c r="AY43" s="76"/>
      <c r="AZ43" s="76"/>
      <c r="BA43" s="76"/>
      <c r="BB43" s="77"/>
    </row>
    <row r="44" spans="1:54" ht="15.75" x14ac:dyDescent="0.25">
      <c r="A44" s="75">
        <f>IF(ISBLANK(VLOOKUP(D44,#REF!,3)),0,1)</f>
        <v>1</v>
      </c>
      <c r="B44" s="74">
        <f t="shared" si="0"/>
        <v>0</v>
      </c>
      <c r="C44" s="52">
        <v>10</v>
      </c>
      <c r="D44" s="53"/>
      <c r="E44" s="53"/>
      <c r="F44" s="53"/>
      <c r="G44" s="164">
        <v>36.461799999999997</v>
      </c>
      <c r="H44" s="53">
        <v>60</v>
      </c>
      <c r="I44" s="159">
        <v>60</v>
      </c>
      <c r="J44" s="127" t="s">
        <v>4</v>
      </c>
      <c r="K44" s="57" t="str">
        <f t="shared" si="1"/>
        <v/>
      </c>
      <c r="L44" s="57" t="str">
        <f t="shared" si="2"/>
        <v/>
      </c>
      <c r="M44" s="57" t="str">
        <f t="shared" si="3"/>
        <v/>
      </c>
      <c r="N44" s="58" t="str">
        <f t="shared" si="4"/>
        <v/>
      </c>
      <c r="O44" s="57" t="str">
        <f t="shared" si="5"/>
        <v/>
      </c>
      <c r="P44" s="127">
        <v>4.673</v>
      </c>
      <c r="Q44" s="127" t="s">
        <v>4</v>
      </c>
      <c r="R44" s="127" t="s">
        <v>4</v>
      </c>
      <c r="S44" s="60">
        <v>203.8</v>
      </c>
      <c r="T44" s="231">
        <v>1E-3</v>
      </c>
      <c r="U44" s="231">
        <v>9.7718940899447744E-4</v>
      </c>
      <c r="X44" s="231">
        <v>0.13900000000000001</v>
      </c>
      <c r="Y44" s="231">
        <v>0.13582932785023238</v>
      </c>
      <c r="Z44" s="231">
        <v>7.6999999999999999E-2</v>
      </c>
      <c r="AA44" s="231">
        <v>7.5243584492574761E-2</v>
      </c>
      <c r="AB44" s="231">
        <v>1.0900000000000001</v>
      </c>
      <c r="AC44" s="231">
        <v>1.0651364558039804</v>
      </c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  <c r="AP44" s="76"/>
      <c r="AQ44" s="76"/>
      <c r="AR44" s="76"/>
      <c r="AS44" s="76"/>
      <c r="AT44" s="76"/>
      <c r="AU44" s="76"/>
      <c r="AV44" s="76"/>
      <c r="AW44" s="76"/>
      <c r="AX44" s="76"/>
      <c r="AY44" s="76"/>
      <c r="AZ44" s="76"/>
      <c r="BA44" s="76"/>
      <c r="BB44" s="77"/>
    </row>
    <row r="45" spans="1:54" ht="15.75" x14ac:dyDescent="0.25">
      <c r="A45" s="75">
        <f>IF(ISBLANK(VLOOKUP(D45,#REF!,3)),0,1)</f>
        <v>1</v>
      </c>
      <c r="B45" s="74">
        <f t="shared" si="0"/>
        <v>1</v>
      </c>
      <c r="C45" s="52">
        <v>11</v>
      </c>
      <c r="D45" s="53" t="s">
        <v>4</v>
      </c>
      <c r="E45" s="53" t="s">
        <v>4</v>
      </c>
      <c r="F45" s="54" t="s">
        <v>4</v>
      </c>
      <c r="G45" s="164">
        <v>36.161799999999999</v>
      </c>
      <c r="H45" s="53">
        <v>40</v>
      </c>
      <c r="I45" s="159">
        <v>41</v>
      </c>
      <c r="J45" s="127" t="s">
        <v>4</v>
      </c>
      <c r="K45" s="57" t="e">
        <f t="shared" si="1"/>
        <v>#VALUE!</v>
      </c>
      <c r="L45" s="57" t="e">
        <f t="shared" si="2"/>
        <v>#VALUE!</v>
      </c>
      <c r="M45" s="57" t="e">
        <f t="shared" si="3"/>
        <v>#VALUE!</v>
      </c>
      <c r="N45" s="58" t="e">
        <f t="shared" si="4"/>
        <v>#VALUE!</v>
      </c>
      <c r="O45" s="57" t="e">
        <f t="shared" si="5"/>
        <v>#VALUE!</v>
      </c>
      <c r="P45" s="127">
        <v>4.585</v>
      </c>
      <c r="Q45" s="127" t="s">
        <v>4</v>
      </c>
      <c r="R45" s="127" t="s">
        <v>4</v>
      </c>
      <c r="S45" s="60">
        <v>200.1</v>
      </c>
      <c r="T45" s="231">
        <v>0</v>
      </c>
      <c r="U45" s="231">
        <v>0</v>
      </c>
      <c r="X45" s="231">
        <v>0.01</v>
      </c>
      <c r="Y45" s="231">
        <v>9.7718940899447736E-3</v>
      </c>
      <c r="Z45" s="231">
        <v>2.2999999999999993E-2</v>
      </c>
      <c r="AA45" s="231">
        <v>2.2475356406872975E-2</v>
      </c>
      <c r="AB45" s="231">
        <v>0.86</v>
      </c>
      <c r="AC45" s="231">
        <v>0.8403828917352506</v>
      </c>
      <c r="AD45" s="76"/>
      <c r="AE45" s="76"/>
      <c r="AF45" s="76"/>
      <c r="AG45" s="76"/>
      <c r="AH45" s="76"/>
      <c r="AI45" s="76"/>
      <c r="AJ45" s="76"/>
      <c r="AK45" s="76"/>
      <c r="AL45" s="76"/>
      <c r="AM45" s="76"/>
      <c r="AN45" s="76"/>
      <c r="AO45" s="76"/>
      <c r="AP45" s="76"/>
      <c r="AQ45" s="76"/>
      <c r="AR45" s="76"/>
      <c r="AS45" s="76"/>
      <c r="AT45" s="76"/>
      <c r="AU45" s="76"/>
      <c r="AV45" s="76"/>
      <c r="AW45" s="76"/>
      <c r="AX45" s="76"/>
      <c r="AY45" s="76"/>
      <c r="AZ45" s="76"/>
      <c r="BA45" s="76"/>
      <c r="BB45" s="77"/>
    </row>
    <row r="46" spans="1:54" ht="15.75" x14ac:dyDescent="0.25">
      <c r="A46" s="75">
        <f>IF(ISBLANK(VLOOKUP(D46,#REF!,3)),0,1)</f>
        <v>1</v>
      </c>
      <c r="B46" s="74">
        <f t="shared" si="0"/>
        <v>0</v>
      </c>
      <c r="C46" s="52">
        <v>12</v>
      </c>
      <c r="D46" s="53"/>
      <c r="E46" s="54"/>
      <c r="F46" s="55"/>
      <c r="G46" s="164">
        <v>36.1096</v>
      </c>
      <c r="H46" s="53">
        <v>20</v>
      </c>
      <c r="I46" s="159">
        <v>20</v>
      </c>
      <c r="J46" s="127" t="s">
        <v>4</v>
      </c>
      <c r="K46" s="127" t="s">
        <v>4</v>
      </c>
      <c r="L46" s="127" t="s">
        <v>4</v>
      </c>
      <c r="M46" s="127" t="s">
        <v>4</v>
      </c>
      <c r="N46" s="127" t="s">
        <v>4</v>
      </c>
      <c r="O46" s="127" t="s">
        <v>4</v>
      </c>
      <c r="P46" s="127">
        <v>4.5739999999999998</v>
      </c>
      <c r="Q46" s="127" t="s">
        <v>4</v>
      </c>
      <c r="R46" s="127" t="s">
        <v>4</v>
      </c>
      <c r="S46" s="60">
        <v>199.6</v>
      </c>
      <c r="T46" s="231">
        <v>0</v>
      </c>
      <c r="U46" s="231">
        <v>0</v>
      </c>
      <c r="X46" s="231">
        <v>0.02</v>
      </c>
      <c r="Y46" s="231">
        <v>1.9543788179889547E-2</v>
      </c>
      <c r="Z46" s="231">
        <v>3.1E-2</v>
      </c>
      <c r="AA46" s="231">
        <v>3.0292871678828798E-2</v>
      </c>
      <c r="AB46" s="231">
        <v>0.9</v>
      </c>
      <c r="AC46" s="231">
        <v>0.87947046809502971</v>
      </c>
      <c r="AD46" s="76"/>
      <c r="AE46" s="76"/>
      <c r="AF46" s="76"/>
      <c r="AG46" s="76"/>
      <c r="AH46" s="76"/>
      <c r="AI46" s="76"/>
      <c r="AJ46" s="76"/>
      <c r="AK46" s="76"/>
      <c r="AL46" s="76"/>
      <c r="AM46" s="76"/>
      <c r="AN46" s="76"/>
      <c r="AO46" s="76"/>
      <c r="AP46" s="76"/>
      <c r="AQ46" s="76"/>
      <c r="AR46" s="76"/>
      <c r="AS46" s="76"/>
      <c r="AT46" s="76"/>
      <c r="AU46" s="76"/>
      <c r="AV46" s="76"/>
      <c r="AW46" s="76"/>
      <c r="AX46" s="76"/>
      <c r="AY46" s="76"/>
      <c r="AZ46" s="76"/>
      <c r="BA46" s="76"/>
      <c r="BB46" s="77"/>
    </row>
    <row r="47" spans="1:54" ht="15.75" x14ac:dyDescent="0.25">
      <c r="A47" s="75">
        <f>IF(ISBLANK(VLOOKUP(D47,#REF!,3)),0,1)</f>
        <v>1</v>
      </c>
      <c r="B47" s="74">
        <f t="shared" si="0"/>
        <v>0</v>
      </c>
      <c r="C47" s="52">
        <v>13</v>
      </c>
      <c r="D47" s="53"/>
      <c r="E47" s="54"/>
      <c r="F47" s="55"/>
      <c r="G47" s="164">
        <v>36.109900000000003</v>
      </c>
      <c r="H47" s="53">
        <v>10</v>
      </c>
      <c r="I47" s="159">
        <v>10</v>
      </c>
      <c r="J47" s="127" t="s">
        <v>4</v>
      </c>
      <c r="K47" s="127" t="s">
        <v>4</v>
      </c>
      <c r="L47" s="127" t="s">
        <v>4</v>
      </c>
      <c r="M47" s="127" t="s">
        <v>4</v>
      </c>
      <c r="N47" s="127" t="s">
        <v>4</v>
      </c>
      <c r="O47" s="127" t="s">
        <v>4</v>
      </c>
      <c r="P47" s="127">
        <v>4.5750000000000002</v>
      </c>
      <c r="Q47" s="127" t="s">
        <v>4</v>
      </c>
      <c r="R47" s="127" t="s">
        <v>4</v>
      </c>
      <c r="S47" s="60">
        <v>199.6</v>
      </c>
      <c r="T47" s="231">
        <v>0</v>
      </c>
      <c r="U47" s="231">
        <v>0</v>
      </c>
      <c r="X47" s="231">
        <v>0.01</v>
      </c>
      <c r="Y47" s="231">
        <v>9.7718940899447736E-3</v>
      </c>
      <c r="Z47" s="231">
        <v>2.7999999999999997E-2</v>
      </c>
      <c r="AA47" s="231">
        <v>2.7361303451845363E-2</v>
      </c>
      <c r="AB47" s="231">
        <v>0.87</v>
      </c>
      <c r="AC47" s="231">
        <v>0.85015478582519532</v>
      </c>
      <c r="AD47" s="76"/>
      <c r="AE47" s="76"/>
      <c r="AF47" s="76"/>
      <c r="AG47" s="76"/>
      <c r="AH47" s="76"/>
      <c r="AI47" s="76"/>
      <c r="AJ47" s="76"/>
      <c r="AK47" s="76"/>
      <c r="AL47" s="76"/>
      <c r="AM47" s="76"/>
      <c r="AN47" s="76"/>
      <c r="AO47" s="76"/>
      <c r="AP47" s="76"/>
      <c r="AQ47" s="76"/>
      <c r="AR47" s="76"/>
      <c r="AS47" s="76"/>
      <c r="AT47" s="76"/>
      <c r="AU47" s="76"/>
      <c r="AV47" s="76"/>
      <c r="AW47" s="76"/>
      <c r="AX47" s="76"/>
      <c r="AY47" s="76"/>
      <c r="AZ47" s="76"/>
      <c r="BA47" s="76"/>
      <c r="BB47" s="77"/>
    </row>
    <row r="48" spans="1:54" ht="15.75" x14ac:dyDescent="0.25">
      <c r="A48" s="75">
        <f>IF(ISBLANK(VLOOKUP(D48,#REF!,3)),0,1)</f>
        <v>1</v>
      </c>
      <c r="B48" s="74">
        <f t="shared" si="0"/>
        <v>0</v>
      </c>
      <c r="C48" s="52">
        <v>14</v>
      </c>
      <c r="D48" s="53"/>
      <c r="E48" s="54"/>
      <c r="F48" s="55"/>
      <c r="G48" s="164">
        <v>36.110500000000002</v>
      </c>
      <c r="H48" s="53">
        <v>0</v>
      </c>
      <c r="I48" s="159">
        <v>1</v>
      </c>
      <c r="J48" s="127" t="s">
        <v>4</v>
      </c>
      <c r="K48" s="127" t="s">
        <v>4</v>
      </c>
      <c r="L48" s="127" t="s">
        <v>4</v>
      </c>
      <c r="M48" s="127" t="s">
        <v>4</v>
      </c>
      <c r="N48" s="127" t="s">
        <v>4</v>
      </c>
      <c r="O48" s="127" t="s">
        <v>4</v>
      </c>
      <c r="P48" s="127">
        <v>4.5730000000000004</v>
      </c>
      <c r="Q48" s="127" t="s">
        <v>4</v>
      </c>
      <c r="R48" s="127" t="s">
        <v>4</v>
      </c>
      <c r="S48" s="60">
        <v>199.5</v>
      </c>
      <c r="T48" s="231">
        <v>0</v>
      </c>
      <c r="U48" s="231">
        <v>0</v>
      </c>
      <c r="X48" s="231">
        <v>0.02</v>
      </c>
      <c r="Y48" s="231">
        <v>1.9543788179889547E-2</v>
      </c>
      <c r="Z48" s="231">
        <v>2.8999999999999998E-2</v>
      </c>
      <c r="AA48" s="231">
        <v>2.8338492860839844E-2</v>
      </c>
      <c r="AB48" s="231">
        <v>0.91</v>
      </c>
      <c r="AC48" s="231">
        <v>0.88924236218497443</v>
      </c>
      <c r="AD48" s="76"/>
      <c r="AE48" s="76"/>
      <c r="AF48" s="76"/>
      <c r="AG48" s="76"/>
      <c r="AH48" s="76"/>
      <c r="AI48" s="76"/>
      <c r="AJ48" s="76"/>
      <c r="AK48" s="76"/>
      <c r="AL48" s="76"/>
      <c r="AM48" s="76"/>
      <c r="AN48" s="76"/>
      <c r="AO48" s="76"/>
      <c r="AP48" s="76"/>
      <c r="AQ48" s="76"/>
      <c r="AR48" s="76"/>
      <c r="AS48" s="76"/>
      <c r="AT48" s="76"/>
      <c r="AU48" s="76"/>
      <c r="AV48" s="76"/>
      <c r="AW48" s="76"/>
      <c r="AX48" s="76"/>
      <c r="AY48" s="76"/>
      <c r="AZ48" s="76"/>
      <c r="BA48" s="76"/>
      <c r="BB48" s="77"/>
    </row>
    <row r="49" spans="1:54" ht="15.75" x14ac:dyDescent="0.25">
      <c r="A49" s="75">
        <f>IF(ISBLANK(VLOOKUP(D49,#REF!,3)),0,1)</f>
        <v>1</v>
      </c>
      <c r="B49" s="74">
        <f t="shared" si="0"/>
        <v>0</v>
      </c>
      <c r="C49" s="52">
        <v>15</v>
      </c>
      <c r="D49" s="53"/>
      <c r="E49" s="54"/>
      <c r="F49" s="55"/>
      <c r="G49" s="112"/>
      <c r="H49" s="53"/>
      <c r="I49" s="53"/>
      <c r="J49" s="127"/>
      <c r="K49" s="57"/>
      <c r="L49" s="57"/>
      <c r="M49" s="57"/>
      <c r="N49" s="58"/>
      <c r="O49" s="57"/>
      <c r="P49" s="59"/>
      <c r="Q49" s="128" t="s">
        <v>4</v>
      </c>
      <c r="R49" s="60" t="s">
        <v>4</v>
      </c>
      <c r="S49" s="60"/>
      <c r="T49" s="16"/>
      <c r="U49" s="16"/>
      <c r="V49" s="124"/>
      <c r="W49" s="124"/>
      <c r="X49" s="124"/>
      <c r="Y49" s="124"/>
      <c r="Z49" s="16"/>
      <c r="AA49" s="16"/>
      <c r="AB49" s="124"/>
      <c r="AC49" s="124"/>
      <c r="AD49" s="76"/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76"/>
      <c r="AR49" s="76"/>
      <c r="AS49" s="76"/>
      <c r="AT49" s="76"/>
      <c r="AU49" s="76"/>
      <c r="AV49" s="76"/>
      <c r="AW49" s="76"/>
      <c r="AX49" s="76"/>
      <c r="AY49" s="76"/>
      <c r="AZ49" s="76"/>
      <c r="BA49" s="76"/>
      <c r="BB49" s="77"/>
    </row>
    <row r="50" spans="1:54" ht="15.6" x14ac:dyDescent="0.3">
      <c r="A50" s="75">
        <f>IF(ISBLANK(VLOOKUP(D50,#REF!,3)),0,1)</f>
        <v>1</v>
      </c>
      <c r="B50" s="74">
        <f t="shared" si="0"/>
        <v>0</v>
      </c>
      <c r="C50" s="52">
        <v>16</v>
      </c>
      <c r="D50" s="53"/>
      <c r="E50" s="54"/>
      <c r="F50" s="55"/>
      <c r="G50" s="112"/>
      <c r="H50" s="53"/>
      <c r="I50" s="53"/>
      <c r="J50" s="127"/>
      <c r="K50" s="57"/>
      <c r="L50" s="57"/>
      <c r="M50" s="57"/>
      <c r="N50" s="58"/>
      <c r="O50" s="57"/>
      <c r="P50" s="59"/>
      <c r="Q50" s="128" t="s">
        <v>4</v>
      </c>
      <c r="R50" s="60" t="s">
        <v>4</v>
      </c>
      <c r="S50" s="60"/>
      <c r="T50" s="76"/>
      <c r="U50" s="76"/>
      <c r="V50" s="76"/>
      <c r="W50" s="76"/>
      <c r="X50" s="76"/>
      <c r="Y50" s="76"/>
      <c r="Z50" s="76"/>
      <c r="AA50" s="76"/>
      <c r="AB50" s="76"/>
      <c r="AC50" s="76"/>
      <c r="AD50" s="76"/>
      <c r="AE50" s="76"/>
      <c r="AF50" s="76"/>
      <c r="AG50" s="76"/>
      <c r="AH50" s="76"/>
      <c r="AI50" s="76"/>
      <c r="AJ50" s="76"/>
      <c r="AK50" s="76"/>
      <c r="AL50" s="76"/>
      <c r="AM50" s="76"/>
      <c r="AN50" s="76"/>
      <c r="AO50" s="76"/>
      <c r="AP50" s="76"/>
      <c r="AQ50" s="76"/>
      <c r="AR50" s="76"/>
      <c r="AS50" s="76"/>
      <c r="AT50" s="76"/>
      <c r="AU50" s="76"/>
      <c r="AV50" s="76"/>
      <c r="AW50" s="76"/>
      <c r="AX50" s="76"/>
      <c r="AY50" s="76"/>
      <c r="AZ50" s="76"/>
      <c r="BA50" s="76"/>
      <c r="BB50" s="77"/>
    </row>
    <row r="51" spans="1:54" ht="15.75" x14ac:dyDescent="0.25">
      <c r="A51" s="75">
        <f>IF(ISBLANK(VLOOKUP(D51,#REF!,3)),0,1)</f>
        <v>1</v>
      </c>
      <c r="B51" s="74">
        <f t="shared" si="0"/>
        <v>0</v>
      </c>
      <c r="C51" s="52">
        <v>17</v>
      </c>
      <c r="D51" s="53"/>
      <c r="E51" s="54"/>
      <c r="F51" s="55"/>
      <c r="G51" s="112"/>
      <c r="H51" s="53"/>
      <c r="I51" s="53"/>
      <c r="J51" s="127"/>
      <c r="K51" s="57"/>
      <c r="L51" s="57"/>
      <c r="M51" s="57"/>
      <c r="N51" s="58"/>
      <c r="O51" s="57"/>
      <c r="P51" s="59"/>
      <c r="Q51" s="128" t="s">
        <v>4</v>
      </c>
      <c r="R51" s="60" t="s">
        <v>4</v>
      </c>
      <c r="S51" s="60"/>
      <c r="T51" s="16"/>
      <c r="U51" s="16"/>
      <c r="V51" s="124"/>
      <c r="W51" s="124"/>
      <c r="X51" s="124"/>
      <c r="Y51" s="124"/>
      <c r="Z51" s="16"/>
      <c r="AA51" s="16"/>
      <c r="AB51" s="124"/>
      <c r="AC51" s="124"/>
      <c r="AD51" s="76"/>
      <c r="AE51" s="76"/>
      <c r="AF51" s="76"/>
      <c r="AG51" s="76"/>
      <c r="AH51" s="76"/>
      <c r="AI51" s="76"/>
      <c r="AJ51" s="76"/>
      <c r="AK51" s="76"/>
      <c r="AL51" s="76"/>
      <c r="AM51" s="76"/>
      <c r="AN51" s="76"/>
      <c r="AO51" s="76"/>
      <c r="AP51" s="76"/>
      <c r="AQ51" s="76"/>
      <c r="AR51" s="76"/>
      <c r="AS51" s="76"/>
      <c r="AT51" s="76"/>
      <c r="AU51" s="76"/>
      <c r="AV51" s="76"/>
      <c r="AW51" s="76"/>
      <c r="AX51" s="76"/>
      <c r="AY51" s="76"/>
      <c r="AZ51" s="76"/>
      <c r="BA51" s="76"/>
      <c r="BB51" s="77"/>
    </row>
    <row r="52" spans="1:54" ht="15.75" x14ac:dyDescent="0.25">
      <c r="A52" s="75">
        <f>IF(ISBLANK(VLOOKUP(D52,#REF!,3)),0,1)</f>
        <v>1</v>
      </c>
      <c r="B52" s="74">
        <f t="shared" si="0"/>
        <v>0</v>
      </c>
      <c r="C52" s="52">
        <v>18</v>
      </c>
      <c r="D52" s="53"/>
      <c r="E52" s="54"/>
      <c r="F52" s="55"/>
      <c r="G52" s="112"/>
      <c r="H52" s="53"/>
      <c r="I52" s="53"/>
      <c r="J52" s="127"/>
      <c r="K52" s="57"/>
      <c r="L52" s="57"/>
      <c r="M52" s="57"/>
      <c r="N52" s="58"/>
      <c r="O52" s="57"/>
      <c r="P52" s="59"/>
      <c r="Q52" s="128" t="s">
        <v>4</v>
      </c>
      <c r="R52" s="60" t="s">
        <v>4</v>
      </c>
      <c r="S52" s="60"/>
      <c r="T52" s="76"/>
      <c r="U52" s="76"/>
      <c r="V52" s="76"/>
      <c r="W52" s="76"/>
      <c r="X52" s="76"/>
      <c r="Y52" s="76"/>
      <c r="Z52" s="76"/>
      <c r="AA52" s="76"/>
      <c r="AB52" s="76"/>
      <c r="AC52" s="76"/>
      <c r="AD52" s="76"/>
      <c r="AE52" s="76"/>
      <c r="AF52" s="76"/>
      <c r="AG52" s="76"/>
      <c r="AH52" s="76"/>
      <c r="AI52" s="76"/>
      <c r="AJ52" s="76"/>
      <c r="AK52" s="76"/>
      <c r="AL52" s="76"/>
      <c r="AM52" s="76"/>
      <c r="AN52" s="76"/>
      <c r="AO52" s="76"/>
      <c r="AP52" s="76"/>
      <c r="AQ52" s="76"/>
      <c r="AR52" s="76"/>
      <c r="AS52" s="76"/>
      <c r="AT52" s="76"/>
      <c r="AU52" s="76"/>
      <c r="AV52" s="76"/>
      <c r="AW52" s="76"/>
      <c r="AX52" s="76"/>
      <c r="AY52" s="76"/>
      <c r="AZ52" s="76"/>
      <c r="BA52" s="76"/>
      <c r="BB52" s="77"/>
    </row>
    <row r="53" spans="1:54" ht="15.75" x14ac:dyDescent="0.25">
      <c r="A53" s="75">
        <f>IF(ISBLANK(VLOOKUP(D53,#REF!,3)),0,1)</f>
        <v>1</v>
      </c>
      <c r="B53" s="74">
        <f t="shared" si="0"/>
        <v>0</v>
      </c>
      <c r="C53" s="52">
        <v>19</v>
      </c>
      <c r="D53" s="53"/>
      <c r="E53" s="54"/>
      <c r="F53" s="55"/>
      <c r="G53" s="112"/>
      <c r="H53" s="53"/>
      <c r="I53" s="53"/>
      <c r="J53" s="127"/>
      <c r="K53" s="57"/>
      <c r="L53" s="57"/>
      <c r="M53" s="57"/>
      <c r="N53" s="58"/>
      <c r="O53" s="57"/>
      <c r="P53" s="59"/>
      <c r="Q53" s="128" t="s">
        <v>4</v>
      </c>
      <c r="R53" s="60" t="s">
        <v>4</v>
      </c>
      <c r="S53" s="60"/>
      <c r="T53" s="76"/>
      <c r="U53" s="76"/>
      <c r="V53" s="76"/>
      <c r="W53" s="76"/>
      <c r="X53" s="76"/>
      <c r="Y53" s="76"/>
      <c r="Z53" s="76"/>
      <c r="AA53" s="76"/>
      <c r="AB53" s="76"/>
      <c r="AC53" s="76"/>
      <c r="AD53" s="76"/>
      <c r="AE53" s="76"/>
      <c r="AF53" s="76"/>
      <c r="AG53" s="76"/>
      <c r="AH53" s="76"/>
      <c r="AI53" s="76"/>
      <c r="AJ53" s="76"/>
      <c r="AK53" s="76"/>
      <c r="AL53" s="76"/>
      <c r="AM53" s="76"/>
      <c r="AN53" s="76"/>
      <c r="AO53" s="76"/>
      <c r="AP53" s="76"/>
      <c r="AQ53" s="76"/>
      <c r="AR53" s="76"/>
      <c r="AS53" s="76"/>
      <c r="AT53" s="76"/>
      <c r="AU53" s="76"/>
      <c r="AV53" s="76"/>
      <c r="AW53" s="76"/>
      <c r="AX53" s="76"/>
      <c r="AY53" s="76"/>
      <c r="AZ53" s="76"/>
      <c r="BA53" s="76"/>
      <c r="BB53" s="77"/>
    </row>
    <row r="54" spans="1:54" ht="15.75" x14ac:dyDescent="0.25">
      <c r="A54" s="75">
        <f>IF(ISBLANK(VLOOKUP(D54,#REF!,3)),0,1)</f>
        <v>1</v>
      </c>
      <c r="B54" s="74">
        <f t="shared" si="0"/>
        <v>0</v>
      </c>
      <c r="C54" s="52">
        <v>20</v>
      </c>
      <c r="D54" s="53"/>
      <c r="E54" s="54"/>
      <c r="F54" s="55"/>
      <c r="G54" s="112"/>
      <c r="H54" s="53"/>
      <c r="I54" s="53"/>
      <c r="J54" s="127"/>
      <c r="K54" s="57"/>
      <c r="L54" s="57"/>
      <c r="M54" s="57"/>
      <c r="N54" s="58"/>
      <c r="O54" s="57"/>
      <c r="P54" s="59"/>
      <c r="Q54" s="128" t="s">
        <v>4</v>
      </c>
      <c r="R54" s="60" t="s">
        <v>4</v>
      </c>
      <c r="S54" s="60"/>
      <c r="T54" s="76"/>
      <c r="U54" s="76"/>
      <c r="V54" s="76"/>
      <c r="W54" s="76"/>
      <c r="X54" s="76"/>
      <c r="Y54" s="76"/>
      <c r="Z54" s="76"/>
      <c r="AA54" s="76"/>
      <c r="AB54" s="76"/>
      <c r="AC54" s="76"/>
      <c r="AD54" s="76"/>
      <c r="AE54" s="76"/>
      <c r="AF54" s="76"/>
      <c r="AG54" s="76"/>
      <c r="AH54" s="76"/>
      <c r="AI54" s="76"/>
      <c r="AJ54" s="76"/>
      <c r="AK54" s="76"/>
      <c r="AL54" s="76"/>
      <c r="AM54" s="76"/>
      <c r="AN54" s="76"/>
      <c r="AO54" s="76"/>
      <c r="AP54" s="76"/>
      <c r="AQ54" s="76"/>
      <c r="AR54" s="76"/>
      <c r="AS54" s="76"/>
      <c r="AT54" s="76"/>
      <c r="AU54" s="76"/>
      <c r="AV54" s="76"/>
      <c r="AW54" s="76"/>
      <c r="AX54" s="76"/>
      <c r="AY54" s="76"/>
      <c r="AZ54" s="76"/>
      <c r="BA54" s="76"/>
      <c r="BB54" s="77"/>
    </row>
    <row r="55" spans="1:54" ht="15.75" x14ac:dyDescent="0.25">
      <c r="A55" s="75">
        <f>IF(ISBLANK(VLOOKUP(D55,#REF!,3)),0,1)</f>
        <v>1</v>
      </c>
      <c r="B55" s="74">
        <f t="shared" si="0"/>
        <v>0</v>
      </c>
      <c r="C55" s="52">
        <v>21</v>
      </c>
      <c r="D55" s="53"/>
      <c r="E55" s="54"/>
      <c r="F55" s="55"/>
      <c r="G55" s="112"/>
      <c r="H55" s="53"/>
      <c r="I55" s="53"/>
      <c r="J55" s="127"/>
      <c r="K55" s="57"/>
      <c r="L55" s="57"/>
      <c r="M55" s="57"/>
      <c r="N55" s="58"/>
      <c r="O55" s="57"/>
      <c r="P55" s="59"/>
      <c r="Q55" s="128" t="s">
        <v>4</v>
      </c>
      <c r="R55" s="60" t="s">
        <v>4</v>
      </c>
      <c r="S55" s="60"/>
      <c r="T55" s="76"/>
      <c r="U55" s="76"/>
      <c r="V55" s="76"/>
      <c r="W55" s="76"/>
      <c r="X55" s="76"/>
      <c r="Y55" s="76"/>
      <c r="Z55" s="76"/>
      <c r="AA55" s="76"/>
      <c r="AB55" s="76"/>
      <c r="AC55" s="76"/>
      <c r="AD55" s="76"/>
      <c r="AE55" s="76"/>
      <c r="AF55" s="76"/>
      <c r="AG55" s="76"/>
      <c r="AH55" s="76"/>
      <c r="AI55" s="76"/>
      <c r="AJ55" s="76"/>
      <c r="AK55" s="76"/>
      <c r="AL55" s="76"/>
      <c r="AM55" s="76"/>
      <c r="AN55" s="76"/>
      <c r="AO55" s="76"/>
      <c r="AP55" s="76"/>
      <c r="AQ55" s="76"/>
      <c r="AR55" s="76"/>
      <c r="AS55" s="76"/>
      <c r="AT55" s="76"/>
      <c r="AU55" s="76"/>
      <c r="AV55" s="76"/>
      <c r="AW55" s="76"/>
      <c r="AX55" s="76"/>
      <c r="AY55" s="76"/>
      <c r="AZ55" s="76"/>
      <c r="BA55" s="76"/>
      <c r="BB55" s="77"/>
    </row>
    <row r="56" spans="1:54" ht="15.75" x14ac:dyDescent="0.25">
      <c r="A56" s="75">
        <f>IF(ISBLANK(VLOOKUP(D56,#REF!,3)),0,1)</f>
        <v>1</v>
      </c>
      <c r="B56" s="74">
        <f t="shared" si="0"/>
        <v>0</v>
      </c>
      <c r="C56" s="52">
        <v>22</v>
      </c>
      <c r="D56" s="53"/>
      <c r="E56" s="54"/>
      <c r="F56" s="55"/>
      <c r="G56" s="112"/>
      <c r="H56" s="53"/>
      <c r="I56" s="53"/>
      <c r="J56" s="127"/>
      <c r="K56" s="57"/>
      <c r="L56" s="57"/>
      <c r="M56" s="57"/>
      <c r="N56" s="58"/>
      <c r="O56" s="57"/>
      <c r="P56" s="59"/>
      <c r="Q56" s="128" t="s">
        <v>4</v>
      </c>
      <c r="R56" s="60" t="s">
        <v>4</v>
      </c>
      <c r="S56" s="60"/>
      <c r="T56" s="16"/>
      <c r="U56" s="16"/>
      <c r="V56" s="124"/>
      <c r="W56" s="124"/>
      <c r="X56" s="124"/>
      <c r="Y56" s="124"/>
      <c r="Z56" s="16"/>
      <c r="AA56" s="16"/>
      <c r="AB56" s="124"/>
      <c r="AC56" s="124"/>
      <c r="AD56" s="76"/>
      <c r="AE56" s="76"/>
      <c r="AF56" s="76"/>
      <c r="AG56" s="76"/>
      <c r="AH56" s="76"/>
      <c r="AI56" s="76"/>
      <c r="AJ56" s="76"/>
      <c r="AK56" s="76"/>
      <c r="AL56" s="76"/>
      <c r="AM56" s="76"/>
      <c r="AN56" s="76"/>
      <c r="AO56" s="76"/>
      <c r="AP56" s="76"/>
      <c r="AQ56" s="76"/>
      <c r="AR56" s="76"/>
      <c r="AS56" s="76"/>
      <c r="AT56" s="76"/>
      <c r="AU56" s="76"/>
      <c r="AV56" s="76"/>
      <c r="AW56" s="76"/>
      <c r="AX56" s="76"/>
      <c r="AY56" s="76"/>
      <c r="AZ56" s="76"/>
      <c r="BA56" s="76"/>
      <c r="BB56" s="77"/>
    </row>
    <row r="57" spans="1:54" ht="15.75" x14ac:dyDescent="0.25">
      <c r="A57" s="75">
        <f>IF(ISBLANK(VLOOKUP(D57,#REF!,3)),0,1)</f>
        <v>1</v>
      </c>
      <c r="B57" s="74">
        <f t="shared" si="0"/>
        <v>0</v>
      </c>
      <c r="C57" s="52">
        <v>23</v>
      </c>
      <c r="D57" s="53"/>
      <c r="E57" s="54"/>
      <c r="F57" s="55"/>
      <c r="G57" s="112"/>
      <c r="H57" s="53"/>
      <c r="I57" s="53"/>
      <c r="J57" s="127"/>
      <c r="K57" s="57"/>
      <c r="L57" s="57"/>
      <c r="M57" s="57"/>
      <c r="N57" s="58"/>
      <c r="O57" s="57"/>
      <c r="P57" s="59"/>
      <c r="Q57" s="128" t="s">
        <v>4</v>
      </c>
      <c r="R57" s="60" t="s">
        <v>4</v>
      </c>
      <c r="S57" s="60"/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  <c r="AG57" s="76"/>
      <c r="AH57" s="76"/>
      <c r="AI57" s="76"/>
      <c r="AJ57" s="76"/>
      <c r="AK57" s="76"/>
      <c r="AL57" s="76"/>
      <c r="AM57" s="76"/>
      <c r="AN57" s="76"/>
      <c r="AO57" s="76"/>
      <c r="AP57" s="76"/>
      <c r="AQ57" s="76"/>
      <c r="AR57" s="76"/>
      <c r="AS57" s="76"/>
      <c r="AT57" s="76"/>
      <c r="AU57" s="76"/>
      <c r="AV57" s="76"/>
      <c r="AW57" s="76"/>
      <c r="AX57" s="76"/>
      <c r="AY57" s="76"/>
      <c r="AZ57" s="76"/>
      <c r="BA57" s="76"/>
      <c r="BB57" s="77"/>
    </row>
    <row r="58" spans="1:54" ht="16.5" thickBot="1" x14ac:dyDescent="0.3">
      <c r="A58" s="75">
        <f>IF(ISBLANK(VLOOKUP(D58,#REF!,3)),0,1)</f>
        <v>1</v>
      </c>
      <c r="B58" s="74">
        <f t="shared" si="0"/>
        <v>0</v>
      </c>
      <c r="C58" s="61">
        <v>24</v>
      </c>
      <c r="D58" s="62"/>
      <c r="E58" s="63"/>
      <c r="F58" s="64"/>
      <c r="G58" s="113"/>
      <c r="H58" s="62"/>
      <c r="I58" s="62"/>
      <c r="J58" s="152" t="s">
        <v>4</v>
      </c>
      <c r="K58" s="152" t="s">
        <v>4</v>
      </c>
      <c r="L58" s="152" t="s">
        <v>4</v>
      </c>
      <c r="M58" s="152" t="s">
        <v>4</v>
      </c>
      <c r="N58" s="152" t="s">
        <v>4</v>
      </c>
      <c r="O58" s="152" t="s">
        <v>4</v>
      </c>
      <c r="P58" s="152" t="s">
        <v>4</v>
      </c>
      <c r="Q58" s="152" t="s">
        <v>4</v>
      </c>
      <c r="R58" s="152" t="s">
        <v>4</v>
      </c>
      <c r="S58" s="152" t="s">
        <v>4</v>
      </c>
      <c r="T58" s="78"/>
      <c r="U58" s="78"/>
      <c r="V58" s="78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/>
      <c r="AH58" s="78"/>
      <c r="AI58" s="78"/>
      <c r="AJ58" s="78"/>
      <c r="AK58" s="78"/>
      <c r="AL58" s="78"/>
      <c r="AM58" s="78"/>
      <c r="AN58" s="78"/>
      <c r="AO58" s="78"/>
      <c r="AP58" s="78"/>
      <c r="AQ58" s="78"/>
      <c r="AR58" s="78"/>
      <c r="AS58" s="78"/>
      <c r="AT58" s="78"/>
      <c r="AU58" s="78"/>
      <c r="AV58" s="78"/>
      <c r="AW58" s="78"/>
      <c r="AX58" s="78"/>
      <c r="AY58" s="78"/>
      <c r="AZ58" s="78"/>
      <c r="BA58" s="78"/>
      <c r="BB58" s="79"/>
    </row>
  </sheetData>
  <dataConsolidate/>
  <mergeCells count="70">
    <mergeCell ref="AZ31:AZ32"/>
    <mergeCell ref="BA31:BA32"/>
    <mergeCell ref="BB31:BB32"/>
    <mergeCell ref="AU31:AU32"/>
    <mergeCell ref="AV31:AV32"/>
    <mergeCell ref="AW31:AW32"/>
    <mergeCell ref="AX31:AX32"/>
    <mergeCell ref="AY31:AY32"/>
    <mergeCell ref="AP31:AP32"/>
    <mergeCell ref="AQ31:AQ32"/>
    <mergeCell ref="AR31:AR32"/>
    <mergeCell ref="AS31:AS32"/>
    <mergeCell ref="AT31:AT32"/>
    <mergeCell ref="AK31:AK32"/>
    <mergeCell ref="AL31:AL32"/>
    <mergeCell ref="AM31:AM32"/>
    <mergeCell ref="AN31:AN32"/>
    <mergeCell ref="AO31:AO32"/>
    <mergeCell ref="AF31:AF32"/>
    <mergeCell ref="AG31:AG32"/>
    <mergeCell ref="AH31:AH32"/>
    <mergeCell ref="AI31:AI32"/>
    <mergeCell ref="AJ31:AJ32"/>
    <mergeCell ref="H33:H34"/>
    <mergeCell ref="I33:I34"/>
    <mergeCell ref="J33:J34"/>
    <mergeCell ref="AD31:AD32"/>
    <mergeCell ref="AE31:AE32"/>
    <mergeCell ref="Z31:AA32"/>
    <mergeCell ref="AB31:AC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C33:C34"/>
    <mergeCell ref="D33:D34"/>
    <mergeCell ref="E33:E34"/>
    <mergeCell ref="F33:F34"/>
    <mergeCell ref="G33:G34"/>
    <mergeCell ref="X31:Y32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G8:H8"/>
    <mergeCell ref="Q8:R8"/>
    <mergeCell ref="G9:H9"/>
    <mergeCell ref="Q9:R9"/>
    <mergeCell ref="G10:H10"/>
    <mergeCell ref="Q10:R10"/>
    <mergeCell ref="C2:E2"/>
    <mergeCell ref="F2:T2"/>
    <mergeCell ref="C4:U4"/>
    <mergeCell ref="C6:E6"/>
    <mergeCell ref="F6:G6"/>
    <mergeCell ref="H6:J6"/>
    <mergeCell ref="P6:Q6"/>
    <mergeCell ref="R6:S6"/>
    <mergeCell ref="T6:U6"/>
  </mergeCells>
  <dataValidations count="4">
    <dataValidation type="list" allowBlank="1" showErrorMessage="1" sqref="I29">
      <formula1>$O$28:$O$30</formula1>
    </dataValidation>
    <dataValidation allowBlank="1" showErrorMessage="1" sqref="J30"/>
    <dataValidation type="list" showInputMessage="1" showErrorMessage="1" promptTitle="Choix Cardinal" sqref="P10">
      <formula1>$N$8:$N$10</formula1>
    </dataValidation>
    <dataValidation type="list" showInputMessage="1" showErrorMessage="1" promptTitle="Choix Cardinal" sqref="P9">
      <formula1>$M$8:$M$10</formula1>
    </dataValidation>
  </dataValidations>
  <pageMargins left="0.7" right="0.7" top="0.75" bottom="0.75" header="0.3" footer="0.3"/>
  <pageSetup paperSize="9" orientation="portrait" horizontalDpi="4294967293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8"/>
  <sheetViews>
    <sheetView topLeftCell="A7" zoomScaleNormal="100" workbookViewId="0">
      <selection activeCell="G35" sqref="G35:AC48"/>
    </sheetView>
  </sheetViews>
  <sheetFormatPr baseColWidth="10" defaultColWidth="11.42578125" defaultRowHeight="15" x14ac:dyDescent="0.25"/>
  <cols>
    <col min="1" max="2" width="0.85546875" style="80" customWidth="1"/>
    <col min="3" max="3" width="3.7109375" style="80" customWidth="1"/>
    <col min="4" max="8" width="10.28515625" style="80" customWidth="1"/>
    <col min="9" max="10" width="15.7109375" style="80" customWidth="1"/>
    <col min="11" max="15" width="10.7109375" style="80" hidden="1" customWidth="1"/>
    <col min="16" max="16" width="10.7109375" style="80" customWidth="1"/>
    <col min="17" max="29" width="10.28515625" style="80" customWidth="1"/>
    <col min="30" max="16384" width="11.42578125" style="80"/>
  </cols>
  <sheetData>
    <row r="1" spans="3:23" ht="3" customHeight="1" thickBot="1" x14ac:dyDescent="0.3"/>
    <row r="2" spans="3:23" ht="21" x14ac:dyDescent="0.35">
      <c r="C2" s="214" t="s">
        <v>19</v>
      </c>
      <c r="D2" s="215"/>
      <c r="E2" s="215"/>
      <c r="F2" s="216" t="s">
        <v>147</v>
      </c>
      <c r="G2" s="216"/>
      <c r="H2" s="216"/>
      <c r="I2" s="216"/>
      <c r="J2" s="216"/>
      <c r="K2" s="216"/>
      <c r="L2" s="216"/>
      <c r="M2" s="216"/>
      <c r="N2" s="216"/>
      <c r="O2" s="216"/>
      <c r="P2" s="216"/>
      <c r="Q2" s="216"/>
      <c r="R2" s="216"/>
      <c r="S2" s="216"/>
      <c r="T2" s="216"/>
      <c r="U2" s="1"/>
    </row>
    <row r="3" spans="3:23" ht="14.45" customHeight="1" x14ac:dyDescent="0.25">
      <c r="C3" s="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2"/>
    </row>
    <row r="4" spans="3:23" ht="21.75" thickBot="1" x14ac:dyDescent="0.4">
      <c r="C4" s="217" t="s">
        <v>75</v>
      </c>
      <c r="D4" s="218"/>
      <c r="E4" s="218"/>
      <c r="F4" s="218"/>
      <c r="G4" s="218"/>
      <c r="H4" s="218"/>
      <c r="I4" s="218"/>
      <c r="J4" s="218"/>
      <c r="K4" s="218"/>
      <c r="L4" s="218"/>
      <c r="M4" s="218"/>
      <c r="N4" s="218"/>
      <c r="O4" s="218"/>
      <c r="P4" s="218"/>
      <c r="Q4" s="218"/>
      <c r="R4" s="218"/>
      <c r="S4" s="218"/>
      <c r="T4" s="218"/>
      <c r="U4" s="219"/>
    </row>
    <row r="5" spans="3:23" ht="15.75" customHeight="1" thickBot="1" x14ac:dyDescent="0.4">
      <c r="C5" s="7"/>
      <c r="D5" s="7"/>
      <c r="E5" s="7"/>
      <c r="F5" s="7"/>
      <c r="G5" s="7"/>
      <c r="J5" s="7"/>
      <c r="K5" s="7"/>
      <c r="L5" s="7"/>
      <c r="M5" s="7"/>
      <c r="N5" s="7"/>
      <c r="O5" s="7"/>
      <c r="P5" s="7"/>
      <c r="Q5" s="7"/>
      <c r="R5" s="7"/>
    </row>
    <row r="6" spans="3:23" ht="16.5" customHeight="1" thickBot="1" x14ac:dyDescent="0.3">
      <c r="C6" s="220" t="s">
        <v>38</v>
      </c>
      <c r="D6" s="221"/>
      <c r="E6" s="221"/>
      <c r="F6" s="222">
        <v>25</v>
      </c>
      <c r="G6" s="222"/>
      <c r="H6" s="221" t="s">
        <v>37</v>
      </c>
      <c r="I6" s="221"/>
      <c r="J6" s="221"/>
      <c r="K6" s="51"/>
      <c r="L6" s="51"/>
      <c r="M6" s="51"/>
      <c r="N6" s="50"/>
      <c r="O6" s="51"/>
      <c r="P6" s="223">
        <v>1</v>
      </c>
      <c r="Q6" s="223"/>
      <c r="R6" s="224" t="s">
        <v>78</v>
      </c>
      <c r="S6" s="224"/>
      <c r="T6" s="225">
        <v>37414</v>
      </c>
      <c r="U6" s="226"/>
    </row>
    <row r="7" spans="3:23" ht="16.5" customHeight="1" thickBot="1" x14ac:dyDescent="0.4">
      <c r="C7" s="34"/>
      <c r="D7" s="34"/>
      <c r="E7" s="33"/>
      <c r="F7" s="35"/>
      <c r="G7" s="33"/>
      <c r="H7" s="33"/>
      <c r="I7" s="33"/>
      <c r="J7" s="33"/>
      <c r="K7" s="33"/>
      <c r="L7" s="33"/>
      <c r="M7" s="33"/>
      <c r="N7" s="33"/>
      <c r="O7" s="37"/>
      <c r="P7" s="33"/>
      <c r="Q7" s="36"/>
    </row>
    <row r="8" spans="3:23" ht="15" customHeight="1" x14ac:dyDescent="0.25">
      <c r="C8" s="46"/>
      <c r="D8" s="33"/>
      <c r="G8" s="206" t="s">
        <v>57</v>
      </c>
      <c r="H8" s="207"/>
      <c r="I8" s="172" t="s">
        <v>50</v>
      </c>
      <c r="J8" s="172" t="s">
        <v>46</v>
      </c>
      <c r="K8" s="44"/>
      <c r="L8" s="44"/>
      <c r="M8" s="44"/>
      <c r="N8" s="44"/>
      <c r="O8" s="47"/>
      <c r="P8" s="45" t="s">
        <v>52</v>
      </c>
      <c r="Q8" s="208" t="s">
        <v>47</v>
      </c>
      <c r="R8" s="209"/>
    </row>
    <row r="9" spans="3:23" ht="14.25" customHeight="1" x14ac:dyDescent="0.25">
      <c r="C9" s="46"/>
      <c r="D9" s="33"/>
      <c r="G9" s="210" t="s">
        <v>48</v>
      </c>
      <c r="H9" s="211"/>
      <c r="I9" s="38">
        <v>7</v>
      </c>
      <c r="J9" s="39">
        <v>0.08</v>
      </c>
      <c r="K9" s="42" t="s">
        <v>51</v>
      </c>
      <c r="L9" s="43" t="str">
        <f>IF(P9=M9,"+","-")</f>
        <v>-</v>
      </c>
      <c r="M9" s="42" t="s">
        <v>3</v>
      </c>
      <c r="N9" s="42" t="s">
        <v>54</v>
      </c>
      <c r="O9" s="16" t="str">
        <f>IF(ISBLANK(I9),"",IF(ISBLANK(J9),"",IF(P9=M10,L9&amp;N11,N11)))</f>
        <v>-7°0,08</v>
      </c>
      <c r="P9" s="39" t="s">
        <v>53</v>
      </c>
      <c r="Q9" s="212">
        <f>IF(ISBLANK(I9),"",IF(ISBLANK(J9),"",IF(J9&gt;60,"ERREUR !!",O11*(I9+(J9/60)))))</f>
        <v>-7.0013333333333332</v>
      </c>
      <c r="R9" s="213"/>
    </row>
    <row r="10" spans="3:23" ht="15" customHeight="1" x14ac:dyDescent="0.25">
      <c r="C10" s="46"/>
      <c r="D10" s="33"/>
      <c r="G10" s="210" t="s">
        <v>49</v>
      </c>
      <c r="H10" s="211"/>
      <c r="I10" s="38">
        <v>9</v>
      </c>
      <c r="J10" s="39">
        <v>59.98</v>
      </c>
      <c r="K10" s="42" t="s">
        <v>51</v>
      </c>
      <c r="L10" s="43" t="str">
        <f>IF(P10=N9,"+","-")</f>
        <v>-</v>
      </c>
      <c r="M10" s="42" t="s">
        <v>53</v>
      </c>
      <c r="N10" s="42" t="s">
        <v>55</v>
      </c>
      <c r="O10" s="11" t="str">
        <f>IF(ISBLANK(I10),"",IF(ISBLANK(J10),"",IF(P10=N10,L10&amp;N12,N12)))</f>
        <v>-9°59,98</v>
      </c>
      <c r="P10" s="39" t="s">
        <v>55</v>
      </c>
      <c r="Q10" s="212">
        <f>IF(ISBLANK(I10),"",IF(ISBLANK(J10),"",IF(J10&gt;60,"ERREUR !!",O12*(I10+(J10/60)))))</f>
        <v>-9.9996666666666663</v>
      </c>
      <c r="R10" s="213"/>
      <c r="S10" s="31"/>
      <c r="T10" s="31"/>
    </row>
    <row r="11" spans="3:23" x14ac:dyDescent="0.25">
      <c r="G11" s="194" t="s">
        <v>72</v>
      </c>
      <c r="H11" s="195"/>
      <c r="I11" s="83" t="s">
        <v>33</v>
      </c>
      <c r="J11" s="85">
        <v>37414</v>
      </c>
      <c r="K11" s="85"/>
      <c r="L11" s="85"/>
      <c r="M11" s="85"/>
      <c r="N11" s="86" t="str">
        <f>I9&amp;"°"&amp;J9</f>
        <v>7°0,08</v>
      </c>
      <c r="O11" s="87">
        <f>IF(P9=M10,-1,1)</f>
        <v>-1</v>
      </c>
      <c r="P11" s="198" t="str">
        <f>TEXT(J11,"aaaa-mm-jj")&amp;"T"&amp;TEXT(J12,"hh:mm:ss")&amp;"z"</f>
        <v>2006-06-08T05:40:00z</v>
      </c>
      <c r="Q11" s="198"/>
      <c r="R11" s="199"/>
      <c r="T11" s="30"/>
      <c r="U11" s="30"/>
      <c r="V11" s="32"/>
      <c r="W11" s="32"/>
    </row>
    <row r="12" spans="3:23" ht="15.75" thickBot="1" x14ac:dyDescent="0.3">
      <c r="G12" s="196"/>
      <c r="H12" s="197"/>
      <c r="I12" s="84" t="s">
        <v>73</v>
      </c>
      <c r="J12" s="114">
        <v>0.23611111111111113</v>
      </c>
      <c r="K12" s="88"/>
      <c r="L12" s="88"/>
      <c r="M12" s="88"/>
      <c r="N12" s="89" t="str">
        <f>I10&amp;"°"&amp;J10</f>
        <v>9°59,98</v>
      </c>
      <c r="O12" s="87">
        <f>IF(P10=N10,-1,1)</f>
        <v>-1</v>
      </c>
      <c r="P12" s="200"/>
      <c r="Q12" s="200"/>
      <c r="R12" s="201"/>
      <c r="T12" s="30"/>
      <c r="U12" s="30"/>
      <c r="V12" s="32"/>
      <c r="W12" s="32"/>
    </row>
    <row r="13" spans="3:23" ht="15.75" thickBot="1" x14ac:dyDescent="0.3">
      <c r="C13" s="5" t="s">
        <v>1</v>
      </c>
      <c r="D13" s="5"/>
      <c r="E13" s="6"/>
      <c r="K13" s="81"/>
      <c r="L13" s="81"/>
      <c r="M13" s="81"/>
      <c r="N13" s="81"/>
      <c r="O13" s="81"/>
      <c r="P13" s="81"/>
      <c r="Q13" s="82"/>
    </row>
    <row r="14" spans="3:23" ht="15" customHeight="1" x14ac:dyDescent="0.25">
      <c r="C14" s="97" t="s">
        <v>7</v>
      </c>
      <c r="D14" s="90"/>
      <c r="E14" s="90"/>
      <c r="F14" s="90"/>
      <c r="G14" s="90"/>
      <c r="H14" s="91"/>
      <c r="I14" s="91"/>
      <c r="J14" s="91"/>
      <c r="K14" s="90"/>
      <c r="L14" s="90"/>
      <c r="M14" s="90"/>
      <c r="N14" s="91"/>
      <c r="O14" s="12"/>
      <c r="P14" s="91"/>
      <c r="Q14" s="12" t="s">
        <v>17</v>
      </c>
      <c r="R14" s="17">
        <v>22.5</v>
      </c>
      <c r="S14" s="92" t="s">
        <v>2</v>
      </c>
    </row>
    <row r="15" spans="3:23" ht="14.25" customHeight="1" x14ac:dyDescent="0.25">
      <c r="C15" s="98" t="s">
        <v>32</v>
      </c>
      <c r="D15" s="93"/>
      <c r="E15" s="93"/>
      <c r="F15" s="93"/>
      <c r="G15" s="93"/>
      <c r="H15" s="23"/>
      <c r="I15" s="23"/>
      <c r="J15" s="23"/>
      <c r="K15" s="93"/>
      <c r="L15" s="93"/>
      <c r="M15" s="93"/>
      <c r="N15" s="23"/>
      <c r="O15" s="13"/>
      <c r="P15" s="23"/>
      <c r="Q15" s="13" t="s">
        <v>34</v>
      </c>
      <c r="R15" s="18">
        <v>22.5</v>
      </c>
      <c r="S15" s="94" t="s">
        <v>2</v>
      </c>
    </row>
    <row r="16" spans="3:23" x14ac:dyDescent="0.25">
      <c r="C16" s="98" t="s">
        <v>11</v>
      </c>
      <c r="D16" s="93"/>
      <c r="E16" s="93"/>
      <c r="F16" s="93"/>
      <c r="G16" s="93"/>
      <c r="H16" s="23"/>
      <c r="I16" s="23"/>
      <c r="J16" s="23"/>
      <c r="K16" s="93"/>
      <c r="L16" s="93"/>
      <c r="M16" s="93"/>
      <c r="N16" s="23"/>
      <c r="O16" s="14"/>
      <c r="P16" s="23"/>
      <c r="Q16" s="14" t="s">
        <v>35</v>
      </c>
      <c r="R16" s="20" t="s">
        <v>4</v>
      </c>
      <c r="S16" s="94" t="s">
        <v>6</v>
      </c>
    </row>
    <row r="17" spans="3:54" ht="15.75" thickBot="1" x14ac:dyDescent="0.3">
      <c r="C17" s="99" t="s">
        <v>12</v>
      </c>
      <c r="D17" s="95"/>
      <c r="E17" s="95"/>
      <c r="F17" s="95"/>
      <c r="G17" s="95"/>
      <c r="H17" s="24"/>
      <c r="I17" s="24"/>
      <c r="J17" s="24"/>
      <c r="K17" s="95"/>
      <c r="L17" s="95"/>
      <c r="M17" s="95"/>
      <c r="N17" s="24"/>
      <c r="O17" s="15"/>
      <c r="P17" s="24"/>
      <c r="Q17" s="15" t="s">
        <v>36</v>
      </c>
      <c r="R17" s="21" t="s">
        <v>4</v>
      </c>
      <c r="S17" s="96" t="s">
        <v>6</v>
      </c>
    </row>
    <row r="18" spans="3:54" ht="14.45" hidden="1" x14ac:dyDescent="0.3">
      <c r="C18" s="8" t="s">
        <v>8</v>
      </c>
      <c r="D18" s="9"/>
      <c r="E18" s="9"/>
      <c r="F18" s="9"/>
      <c r="G18" s="9"/>
      <c r="H18" s="9"/>
      <c r="I18" s="9"/>
      <c r="J18" s="9"/>
      <c r="K18" s="10"/>
      <c r="L18" s="10"/>
      <c r="M18" s="10"/>
      <c r="N18" s="10"/>
      <c r="O18" s="25" t="s">
        <v>0</v>
      </c>
      <c r="P18" s="19">
        <f>(0.999842594+(0.00006793952*$R$14)-(0.00000909529*$R$14^2)+(0.0000001001685*$R$14^3)-(0.000000001120083*$R$14^4)+(0.000000000006536332*$R$14^5))</f>
        <v>0.99765835121983093</v>
      </c>
      <c r="Q18" s="10"/>
      <c r="R18" s="2"/>
    </row>
    <row r="19" spans="3:54" ht="14.45" hidden="1" x14ac:dyDescent="0.3">
      <c r="C19" s="8" t="s">
        <v>9</v>
      </c>
      <c r="D19" s="9"/>
      <c r="E19" s="9"/>
      <c r="F19" s="9"/>
      <c r="G19" s="9"/>
      <c r="H19" s="9"/>
      <c r="I19" s="9"/>
      <c r="J19" s="9"/>
      <c r="K19" s="10"/>
      <c r="L19" s="10"/>
      <c r="M19" s="10"/>
      <c r="N19" s="10"/>
      <c r="O19" s="25" t="s">
        <v>43</v>
      </c>
      <c r="P19" s="19" t="e">
        <f>$P$24*($P$18/#REF!)</f>
        <v>#REF!</v>
      </c>
      <c r="Q19" s="10" t="s">
        <v>3</v>
      </c>
      <c r="R19" s="2"/>
    </row>
    <row r="20" spans="3:54" ht="14.45" hidden="1" x14ac:dyDescent="0.3">
      <c r="C20" s="8" t="s">
        <v>18</v>
      </c>
      <c r="D20" s="9"/>
      <c r="E20" s="9"/>
      <c r="F20" s="9"/>
      <c r="G20" s="9"/>
      <c r="H20" s="9"/>
      <c r="I20" s="9"/>
      <c r="J20" s="9"/>
      <c r="K20" s="10"/>
      <c r="L20" s="10"/>
      <c r="M20" s="10"/>
      <c r="N20" s="10"/>
      <c r="O20" s="25" t="s">
        <v>44</v>
      </c>
      <c r="P20" s="19" t="e">
        <f>5+#REF!</f>
        <v>#REF!</v>
      </c>
      <c r="Q20" s="10" t="s">
        <v>6</v>
      </c>
      <c r="R20" s="2"/>
    </row>
    <row r="21" spans="3:54" ht="14.45" hidden="1" x14ac:dyDescent="0.3">
      <c r="C21" s="8" t="s">
        <v>10</v>
      </c>
      <c r="D21" s="9"/>
      <c r="E21" s="9"/>
      <c r="F21" s="9"/>
      <c r="G21" s="9"/>
      <c r="H21" s="9"/>
      <c r="I21" s="9"/>
      <c r="J21" s="9"/>
      <c r="K21" s="10"/>
      <c r="L21" s="10"/>
      <c r="M21" s="10"/>
      <c r="N21" s="10"/>
      <c r="O21" s="25" t="s">
        <v>45</v>
      </c>
      <c r="P21" s="19" t="e">
        <f>P20*(1+0.00001*(R14-20))</f>
        <v>#REF!</v>
      </c>
      <c r="Q21" s="10" t="s">
        <v>6</v>
      </c>
      <c r="R21" s="2"/>
    </row>
    <row r="22" spans="3:54" ht="14.45" hidden="1" x14ac:dyDescent="0.3">
      <c r="C22" s="8" t="s">
        <v>13</v>
      </c>
      <c r="D22" s="9"/>
      <c r="E22" s="9"/>
      <c r="F22" s="9"/>
      <c r="G22" s="9"/>
      <c r="H22" s="9"/>
      <c r="I22" s="9"/>
      <c r="J22" s="9"/>
      <c r="K22" s="10"/>
      <c r="L22" s="10"/>
      <c r="M22" s="10"/>
      <c r="N22" s="10"/>
      <c r="O22" s="25" t="s">
        <v>39</v>
      </c>
      <c r="P22" s="22" t="e">
        <f>$R$16*(1+0.00001*(20-$R$14))</f>
        <v>#VALUE!</v>
      </c>
      <c r="Q22" s="10" t="s">
        <v>6</v>
      </c>
      <c r="R22" s="2"/>
    </row>
    <row r="23" spans="3:54" ht="14.45" hidden="1" x14ac:dyDescent="0.3">
      <c r="C23" s="8" t="s">
        <v>14</v>
      </c>
      <c r="D23" s="9"/>
      <c r="E23" s="9"/>
      <c r="F23" s="9"/>
      <c r="G23" s="9"/>
      <c r="H23" s="9"/>
      <c r="I23" s="9"/>
      <c r="J23" s="9"/>
      <c r="K23" s="10"/>
      <c r="L23" s="10"/>
      <c r="M23" s="10"/>
      <c r="N23" s="10"/>
      <c r="O23" s="25" t="s">
        <v>40</v>
      </c>
      <c r="P23" s="22" t="e">
        <f>$R$17*(1+0.00001*(20-$R$14))</f>
        <v>#VALUE!</v>
      </c>
      <c r="Q23" s="10" t="s">
        <v>6</v>
      </c>
      <c r="R23" s="2"/>
    </row>
    <row r="24" spans="3:54" ht="14.45" hidden="1" x14ac:dyDescent="0.3">
      <c r="C24" s="8" t="s">
        <v>15</v>
      </c>
      <c r="D24" s="9"/>
      <c r="E24" s="9"/>
      <c r="F24" s="9"/>
      <c r="G24" s="9"/>
      <c r="H24" s="9"/>
      <c r="I24" s="9"/>
      <c r="J24" s="9"/>
      <c r="K24" s="10"/>
      <c r="L24" s="10"/>
      <c r="M24" s="10"/>
      <c r="N24" s="10"/>
      <c r="O24" s="25" t="s">
        <v>41</v>
      </c>
      <c r="P24" s="23" t="e">
        <f>MAX(#REF!)</f>
        <v>#REF!</v>
      </c>
      <c r="Q24" s="10" t="s">
        <v>3</v>
      </c>
      <c r="R24" s="2"/>
    </row>
    <row r="25" spans="3:54" ht="14.45" hidden="1" x14ac:dyDescent="0.3">
      <c r="C25" s="8" t="s">
        <v>16</v>
      </c>
      <c r="D25" s="9"/>
      <c r="E25" s="9"/>
      <c r="F25" s="9"/>
      <c r="G25" s="9"/>
      <c r="H25" s="9"/>
      <c r="I25" s="9"/>
      <c r="J25" s="9"/>
      <c r="K25" s="10"/>
      <c r="L25" s="10"/>
      <c r="M25" s="10"/>
      <c r="N25" s="10"/>
      <c r="O25" s="25" t="s">
        <v>42</v>
      </c>
      <c r="P25" s="23" t="e">
        <f>IF(ISBLANK(R14),"",IF(ISBLANK(P21),"",IF(ISBLANK(R17),"",(($P$24*$P$18)/($P$22-$P$23)))))</f>
        <v>#REF!</v>
      </c>
      <c r="Q25" s="10" t="s">
        <v>3</v>
      </c>
      <c r="R25" s="2"/>
    </row>
    <row r="26" spans="3:54" ht="14.45" hidden="1" x14ac:dyDescent="0.3">
      <c r="C26" s="40" t="s">
        <v>31</v>
      </c>
      <c r="D26" s="41"/>
      <c r="E26" s="41"/>
      <c r="F26" s="41"/>
      <c r="G26" s="41"/>
      <c r="H26" s="41"/>
      <c r="I26" s="41"/>
      <c r="J26" s="41"/>
      <c r="K26" s="10"/>
      <c r="L26" s="10"/>
      <c r="M26" s="10"/>
      <c r="N26" s="10"/>
      <c r="O26" s="25" t="s">
        <v>30</v>
      </c>
      <c r="P26" s="23" t="e">
        <f>2+(#REF!+#REF!)</f>
        <v>#REF!</v>
      </c>
      <c r="Q26" s="10" t="s">
        <v>6</v>
      </c>
      <c r="R26" s="2"/>
    </row>
    <row r="27" spans="3:54" hidden="1" thickBot="1" x14ac:dyDescent="0.35">
      <c r="C27" s="26"/>
      <c r="D27" s="27"/>
      <c r="E27" s="27"/>
      <c r="F27" s="27"/>
      <c r="G27" s="27"/>
      <c r="H27" s="27"/>
      <c r="I27" s="27"/>
      <c r="J27" s="27"/>
      <c r="K27" s="28"/>
      <c r="L27" s="28"/>
      <c r="M27" s="28"/>
      <c r="N27" s="28"/>
      <c r="O27" s="29" t="s">
        <v>29</v>
      </c>
      <c r="P27" s="24">
        <v>1.6999999999999999E-3</v>
      </c>
      <c r="Q27" s="28"/>
      <c r="R27" s="4"/>
    </row>
    <row r="29" spans="3:54" ht="15.75" x14ac:dyDescent="0.25">
      <c r="E29" s="202" t="s">
        <v>60</v>
      </c>
      <c r="F29" s="202"/>
      <c r="G29" s="202"/>
      <c r="H29" s="202"/>
      <c r="I29" s="69" t="s">
        <v>66</v>
      </c>
      <c r="K29" s="70"/>
      <c r="L29" s="70"/>
      <c r="M29" s="70"/>
      <c r="N29" s="71"/>
      <c r="O29" s="70" t="s">
        <v>66</v>
      </c>
    </row>
    <row r="30" spans="3:54" ht="16.149999999999999" thickBot="1" x14ac:dyDescent="0.35">
      <c r="E30" s="118"/>
      <c r="F30" s="118"/>
      <c r="G30" s="118"/>
      <c r="H30" s="118"/>
      <c r="I30" s="118"/>
      <c r="J30" s="73"/>
      <c r="K30" s="72"/>
      <c r="L30" s="72"/>
      <c r="M30" s="72"/>
      <c r="N30" s="71"/>
      <c r="O30" s="71" t="s">
        <v>65</v>
      </c>
      <c r="P30" s="71"/>
    </row>
    <row r="31" spans="3:54" ht="15.75" customHeight="1" x14ac:dyDescent="0.25">
      <c r="C31" s="203" t="s">
        <v>5</v>
      </c>
      <c r="D31" s="190" t="s">
        <v>24</v>
      </c>
      <c r="E31" s="190" t="s">
        <v>58</v>
      </c>
      <c r="F31" s="190" t="s">
        <v>56</v>
      </c>
      <c r="G31" s="190" t="s">
        <v>20</v>
      </c>
      <c r="H31" s="190" t="s">
        <v>76</v>
      </c>
      <c r="I31" s="188" t="s">
        <v>77</v>
      </c>
      <c r="J31" s="188" t="s">
        <v>64</v>
      </c>
      <c r="K31" s="190" t="s">
        <v>21</v>
      </c>
      <c r="L31" s="190" t="s">
        <v>22</v>
      </c>
      <c r="M31" s="190" t="s">
        <v>26</v>
      </c>
      <c r="N31" s="190" t="s">
        <v>25</v>
      </c>
      <c r="O31" s="190" t="s">
        <v>23</v>
      </c>
      <c r="P31" s="192" t="s">
        <v>74</v>
      </c>
      <c r="Q31" s="192"/>
      <c r="R31" s="192"/>
      <c r="S31" s="192"/>
      <c r="T31" s="184" t="s">
        <v>69</v>
      </c>
      <c r="U31" s="184"/>
      <c r="V31" s="184" t="s">
        <v>70</v>
      </c>
      <c r="W31" s="184"/>
      <c r="X31" s="184" t="s">
        <v>71</v>
      </c>
      <c r="Y31" s="184"/>
      <c r="Z31" s="184" t="s">
        <v>67</v>
      </c>
      <c r="AA31" s="184"/>
      <c r="AB31" s="184" t="s">
        <v>68</v>
      </c>
      <c r="AC31" s="186"/>
      <c r="AD31" s="227" t="s">
        <v>80</v>
      </c>
      <c r="AE31" s="227" t="s">
        <v>81</v>
      </c>
      <c r="AF31" s="227" t="s">
        <v>82</v>
      </c>
      <c r="AG31" s="228" t="s">
        <v>83</v>
      </c>
      <c r="AH31" s="227" t="s">
        <v>84</v>
      </c>
      <c r="AI31" s="227" t="s">
        <v>85</v>
      </c>
      <c r="AJ31" s="227" t="s">
        <v>86</v>
      </c>
      <c r="AK31" s="227" t="s">
        <v>87</v>
      </c>
      <c r="AL31" s="228" t="s">
        <v>88</v>
      </c>
      <c r="AM31" s="227" t="s">
        <v>89</v>
      </c>
      <c r="AN31" s="227" t="s">
        <v>90</v>
      </c>
      <c r="AO31" s="227" t="s">
        <v>91</v>
      </c>
      <c r="AP31" s="227" t="s">
        <v>92</v>
      </c>
      <c r="AQ31" s="227" t="s">
        <v>93</v>
      </c>
      <c r="AR31" s="228" t="s">
        <v>94</v>
      </c>
      <c r="AS31" s="228" t="s">
        <v>95</v>
      </c>
      <c r="AT31" s="228" t="s">
        <v>96</v>
      </c>
      <c r="AU31" s="227" t="s">
        <v>97</v>
      </c>
      <c r="AV31" s="227" t="s">
        <v>98</v>
      </c>
      <c r="AW31" s="229" t="s">
        <v>99</v>
      </c>
      <c r="AX31" s="227" t="s">
        <v>100</v>
      </c>
      <c r="AY31" s="227" t="s">
        <v>101</v>
      </c>
      <c r="AZ31" s="228" t="s">
        <v>102</v>
      </c>
      <c r="BA31" s="227" t="s">
        <v>103</v>
      </c>
      <c r="BB31" s="230" t="s">
        <v>104</v>
      </c>
    </row>
    <row r="32" spans="3:54" ht="15.75" customHeight="1" x14ac:dyDescent="0.25">
      <c r="C32" s="204"/>
      <c r="D32" s="191"/>
      <c r="E32" s="191"/>
      <c r="F32" s="191"/>
      <c r="G32" s="191"/>
      <c r="H32" s="191"/>
      <c r="I32" s="205"/>
      <c r="J32" s="189"/>
      <c r="K32" s="191"/>
      <c r="L32" s="191"/>
      <c r="M32" s="191"/>
      <c r="N32" s="191"/>
      <c r="O32" s="191"/>
      <c r="P32" s="193"/>
      <c r="Q32" s="193"/>
      <c r="R32" s="193"/>
      <c r="S32" s="193"/>
      <c r="T32" s="185"/>
      <c r="U32" s="185"/>
      <c r="V32" s="185"/>
      <c r="W32" s="185"/>
      <c r="X32" s="185"/>
      <c r="Y32" s="185"/>
      <c r="Z32" s="185"/>
      <c r="AA32" s="185"/>
      <c r="AB32" s="185"/>
      <c r="AC32" s="187"/>
      <c r="AD32" s="227"/>
      <c r="AE32" s="227"/>
      <c r="AF32" s="227"/>
      <c r="AG32" s="228"/>
      <c r="AH32" s="227"/>
      <c r="AI32" s="227"/>
      <c r="AJ32" s="227"/>
      <c r="AK32" s="227"/>
      <c r="AL32" s="228"/>
      <c r="AM32" s="227"/>
      <c r="AN32" s="227"/>
      <c r="AO32" s="227"/>
      <c r="AP32" s="227"/>
      <c r="AQ32" s="227"/>
      <c r="AR32" s="228"/>
      <c r="AS32" s="228"/>
      <c r="AT32" s="228"/>
      <c r="AU32" s="227"/>
      <c r="AV32" s="227"/>
      <c r="AW32" s="229"/>
      <c r="AX32" s="227"/>
      <c r="AY32" s="227"/>
      <c r="AZ32" s="228"/>
      <c r="BA32" s="227"/>
      <c r="BB32" s="230"/>
    </row>
    <row r="33" spans="1:54" ht="15.75" customHeight="1" x14ac:dyDescent="0.25">
      <c r="C33" s="178" t="s">
        <v>59</v>
      </c>
      <c r="D33" s="180" t="s">
        <v>4</v>
      </c>
      <c r="E33" s="180" t="s">
        <v>2</v>
      </c>
      <c r="F33" s="176" t="s">
        <v>62</v>
      </c>
      <c r="G33" s="182"/>
      <c r="H33" s="176" t="s">
        <v>27</v>
      </c>
      <c r="I33" s="176" t="s">
        <v>27</v>
      </c>
      <c r="J33" s="176" t="s">
        <v>62</v>
      </c>
      <c r="K33" s="136"/>
      <c r="L33" s="136"/>
      <c r="M33" s="136"/>
      <c r="N33" s="136"/>
      <c r="O33" s="136"/>
      <c r="P33" s="137" t="s">
        <v>132</v>
      </c>
      <c r="Q33" s="137"/>
      <c r="R33" s="137" t="s">
        <v>133</v>
      </c>
      <c r="S33" s="137" t="s">
        <v>134</v>
      </c>
      <c r="T33" s="138" t="s">
        <v>135</v>
      </c>
      <c r="U33" s="138" t="s">
        <v>136</v>
      </c>
      <c r="V33" s="138" t="s">
        <v>137</v>
      </c>
      <c r="W33" s="138" t="s">
        <v>138</v>
      </c>
      <c r="X33" s="138" t="s">
        <v>139</v>
      </c>
      <c r="Y33" s="138" t="s">
        <v>140</v>
      </c>
      <c r="Z33" s="138" t="s">
        <v>141</v>
      </c>
      <c r="AA33" s="138" t="s">
        <v>142</v>
      </c>
      <c r="AB33" s="138" t="s">
        <v>143</v>
      </c>
      <c r="AC33" s="139" t="s">
        <v>144</v>
      </c>
      <c r="AD33" s="129" t="s">
        <v>105</v>
      </c>
      <c r="AE33" s="129" t="s">
        <v>106</v>
      </c>
      <c r="AF33" s="129" t="s">
        <v>107</v>
      </c>
      <c r="AG33" s="130" t="s">
        <v>108</v>
      </c>
      <c r="AH33" s="129" t="s">
        <v>109</v>
      </c>
      <c r="AI33" s="131" t="s">
        <v>110</v>
      </c>
      <c r="AJ33" s="129" t="s">
        <v>111</v>
      </c>
      <c r="AK33" s="131" t="s">
        <v>112</v>
      </c>
      <c r="AL33" s="129" t="s">
        <v>113</v>
      </c>
      <c r="AM33" s="129" t="s">
        <v>114</v>
      </c>
      <c r="AN33" s="129" t="s">
        <v>115</v>
      </c>
      <c r="AO33" s="129" t="s">
        <v>116</v>
      </c>
      <c r="AP33" s="129" t="s">
        <v>117</v>
      </c>
      <c r="AQ33" s="131" t="s">
        <v>118</v>
      </c>
      <c r="AR33" s="129" t="s">
        <v>119</v>
      </c>
      <c r="AS33" s="129" t="s">
        <v>120</v>
      </c>
      <c r="AT33" s="132" t="s">
        <v>121</v>
      </c>
      <c r="AU33" s="131" t="s">
        <v>122</v>
      </c>
      <c r="AV33" s="131" t="s">
        <v>123</v>
      </c>
      <c r="AW33" s="131" t="s">
        <v>124</v>
      </c>
      <c r="AX33" s="129" t="s">
        <v>125</v>
      </c>
      <c r="AY33" s="129" t="s">
        <v>126</v>
      </c>
      <c r="AZ33" s="130" t="s">
        <v>127</v>
      </c>
      <c r="BA33" s="129" t="s">
        <v>128</v>
      </c>
      <c r="BB33" s="133" t="s">
        <v>129</v>
      </c>
    </row>
    <row r="34" spans="1:54" ht="14.25" customHeight="1" thickBot="1" x14ac:dyDescent="0.3">
      <c r="C34" s="179"/>
      <c r="D34" s="181"/>
      <c r="E34" s="181"/>
      <c r="F34" s="177"/>
      <c r="G34" s="183"/>
      <c r="H34" s="177"/>
      <c r="I34" s="177"/>
      <c r="J34" s="177"/>
      <c r="K34" s="125"/>
      <c r="L34" s="125"/>
      <c r="M34" s="125"/>
      <c r="N34" s="126" t="s">
        <v>6</v>
      </c>
      <c r="O34" s="125"/>
      <c r="P34" s="126" t="s">
        <v>61</v>
      </c>
      <c r="Q34" s="126" t="s">
        <v>79</v>
      </c>
      <c r="R34" s="126" t="s">
        <v>63</v>
      </c>
      <c r="S34" s="126" t="s">
        <v>28</v>
      </c>
      <c r="T34" s="100" t="s">
        <v>63</v>
      </c>
      <c r="U34" s="100" t="s">
        <v>28</v>
      </c>
      <c r="V34" s="100" t="s">
        <v>63</v>
      </c>
      <c r="W34" s="100" t="s">
        <v>28</v>
      </c>
      <c r="X34" s="100" t="s">
        <v>63</v>
      </c>
      <c r="Y34" s="100" t="s">
        <v>28</v>
      </c>
      <c r="Z34" s="100" t="s">
        <v>63</v>
      </c>
      <c r="AA34" s="100" t="s">
        <v>28</v>
      </c>
      <c r="AB34" s="100" t="s">
        <v>63</v>
      </c>
      <c r="AC34" s="101" t="s">
        <v>28</v>
      </c>
      <c r="AD34" s="134" t="s">
        <v>130</v>
      </c>
      <c r="AE34" s="134" t="s">
        <v>130</v>
      </c>
      <c r="AF34" s="134" t="s">
        <v>130</v>
      </c>
      <c r="AG34" s="135" t="s">
        <v>131</v>
      </c>
      <c r="AH34" s="134" t="s">
        <v>131</v>
      </c>
      <c r="AI34" s="134" t="s">
        <v>131</v>
      </c>
      <c r="AJ34" s="134" t="s">
        <v>131</v>
      </c>
      <c r="AK34" s="134" t="s">
        <v>131</v>
      </c>
      <c r="AL34" s="134" t="s">
        <v>131</v>
      </c>
      <c r="AM34" s="134" t="s">
        <v>131</v>
      </c>
      <c r="AN34" s="134" t="s">
        <v>131</v>
      </c>
      <c r="AO34" s="134" t="s">
        <v>131</v>
      </c>
      <c r="AP34" s="134" t="s">
        <v>131</v>
      </c>
      <c r="AQ34" s="134" t="s">
        <v>131</v>
      </c>
      <c r="AR34" s="134" t="s">
        <v>131</v>
      </c>
      <c r="AS34" s="134" t="s">
        <v>131</v>
      </c>
      <c r="AT34" s="134" t="s">
        <v>131</v>
      </c>
      <c r="AU34" s="134" t="s">
        <v>131</v>
      </c>
      <c r="AV34" s="134" t="s">
        <v>131</v>
      </c>
      <c r="AW34" s="134" t="s">
        <v>131</v>
      </c>
      <c r="AX34" s="134" t="s">
        <v>131</v>
      </c>
      <c r="AY34" s="134" t="s">
        <v>131</v>
      </c>
      <c r="AZ34" s="134" t="s">
        <v>131</v>
      </c>
      <c r="BA34" s="134" t="s">
        <v>131</v>
      </c>
      <c r="BB34" s="134" t="s">
        <v>131</v>
      </c>
    </row>
    <row r="35" spans="1:54" ht="15.75" x14ac:dyDescent="0.25">
      <c r="A35" s="75">
        <f>IF(ISBLANK(VLOOKUP(D35,#REF!,3)),0,1)</f>
        <v>1</v>
      </c>
      <c r="B35" s="74">
        <f>IF(ISBLANK(D35),0,IF(ISBLANK(E35),0,IF(ISBLANK(F35),0,1)))</f>
        <v>0</v>
      </c>
      <c r="C35" s="140">
        <v>1</v>
      </c>
      <c r="D35" s="53"/>
      <c r="E35" s="53"/>
      <c r="F35" s="53"/>
      <c r="G35" s="164">
        <v>34.591799999999999</v>
      </c>
      <c r="H35" s="53">
        <v>1000</v>
      </c>
      <c r="I35" s="159">
        <v>1001</v>
      </c>
      <c r="J35" s="142" t="s">
        <v>4</v>
      </c>
      <c r="K35" s="143" t="str">
        <f>IF(ISBLANK(E35),"",(0.000824493-(0.0000040899*E35)+(0.000000076438*E35^2)-(0.00000000082467*E35^3)+(0.0000000000053875*E35^4)))</f>
        <v/>
      </c>
      <c r="L35" s="143" t="str">
        <f>IF(ISBLANK(E35),"",(-0.00000572466+(0.00000010227*E35)-(0.0000000016546*E35^2)))</f>
        <v/>
      </c>
      <c r="M35" s="143" t="str">
        <f>IF(ISBLANK(E35),"",IF(ISBLANK(G35),(O35+(K35*35)+(L35*35^1.5)+(0.00000048314*35^2)),(O35+(K35*G35)+(L35*G35^1.5)+(0.00000048314*G35^2))))</f>
        <v/>
      </c>
      <c r="N35" s="144" t="str">
        <f>IF(ISBLANK(D35),"",IF(ISBLANK(G35),J35*(1+0.00001*(35-20)),J35*(1+0.00001*(G35-20))))</f>
        <v/>
      </c>
      <c r="O35" s="143" t="str">
        <f>IF(ISBLANK(E35),"",(0.999842594+(0.00006793952*E35)-(0.00000909529*E35^2)+(0.0000001001685*E35^3)-(0.000000001120083*E35^4)+(0.000000000006536332*E35^5)))</f>
        <v/>
      </c>
      <c r="P35" s="142">
        <v>3.6640000000000001</v>
      </c>
      <c r="Q35" s="142" t="s">
        <v>4</v>
      </c>
      <c r="R35" s="142" t="s">
        <v>4</v>
      </c>
      <c r="S35" s="161">
        <v>159.4</v>
      </c>
      <c r="T35" s="231">
        <v>3.0000000000000001E-3</v>
      </c>
      <c r="U35" s="231">
        <v>2.9315682269834323E-3</v>
      </c>
      <c r="X35" s="231">
        <v>34.146999999999998</v>
      </c>
      <c r="Y35" s="231">
        <v>33.368086748934417</v>
      </c>
      <c r="Z35" s="231">
        <v>2.2810000000000001</v>
      </c>
      <c r="AA35" s="231">
        <v>2.228969041916403</v>
      </c>
      <c r="AB35" s="231">
        <v>33.44</v>
      </c>
      <c r="AC35" s="231">
        <v>32.677213836775323</v>
      </c>
      <c r="AD35" s="149"/>
      <c r="AE35" s="149"/>
      <c r="AF35" s="149"/>
      <c r="AG35" s="149"/>
      <c r="AH35" s="149"/>
      <c r="AI35" s="149"/>
      <c r="AJ35" s="149"/>
      <c r="AK35" s="149"/>
      <c r="AL35" s="149"/>
      <c r="AM35" s="149"/>
      <c r="AN35" s="149"/>
      <c r="AO35" s="149"/>
      <c r="AP35" s="149"/>
      <c r="AQ35" s="149"/>
      <c r="AR35" s="149"/>
      <c r="AS35" s="149"/>
      <c r="AT35" s="149"/>
      <c r="AU35" s="149"/>
      <c r="AV35" s="149"/>
      <c r="AW35" s="149"/>
      <c r="AX35" s="149"/>
      <c r="AY35" s="149"/>
      <c r="AZ35" s="149"/>
      <c r="BA35" s="149"/>
      <c r="BB35" s="150"/>
    </row>
    <row r="36" spans="1:54" ht="15.75" x14ac:dyDescent="0.25">
      <c r="A36" s="75">
        <f>IF(ISBLANK(VLOOKUP(D36,#REF!,3)),0,1)</f>
        <v>1</v>
      </c>
      <c r="B36" s="74">
        <f t="shared" ref="B36:B58" si="0">IF(ISBLANK(D36),0,IF(ISBLANK(E36),0,IF(ISBLANK(F36),0,1)))</f>
        <v>0</v>
      </c>
      <c r="C36" s="52">
        <v>2</v>
      </c>
      <c r="D36" s="53"/>
      <c r="E36" s="53"/>
      <c r="F36" s="53"/>
      <c r="G36" s="164">
        <v>34.498199999999997</v>
      </c>
      <c r="H36" s="53">
        <v>800</v>
      </c>
      <c r="I36" s="159">
        <v>800</v>
      </c>
      <c r="J36" s="127" t="s">
        <v>4</v>
      </c>
      <c r="K36" s="57" t="str">
        <f t="shared" ref="K36:K45" si="1">IF(ISBLANK(E36),"",(0.000824493-(0.0000040899*E36)+(0.000000076438*E36^2)-(0.00000000082467*E36^3)+(0.0000000000053875*E36^4)))</f>
        <v/>
      </c>
      <c r="L36" s="57" t="str">
        <f t="shared" ref="L36:L45" si="2">IF(ISBLANK(E36),"",(-0.00000572466+(0.00000010227*E36)-(0.0000000016546*E36^2)))</f>
        <v/>
      </c>
      <c r="M36" s="57" t="str">
        <f t="shared" ref="M36:M45" si="3">IF(ISBLANK(E36),"",IF(ISBLANK(G36),(O36+(K36*35)+(L36*35^1.5)+(0.00000048314*35^2)),(O36+(K36*G36)+(L36*G36^1.5)+(0.00000048314*G36^2))))</f>
        <v/>
      </c>
      <c r="N36" s="58" t="str">
        <f t="shared" ref="N36:N45" si="4">IF(ISBLANK(D36),"",IF(ISBLANK(G36),J36*(1+0.00001*(35-20)),J36*(1+0.00001*(G36-20))))</f>
        <v/>
      </c>
      <c r="O36" s="57" t="str">
        <f t="shared" ref="O36:O45" si="5">IF(ISBLANK(E36),"",(0.999842594+(0.00006793952*E36)-(0.00000909529*E36^2)+(0.0000001001685*E36^3)-(0.000000001120083*E36^4)+(0.000000000006536332*E36^5)))</f>
        <v/>
      </c>
      <c r="P36" s="127">
        <v>3.1669999999999998</v>
      </c>
      <c r="Q36" s="127" t="s">
        <v>4</v>
      </c>
      <c r="R36" s="127" t="s">
        <v>4</v>
      </c>
      <c r="S36" s="162">
        <v>137.80000000000001</v>
      </c>
      <c r="T36" s="231">
        <v>6.0000000000000001E-3</v>
      </c>
      <c r="U36" s="231">
        <v>5.8631364539668647E-3</v>
      </c>
      <c r="X36" s="231">
        <v>36.984000000000002</v>
      </c>
      <c r="Y36" s="231">
        <v>36.14037310225175</v>
      </c>
      <c r="Z36" s="231">
        <v>2.415</v>
      </c>
      <c r="AA36" s="231">
        <v>2.359912422721663</v>
      </c>
      <c r="AB36" s="231">
        <v>32.090000000000003</v>
      </c>
      <c r="AC36" s="231">
        <v>31.358008134632783</v>
      </c>
      <c r="AD36" s="76"/>
      <c r="AE36" s="76"/>
      <c r="AF36" s="76"/>
      <c r="AG36" s="76"/>
      <c r="AH36" s="76"/>
      <c r="AI36" s="76"/>
      <c r="AJ36" s="76"/>
      <c r="AK36" s="76"/>
      <c r="AL36" s="76"/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76"/>
      <c r="BA36" s="76"/>
      <c r="BB36" s="77"/>
    </row>
    <row r="37" spans="1:54" ht="15.75" x14ac:dyDescent="0.25">
      <c r="A37" s="75">
        <f>IF(ISBLANK(VLOOKUP(D37,#REF!,3)),0,1)</f>
        <v>1</v>
      </c>
      <c r="B37" s="74">
        <f t="shared" si="0"/>
        <v>0</v>
      </c>
      <c r="C37" s="52">
        <v>3</v>
      </c>
      <c r="D37" s="53"/>
      <c r="E37" s="53"/>
      <c r="F37" s="53"/>
      <c r="G37" s="164">
        <v>34.710799999999999</v>
      </c>
      <c r="H37" s="53">
        <v>500</v>
      </c>
      <c r="I37" s="159">
        <v>500</v>
      </c>
      <c r="J37" s="127" t="s">
        <v>4</v>
      </c>
      <c r="K37" s="57" t="str">
        <f t="shared" si="1"/>
        <v/>
      </c>
      <c r="L37" s="57" t="str">
        <f t="shared" si="2"/>
        <v/>
      </c>
      <c r="M37" s="57" t="str">
        <f t="shared" si="3"/>
        <v/>
      </c>
      <c r="N37" s="58" t="str">
        <f t="shared" si="4"/>
        <v/>
      </c>
      <c r="O37" s="57" t="str">
        <f t="shared" si="5"/>
        <v/>
      </c>
      <c r="P37" s="127">
        <v>1.5589999999999999</v>
      </c>
      <c r="Q37" s="127" t="s">
        <v>4</v>
      </c>
      <c r="R37" s="127" t="s">
        <v>4</v>
      </c>
      <c r="S37" s="162">
        <v>67.8</v>
      </c>
      <c r="T37" s="231">
        <v>6.0000000000000001E-3</v>
      </c>
      <c r="U37" s="231">
        <v>5.8631364539668647E-3</v>
      </c>
      <c r="X37" s="231">
        <v>38.164000000000001</v>
      </c>
      <c r="Y37" s="231">
        <v>37.293456604865234</v>
      </c>
      <c r="Z37" s="231">
        <v>2.33</v>
      </c>
      <c r="AA37" s="231">
        <v>2.2768513229571323</v>
      </c>
      <c r="AB37" s="231">
        <v>19.239999999999998</v>
      </c>
      <c r="AC37" s="231">
        <v>18.801124229053745</v>
      </c>
      <c r="AD37" s="76"/>
      <c r="AE37" s="76"/>
      <c r="AF37" s="76"/>
      <c r="AG37" s="76"/>
      <c r="AH37" s="76"/>
      <c r="AI37" s="76"/>
      <c r="AJ37" s="76"/>
      <c r="AK37" s="76"/>
      <c r="AL37" s="76"/>
      <c r="AM37" s="76"/>
      <c r="AN37" s="76"/>
      <c r="AO37" s="76"/>
      <c r="AP37" s="76"/>
      <c r="AQ37" s="76"/>
      <c r="AR37" s="76"/>
      <c r="AS37" s="76"/>
      <c r="AT37" s="76"/>
      <c r="AU37" s="76"/>
      <c r="AV37" s="76"/>
      <c r="AW37" s="76"/>
      <c r="AX37" s="76"/>
      <c r="AY37" s="76"/>
      <c r="AZ37" s="76"/>
      <c r="BA37" s="76"/>
      <c r="BB37" s="77"/>
    </row>
    <row r="38" spans="1:54" ht="15.75" x14ac:dyDescent="0.25">
      <c r="A38" s="75">
        <f>IF(ISBLANK(VLOOKUP(D38,#REF!,3)),0,1)</f>
        <v>1</v>
      </c>
      <c r="B38" s="74">
        <f t="shared" si="0"/>
        <v>0</v>
      </c>
      <c r="C38" s="52">
        <v>4</v>
      </c>
      <c r="D38" s="53"/>
      <c r="E38" s="53"/>
      <c r="F38" s="53"/>
      <c r="G38" s="164">
        <v>34.943899999999999</v>
      </c>
      <c r="H38" s="53">
        <v>300</v>
      </c>
      <c r="I38" s="159">
        <v>300</v>
      </c>
      <c r="J38" s="127" t="s">
        <v>4</v>
      </c>
      <c r="K38" s="57" t="str">
        <f t="shared" si="1"/>
        <v/>
      </c>
      <c r="L38" s="57" t="str">
        <f t="shared" si="2"/>
        <v/>
      </c>
      <c r="M38" s="57" t="str">
        <f t="shared" si="3"/>
        <v/>
      </c>
      <c r="N38" s="58" t="str">
        <f t="shared" si="4"/>
        <v/>
      </c>
      <c r="O38" s="57" t="str">
        <f t="shared" si="5"/>
        <v/>
      </c>
      <c r="P38" s="127">
        <v>1.7390000000000001</v>
      </c>
      <c r="Q38" s="127" t="s">
        <v>4</v>
      </c>
      <c r="R38" s="127" t="s">
        <v>4</v>
      </c>
      <c r="S38" s="162">
        <v>75.7</v>
      </c>
      <c r="T38" s="231">
        <v>0.01</v>
      </c>
      <c r="U38" s="231">
        <v>9.7718940899447736E-3</v>
      </c>
      <c r="X38" s="231">
        <v>31.95</v>
      </c>
      <c r="Y38" s="231">
        <v>31.221201617373552</v>
      </c>
      <c r="Z38" s="231">
        <v>1.9729999999999999</v>
      </c>
      <c r="AA38" s="231">
        <v>1.9279947039461038</v>
      </c>
      <c r="AB38" s="231">
        <v>13.26</v>
      </c>
      <c r="AC38" s="231">
        <v>12.95753156326677</v>
      </c>
      <c r="AD38" s="76"/>
      <c r="AE38" s="76"/>
      <c r="AF38" s="76"/>
      <c r="AG38" s="76"/>
      <c r="AH38" s="76"/>
      <c r="AI38" s="76"/>
      <c r="AJ38" s="76"/>
      <c r="AK38" s="76"/>
      <c r="AL38" s="76"/>
      <c r="AM38" s="76"/>
      <c r="AN38" s="76"/>
      <c r="AO38" s="76"/>
      <c r="AP38" s="76"/>
      <c r="AQ38" s="76"/>
      <c r="AR38" s="76"/>
      <c r="AS38" s="76"/>
      <c r="AT38" s="76"/>
      <c r="AU38" s="76"/>
      <c r="AV38" s="76"/>
      <c r="AW38" s="76"/>
      <c r="AX38" s="76"/>
      <c r="AY38" s="76"/>
      <c r="AZ38" s="76"/>
      <c r="BA38" s="76"/>
      <c r="BB38" s="77"/>
    </row>
    <row r="39" spans="1:54" ht="15.75" x14ac:dyDescent="0.25">
      <c r="A39" s="75">
        <f>IF(ISBLANK(VLOOKUP(D39,#REF!,3)),0,1)</f>
        <v>1</v>
      </c>
      <c r="B39" s="74">
        <f t="shared" si="0"/>
        <v>0</v>
      </c>
      <c r="C39" s="52">
        <v>5</v>
      </c>
      <c r="D39" s="53"/>
      <c r="E39" s="53"/>
      <c r="F39" s="53"/>
      <c r="G39" s="164">
        <v>35.248199999999997</v>
      </c>
      <c r="H39" s="53">
        <v>160</v>
      </c>
      <c r="I39" s="159">
        <v>160</v>
      </c>
      <c r="J39" s="127" t="s">
        <v>4</v>
      </c>
      <c r="K39" s="57" t="str">
        <f t="shared" si="1"/>
        <v/>
      </c>
      <c r="L39" s="57" t="str">
        <f t="shared" si="2"/>
        <v/>
      </c>
      <c r="M39" s="57" t="str">
        <f t="shared" si="3"/>
        <v/>
      </c>
      <c r="N39" s="58" t="str">
        <f t="shared" si="4"/>
        <v/>
      </c>
      <c r="O39" s="57" t="str">
        <f t="shared" si="5"/>
        <v/>
      </c>
      <c r="P39" s="127">
        <v>2.238</v>
      </c>
      <c r="Q39" s="127" t="s">
        <v>4</v>
      </c>
      <c r="R39" s="127" t="s">
        <v>4</v>
      </c>
      <c r="S39" s="162">
        <v>97.5</v>
      </c>
      <c r="T39" s="231">
        <v>0.01</v>
      </c>
      <c r="U39" s="231">
        <v>9.7718940899447736E-3</v>
      </c>
      <c r="X39" s="231">
        <v>24.55</v>
      </c>
      <c r="Y39" s="231">
        <v>23.989999990814422</v>
      </c>
      <c r="Z39" s="231">
        <v>1.579</v>
      </c>
      <c r="AA39" s="231">
        <v>1.5429820768022797</v>
      </c>
      <c r="AB39" s="231">
        <v>8.44</v>
      </c>
      <c r="AC39" s="231">
        <v>8.2474786119133885</v>
      </c>
      <c r="AD39" s="76"/>
      <c r="AE39" s="76"/>
      <c r="AF39" s="76"/>
      <c r="AG39" s="76"/>
      <c r="AH39" s="76"/>
      <c r="AI39" s="76"/>
      <c r="AJ39" s="76"/>
      <c r="AK39" s="76"/>
      <c r="AL39" s="76"/>
      <c r="AM39" s="76"/>
      <c r="AN39" s="76"/>
      <c r="AO39" s="76"/>
      <c r="AP39" s="76"/>
      <c r="AQ39" s="76"/>
      <c r="AR39" s="76"/>
      <c r="AS39" s="76"/>
      <c r="AT39" s="76"/>
      <c r="AU39" s="76"/>
      <c r="AV39" s="76"/>
      <c r="AW39" s="76"/>
      <c r="AX39" s="76"/>
      <c r="AY39" s="76"/>
      <c r="AZ39" s="76"/>
      <c r="BA39" s="76"/>
      <c r="BB39" s="77"/>
    </row>
    <row r="40" spans="1:54" ht="15.75" x14ac:dyDescent="0.25">
      <c r="A40" s="75">
        <f>IF(ISBLANK(VLOOKUP(D40,#REF!,3)),0,1)</f>
        <v>1</v>
      </c>
      <c r="B40" s="74">
        <f t="shared" si="0"/>
        <v>0</v>
      </c>
      <c r="C40" s="52">
        <v>6</v>
      </c>
      <c r="D40" s="53"/>
      <c r="E40" s="53"/>
      <c r="F40" s="53"/>
      <c r="G40" s="164">
        <v>35.3949</v>
      </c>
      <c r="H40" s="53">
        <v>130</v>
      </c>
      <c r="I40" s="159">
        <v>130</v>
      </c>
      <c r="J40" s="127" t="s">
        <v>4</v>
      </c>
      <c r="K40" s="57" t="str">
        <f t="shared" si="1"/>
        <v/>
      </c>
      <c r="L40" s="57" t="str">
        <f t="shared" si="2"/>
        <v/>
      </c>
      <c r="M40" s="57" t="str">
        <f t="shared" si="3"/>
        <v/>
      </c>
      <c r="N40" s="58" t="str">
        <f t="shared" si="4"/>
        <v/>
      </c>
      <c r="O40" s="57" t="str">
        <f t="shared" si="5"/>
        <v/>
      </c>
      <c r="P40" s="127">
        <v>2.0699999999999998</v>
      </c>
      <c r="Q40" s="127" t="s">
        <v>4</v>
      </c>
      <c r="R40" s="127" t="s">
        <v>4</v>
      </c>
      <c r="S40" s="162">
        <v>90.1</v>
      </c>
      <c r="T40" s="231">
        <v>2.1999999999999999E-2</v>
      </c>
      <c r="U40" s="231">
        <v>2.1498166997878501E-2</v>
      </c>
      <c r="X40" s="231">
        <v>23.738000000000003</v>
      </c>
      <c r="Y40" s="231">
        <v>23.196522190710908</v>
      </c>
      <c r="Z40" s="231">
        <v>1.522</v>
      </c>
      <c r="AA40" s="231">
        <v>1.4872822804895947</v>
      </c>
      <c r="AB40" s="231">
        <v>7.34</v>
      </c>
      <c r="AC40" s="231">
        <v>7.1725702620194642</v>
      </c>
      <c r="AD40" s="76"/>
      <c r="AE40" s="76"/>
      <c r="AF40" s="76"/>
      <c r="AG40" s="76"/>
      <c r="AH40" s="76"/>
      <c r="AI40" s="76"/>
      <c r="AJ40" s="76"/>
      <c r="AK40" s="76"/>
      <c r="AL40" s="76"/>
      <c r="AM40" s="76"/>
      <c r="AN40" s="76"/>
      <c r="AO40" s="76"/>
      <c r="AP40" s="76"/>
      <c r="AQ40" s="76"/>
      <c r="AR40" s="76"/>
      <c r="AS40" s="76"/>
      <c r="AT40" s="76"/>
      <c r="AU40" s="76"/>
      <c r="AV40" s="76"/>
      <c r="AW40" s="76"/>
      <c r="AX40" s="76"/>
      <c r="AY40" s="76"/>
      <c r="AZ40" s="76"/>
      <c r="BA40" s="76"/>
      <c r="BB40" s="77"/>
    </row>
    <row r="41" spans="1:54" ht="15.75" x14ac:dyDescent="0.25">
      <c r="A41" s="75">
        <f>IF(ISBLANK(VLOOKUP(D41,#REF!,3)),0,1)</f>
        <v>1</v>
      </c>
      <c r="B41" s="74">
        <f t="shared" si="0"/>
        <v>0</v>
      </c>
      <c r="C41" s="52">
        <v>7</v>
      </c>
      <c r="D41" s="53"/>
      <c r="E41" s="53"/>
      <c r="F41" s="53"/>
      <c r="G41" s="164">
        <v>35.6248</v>
      </c>
      <c r="H41" s="53">
        <v>100</v>
      </c>
      <c r="I41" s="159">
        <v>100</v>
      </c>
      <c r="J41" s="127" t="s">
        <v>4</v>
      </c>
      <c r="K41" s="57" t="str">
        <f t="shared" si="1"/>
        <v/>
      </c>
      <c r="L41" s="57" t="str">
        <f t="shared" si="2"/>
        <v/>
      </c>
      <c r="M41" s="57" t="str">
        <f t="shared" si="3"/>
        <v/>
      </c>
      <c r="N41" s="58" t="str">
        <f t="shared" si="4"/>
        <v/>
      </c>
      <c r="O41" s="57" t="str">
        <f t="shared" si="5"/>
        <v/>
      </c>
      <c r="P41" s="127">
        <v>2.1549999999999998</v>
      </c>
      <c r="Q41" s="127" t="s">
        <v>4</v>
      </c>
      <c r="R41" s="127" t="s">
        <v>4</v>
      </c>
      <c r="S41" s="162">
        <v>93.9</v>
      </c>
      <c r="T41" s="231">
        <v>0.24399999999999999</v>
      </c>
      <c r="U41" s="231">
        <v>0.23843421579465249</v>
      </c>
      <c r="X41" s="231">
        <v>20.655999999999999</v>
      </c>
      <c r="Y41" s="231">
        <v>20.184824432189924</v>
      </c>
      <c r="Z41" s="231">
        <v>1.359</v>
      </c>
      <c r="AA41" s="231">
        <v>1.3280004068234947</v>
      </c>
      <c r="AB41" s="231">
        <v>5.82</v>
      </c>
      <c r="AC41" s="231">
        <v>5.6872423603478586</v>
      </c>
      <c r="AD41" s="76"/>
      <c r="AE41" s="76"/>
      <c r="AF41" s="76"/>
      <c r="AG41" s="76"/>
      <c r="AH41" s="76"/>
      <c r="AI41" s="76"/>
      <c r="AJ41" s="76"/>
      <c r="AK41" s="76"/>
      <c r="AL41" s="76"/>
      <c r="AM41" s="76"/>
      <c r="AN41" s="76"/>
      <c r="AO41" s="76"/>
      <c r="AP41" s="76"/>
      <c r="AQ41" s="76"/>
      <c r="AR41" s="76"/>
      <c r="AS41" s="76"/>
      <c r="AT41" s="76"/>
      <c r="AU41" s="76"/>
      <c r="AV41" s="76"/>
      <c r="AW41" s="76"/>
      <c r="AX41" s="76"/>
      <c r="AY41" s="76"/>
      <c r="AZ41" s="76"/>
      <c r="BA41" s="76"/>
      <c r="BB41" s="77"/>
    </row>
    <row r="42" spans="1:54" ht="15.75" x14ac:dyDescent="0.25">
      <c r="A42" s="75">
        <f>IF(ISBLANK(VLOOKUP(D42,#REF!,3)),0,1)</f>
        <v>1</v>
      </c>
      <c r="B42" s="74">
        <f t="shared" si="0"/>
        <v>0</v>
      </c>
      <c r="C42" s="52">
        <v>8</v>
      </c>
      <c r="D42" s="53"/>
      <c r="E42" s="53"/>
      <c r="F42" s="53"/>
      <c r="G42" s="232">
        <v>35.952100000000002</v>
      </c>
      <c r="H42" s="53">
        <v>80</v>
      </c>
      <c r="I42" s="159">
        <v>80</v>
      </c>
      <c r="J42" s="127" t="s">
        <v>4</v>
      </c>
      <c r="K42" s="57" t="str">
        <f t="shared" si="1"/>
        <v/>
      </c>
      <c r="L42" s="57" t="str">
        <f t="shared" si="2"/>
        <v/>
      </c>
      <c r="M42" s="57" t="str">
        <f t="shared" si="3"/>
        <v/>
      </c>
      <c r="N42" s="58" t="str">
        <f t="shared" si="4"/>
        <v/>
      </c>
      <c r="O42" s="57" t="str">
        <f t="shared" si="5"/>
        <v/>
      </c>
      <c r="P42" s="127">
        <v>3.1869999999999998</v>
      </c>
      <c r="Q42" s="127" t="s">
        <v>4</v>
      </c>
      <c r="R42" s="127" t="s">
        <v>4</v>
      </c>
      <c r="S42" s="60">
        <v>138.80000000000001</v>
      </c>
      <c r="T42" s="231">
        <v>0.53900000000000003</v>
      </c>
      <c r="U42" s="231">
        <v>0.52670509144802335</v>
      </c>
      <c r="X42" s="231">
        <v>11.491</v>
      </c>
      <c r="Y42" s="231">
        <v>11.22888349875554</v>
      </c>
      <c r="Z42" s="231">
        <v>0.88400000000000001</v>
      </c>
      <c r="AA42" s="231">
        <v>0.86383543755111802</v>
      </c>
      <c r="AB42" s="231">
        <v>3.52</v>
      </c>
      <c r="AC42" s="231">
        <v>3.4397067196605606</v>
      </c>
      <c r="AD42" s="76"/>
      <c r="AE42" s="76"/>
      <c r="AF42" s="76"/>
      <c r="AG42" s="76"/>
      <c r="AH42" s="76"/>
      <c r="AI42" s="76"/>
      <c r="AJ42" s="76"/>
      <c r="AK42" s="76"/>
      <c r="AL42" s="76"/>
      <c r="AM42" s="76"/>
      <c r="AN42" s="76"/>
      <c r="AO42" s="76"/>
      <c r="AP42" s="76"/>
      <c r="AQ42" s="76"/>
      <c r="AR42" s="76"/>
      <c r="AS42" s="76"/>
      <c r="AT42" s="76"/>
      <c r="AU42" s="76"/>
      <c r="AV42" s="76"/>
      <c r="AW42" s="76"/>
      <c r="AX42" s="76"/>
      <c r="AY42" s="76"/>
      <c r="AZ42" s="76"/>
      <c r="BA42" s="76"/>
      <c r="BB42" s="77"/>
    </row>
    <row r="43" spans="1:54" ht="15.75" x14ac:dyDescent="0.25">
      <c r="A43" s="75">
        <f>IF(ISBLANK(VLOOKUP(D43,#REF!,3)),0,1)</f>
        <v>1</v>
      </c>
      <c r="B43" s="74">
        <f t="shared" si="0"/>
        <v>0</v>
      </c>
      <c r="C43" s="52">
        <v>9</v>
      </c>
      <c r="D43" s="53"/>
      <c r="E43" s="53"/>
      <c r="F43" s="53"/>
      <c r="G43" s="232">
        <v>35.952399999999997</v>
      </c>
      <c r="H43" s="53">
        <v>80</v>
      </c>
      <c r="I43" s="159">
        <v>80</v>
      </c>
      <c r="J43" s="127" t="s">
        <v>4</v>
      </c>
      <c r="K43" s="57" t="str">
        <f t="shared" si="1"/>
        <v/>
      </c>
      <c r="L43" s="57" t="str">
        <f t="shared" si="2"/>
        <v/>
      </c>
      <c r="M43" s="57" t="str">
        <f t="shared" si="3"/>
        <v/>
      </c>
      <c r="N43" s="58" t="str">
        <f t="shared" si="4"/>
        <v/>
      </c>
      <c r="O43" s="57" t="str">
        <f t="shared" si="5"/>
        <v/>
      </c>
      <c r="P43" s="127">
        <v>3.1930000000000001</v>
      </c>
      <c r="Q43" s="127" t="s">
        <v>4</v>
      </c>
      <c r="R43" s="127" t="s">
        <v>4</v>
      </c>
      <c r="S43" s="60">
        <v>139.1</v>
      </c>
      <c r="T43" s="231">
        <v>0.53300000000000003</v>
      </c>
      <c r="U43" s="231">
        <v>0.5208419549940565</v>
      </c>
      <c r="X43" s="231">
        <v>11.517000000000001</v>
      </c>
      <c r="Y43" s="231">
        <v>11.254290423389397</v>
      </c>
      <c r="Z43" s="231">
        <v>0.86299999999999999</v>
      </c>
      <c r="AA43" s="231">
        <v>0.84331445996223398</v>
      </c>
      <c r="AB43" s="231">
        <v>3.5</v>
      </c>
      <c r="AC43" s="231">
        <v>3.4201629314806707</v>
      </c>
      <c r="AD43" s="76"/>
      <c r="AE43" s="76"/>
      <c r="AF43" s="76"/>
      <c r="AG43" s="76"/>
      <c r="AH43" s="76"/>
      <c r="AI43" s="76"/>
      <c r="AJ43" s="76"/>
      <c r="AK43" s="76"/>
      <c r="AL43" s="76"/>
      <c r="AM43" s="76"/>
      <c r="AN43" s="76"/>
      <c r="AO43" s="76"/>
      <c r="AP43" s="76"/>
      <c r="AQ43" s="76"/>
      <c r="AR43" s="76"/>
      <c r="AS43" s="76"/>
      <c r="AT43" s="76"/>
      <c r="AU43" s="76"/>
      <c r="AV43" s="76"/>
      <c r="AW43" s="76"/>
      <c r="AX43" s="76"/>
      <c r="AY43" s="76"/>
      <c r="AZ43" s="76"/>
      <c r="BA43" s="76"/>
      <c r="BB43" s="77"/>
    </row>
    <row r="44" spans="1:54" ht="15.75" x14ac:dyDescent="0.25">
      <c r="A44" s="75">
        <f>IF(ISBLANK(VLOOKUP(D44,#REF!,3)),0,1)</f>
        <v>1</v>
      </c>
      <c r="B44" s="74">
        <f t="shared" si="0"/>
        <v>0</v>
      </c>
      <c r="C44" s="52">
        <v>10</v>
      </c>
      <c r="D44" s="53"/>
      <c r="E44" s="53"/>
      <c r="F44" s="53"/>
      <c r="G44" s="164">
        <v>36.4681</v>
      </c>
      <c r="H44" s="53">
        <v>60</v>
      </c>
      <c r="I44" s="159">
        <v>60</v>
      </c>
      <c r="J44" s="127" t="s">
        <v>4</v>
      </c>
      <c r="K44" s="57" t="str">
        <f t="shared" si="1"/>
        <v/>
      </c>
      <c r="L44" s="57" t="str">
        <f t="shared" si="2"/>
        <v/>
      </c>
      <c r="M44" s="57" t="str">
        <f t="shared" si="3"/>
        <v/>
      </c>
      <c r="N44" s="58" t="str">
        <f t="shared" si="4"/>
        <v/>
      </c>
      <c r="O44" s="57" t="str">
        <f t="shared" si="5"/>
        <v/>
      </c>
      <c r="P44" s="127">
        <v>4.6500000000000004</v>
      </c>
      <c r="Q44" s="127" t="s">
        <v>4</v>
      </c>
      <c r="R44" s="127" t="s">
        <v>4</v>
      </c>
      <c r="S44" s="60">
        <v>202.7</v>
      </c>
      <c r="T44" s="231">
        <v>0.04</v>
      </c>
      <c r="U44" s="231">
        <v>3.9087576359779094E-2</v>
      </c>
      <c r="X44" s="231">
        <v>0.86</v>
      </c>
      <c r="Y44" s="231">
        <v>0.8403828917352506</v>
      </c>
      <c r="Z44" s="231">
        <v>0.193</v>
      </c>
      <c r="AA44" s="231">
        <v>0.18859755593593414</v>
      </c>
      <c r="AB44" s="231">
        <v>1.21</v>
      </c>
      <c r="AC44" s="231">
        <v>1.1823991848833175</v>
      </c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  <c r="AP44" s="76"/>
      <c r="AQ44" s="76"/>
      <c r="AR44" s="76"/>
      <c r="AS44" s="76"/>
      <c r="AT44" s="76"/>
      <c r="AU44" s="76"/>
      <c r="AV44" s="76"/>
      <c r="AW44" s="76"/>
      <c r="AX44" s="76"/>
      <c r="AY44" s="76"/>
      <c r="AZ44" s="76"/>
      <c r="BA44" s="76"/>
      <c r="BB44" s="77"/>
    </row>
    <row r="45" spans="1:54" ht="15.75" x14ac:dyDescent="0.25">
      <c r="A45" s="75">
        <f>IF(ISBLANK(VLOOKUP(D45,#REF!,3)),0,1)</f>
        <v>1</v>
      </c>
      <c r="B45" s="74">
        <f t="shared" si="0"/>
        <v>0</v>
      </c>
      <c r="C45" s="52">
        <v>11</v>
      </c>
      <c r="D45" s="53"/>
      <c r="E45" s="53"/>
      <c r="F45" s="53"/>
      <c r="G45" s="164">
        <v>36.0533</v>
      </c>
      <c r="H45" s="53">
        <v>40</v>
      </c>
      <c r="I45" s="159">
        <v>40</v>
      </c>
      <c r="J45" s="127" t="s">
        <v>4</v>
      </c>
      <c r="K45" s="57" t="str">
        <f t="shared" si="1"/>
        <v/>
      </c>
      <c r="L45" s="57" t="str">
        <f t="shared" si="2"/>
        <v/>
      </c>
      <c r="M45" s="57" t="str">
        <f t="shared" si="3"/>
        <v/>
      </c>
      <c r="N45" s="58" t="str">
        <f t="shared" si="4"/>
        <v/>
      </c>
      <c r="O45" s="57" t="str">
        <f t="shared" si="5"/>
        <v/>
      </c>
      <c r="P45" s="127">
        <v>4.569</v>
      </c>
      <c r="Q45" s="127" t="s">
        <v>4</v>
      </c>
      <c r="R45" s="127" t="s">
        <v>4</v>
      </c>
      <c r="S45" s="60">
        <v>199.3</v>
      </c>
      <c r="T45" s="231">
        <v>8.0000000000000002E-3</v>
      </c>
      <c r="U45" s="231">
        <v>7.8175152719558196E-3</v>
      </c>
      <c r="X45" s="231">
        <v>0.13200000000000001</v>
      </c>
      <c r="Y45" s="231">
        <v>0.12898900198727103</v>
      </c>
      <c r="Z45" s="231">
        <v>3.7000000000000005E-2</v>
      </c>
      <c r="AA45" s="231">
        <v>3.6156008132795667E-2</v>
      </c>
      <c r="AB45" s="231">
        <v>0.7</v>
      </c>
      <c r="AC45" s="231">
        <v>0.68403258629613417</v>
      </c>
      <c r="AD45" s="76"/>
      <c r="AE45" s="76"/>
      <c r="AF45" s="76"/>
      <c r="AG45" s="76"/>
      <c r="AH45" s="76"/>
      <c r="AI45" s="76"/>
      <c r="AJ45" s="76"/>
      <c r="AK45" s="76"/>
      <c r="AL45" s="76"/>
      <c r="AM45" s="76"/>
      <c r="AN45" s="76"/>
      <c r="AO45" s="76"/>
      <c r="AP45" s="76"/>
      <c r="AQ45" s="76"/>
      <c r="AR45" s="76"/>
      <c r="AS45" s="76"/>
      <c r="AT45" s="76"/>
      <c r="AU45" s="76"/>
      <c r="AV45" s="76"/>
      <c r="AW45" s="76"/>
      <c r="AX45" s="76"/>
      <c r="AY45" s="76"/>
      <c r="AZ45" s="76"/>
      <c r="BA45" s="76"/>
      <c r="BB45" s="77"/>
    </row>
    <row r="46" spans="1:54" ht="15.75" x14ac:dyDescent="0.25">
      <c r="A46" s="75">
        <f>IF(ISBLANK(VLOOKUP(D46,#REF!,3)),0,1)</f>
        <v>1</v>
      </c>
      <c r="B46" s="74">
        <f t="shared" si="0"/>
        <v>0</v>
      </c>
      <c r="C46" s="52">
        <v>12</v>
      </c>
      <c r="D46" s="53"/>
      <c r="E46" s="54"/>
      <c r="F46" s="55"/>
      <c r="G46" s="164">
        <v>36.037100000000002</v>
      </c>
      <c r="H46" s="53">
        <v>20</v>
      </c>
      <c r="I46" s="159">
        <v>20</v>
      </c>
      <c r="J46" s="127" t="s">
        <v>4</v>
      </c>
      <c r="K46" s="127" t="s">
        <v>4</v>
      </c>
      <c r="L46" s="127" t="s">
        <v>4</v>
      </c>
      <c r="M46" s="127" t="s">
        <v>4</v>
      </c>
      <c r="N46" s="127" t="s">
        <v>4</v>
      </c>
      <c r="O46" s="127" t="s">
        <v>4</v>
      </c>
      <c r="P46" s="127">
        <v>4.5839999999999996</v>
      </c>
      <c r="Q46" s="127" t="s">
        <v>4</v>
      </c>
      <c r="R46" s="127" t="s">
        <v>4</v>
      </c>
      <c r="S46" s="60">
        <v>200</v>
      </c>
      <c r="T46" s="231">
        <v>0.01</v>
      </c>
      <c r="U46" s="231">
        <v>9.7718940899447736E-3</v>
      </c>
      <c r="X46" s="231">
        <v>0.19</v>
      </c>
      <c r="Y46" s="231">
        <v>0.18566598770895071</v>
      </c>
      <c r="Z46" s="231">
        <v>3.8999999999999993E-2</v>
      </c>
      <c r="AA46" s="231">
        <v>3.8110386950784614E-2</v>
      </c>
      <c r="AB46" s="231">
        <v>0.66</v>
      </c>
      <c r="AC46" s="231">
        <v>0.64494500993635506</v>
      </c>
      <c r="AD46" s="76"/>
      <c r="AE46" s="76"/>
      <c r="AF46" s="76"/>
      <c r="AG46" s="76"/>
      <c r="AH46" s="76"/>
      <c r="AI46" s="76"/>
      <c r="AJ46" s="76"/>
      <c r="AK46" s="76"/>
      <c r="AL46" s="76"/>
      <c r="AM46" s="76"/>
      <c r="AN46" s="76"/>
      <c r="AO46" s="76"/>
      <c r="AP46" s="76"/>
      <c r="AQ46" s="76"/>
      <c r="AR46" s="76"/>
      <c r="AS46" s="76"/>
      <c r="AT46" s="76"/>
      <c r="AU46" s="76"/>
      <c r="AV46" s="76"/>
      <c r="AW46" s="76"/>
      <c r="AX46" s="76"/>
      <c r="AY46" s="76"/>
      <c r="AZ46" s="76"/>
      <c r="BA46" s="76"/>
      <c r="BB46" s="77"/>
    </row>
    <row r="47" spans="1:54" ht="15.75" x14ac:dyDescent="0.25">
      <c r="A47" s="75">
        <f>IF(ISBLANK(VLOOKUP(D47,#REF!,3)),0,1)</f>
        <v>1</v>
      </c>
      <c r="B47" s="74">
        <f t="shared" si="0"/>
        <v>0</v>
      </c>
      <c r="C47" s="52">
        <v>13</v>
      </c>
      <c r="D47" s="53"/>
      <c r="E47" s="54"/>
      <c r="F47" s="55"/>
      <c r="G47" s="164">
        <v>36.036900000000003</v>
      </c>
      <c r="H47" s="53">
        <v>10</v>
      </c>
      <c r="I47" s="159">
        <v>10</v>
      </c>
      <c r="J47" s="127" t="s">
        <v>4</v>
      </c>
      <c r="K47" s="127" t="s">
        <v>4</v>
      </c>
      <c r="L47" s="127" t="s">
        <v>4</v>
      </c>
      <c r="M47" s="127" t="s">
        <v>4</v>
      </c>
      <c r="N47" s="127" t="s">
        <v>4</v>
      </c>
      <c r="O47" s="127" t="s">
        <v>4</v>
      </c>
      <c r="P47" s="127">
        <v>4.5730000000000004</v>
      </c>
      <c r="Q47" s="127" t="s">
        <v>4</v>
      </c>
      <c r="R47" s="127" t="s">
        <v>4</v>
      </c>
      <c r="S47" s="60">
        <v>199.5</v>
      </c>
      <c r="T47" s="231">
        <v>7.0000000000000001E-3</v>
      </c>
      <c r="U47" s="231">
        <v>6.8403258629613417E-3</v>
      </c>
      <c r="X47" s="231">
        <v>0.23299999999999998</v>
      </c>
      <c r="Y47" s="231">
        <v>0.22768513229571322</v>
      </c>
      <c r="Z47" s="231">
        <v>3.2000000000000001E-2</v>
      </c>
      <c r="AA47" s="231">
        <v>3.1270061087823278E-2</v>
      </c>
      <c r="AB47" s="231">
        <v>0.69</v>
      </c>
      <c r="AC47" s="231">
        <v>0.67426069220618934</v>
      </c>
      <c r="AD47" s="76"/>
      <c r="AE47" s="76"/>
      <c r="AF47" s="76"/>
      <c r="AG47" s="76"/>
      <c r="AH47" s="76"/>
      <c r="AI47" s="76"/>
      <c r="AJ47" s="76"/>
      <c r="AK47" s="76"/>
      <c r="AL47" s="76"/>
      <c r="AM47" s="76"/>
      <c r="AN47" s="76"/>
      <c r="AO47" s="76"/>
      <c r="AP47" s="76"/>
      <c r="AQ47" s="76"/>
      <c r="AR47" s="76"/>
      <c r="AS47" s="76"/>
      <c r="AT47" s="76"/>
      <c r="AU47" s="76"/>
      <c r="AV47" s="76"/>
      <c r="AW47" s="76"/>
      <c r="AX47" s="76"/>
      <c r="AY47" s="76"/>
      <c r="AZ47" s="76"/>
      <c r="BA47" s="76"/>
      <c r="BB47" s="77"/>
    </row>
    <row r="48" spans="1:54" ht="15.75" x14ac:dyDescent="0.25">
      <c r="A48" s="75">
        <f>IF(ISBLANK(VLOOKUP(D48,#REF!,3)),0,1)</f>
        <v>1</v>
      </c>
      <c r="B48" s="74">
        <f t="shared" si="0"/>
        <v>0</v>
      </c>
      <c r="C48" s="52">
        <v>14</v>
      </c>
      <c r="D48" s="53"/>
      <c r="E48" s="54"/>
      <c r="F48" s="55"/>
      <c r="G48" s="164">
        <v>36.037100000000002</v>
      </c>
      <c r="H48" s="53">
        <v>0</v>
      </c>
      <c r="I48" s="159">
        <v>0</v>
      </c>
      <c r="J48" s="127" t="s">
        <v>4</v>
      </c>
      <c r="K48" s="127" t="s">
        <v>4</v>
      </c>
      <c r="L48" s="127" t="s">
        <v>4</v>
      </c>
      <c r="M48" s="127" t="s">
        <v>4</v>
      </c>
      <c r="N48" s="127" t="s">
        <v>4</v>
      </c>
      <c r="O48" s="127" t="s">
        <v>4</v>
      </c>
      <c r="P48" s="127">
        <v>4.569</v>
      </c>
      <c r="Q48" s="127" t="s">
        <v>4</v>
      </c>
      <c r="R48" s="127" t="s">
        <v>4</v>
      </c>
      <c r="S48" s="60">
        <v>199.3</v>
      </c>
      <c r="T48" s="231">
        <v>1.0999999999999999E-2</v>
      </c>
      <c r="U48" s="231">
        <v>1.0749083498939251E-2</v>
      </c>
      <c r="X48" s="231">
        <v>0</v>
      </c>
      <c r="Y48" s="231">
        <v>0</v>
      </c>
      <c r="Z48" s="231">
        <v>4.0999999999999995E-2</v>
      </c>
      <c r="AA48" s="231">
        <v>4.0064765768773568E-2</v>
      </c>
      <c r="AB48" s="231">
        <v>0.71</v>
      </c>
      <c r="AC48" s="231">
        <v>0.69380448038607889</v>
      </c>
      <c r="AD48" s="76"/>
      <c r="AE48" s="76"/>
      <c r="AF48" s="76"/>
      <c r="AG48" s="76"/>
      <c r="AH48" s="76"/>
      <c r="AI48" s="76"/>
      <c r="AJ48" s="76"/>
      <c r="AK48" s="76"/>
      <c r="AL48" s="76"/>
      <c r="AM48" s="76"/>
      <c r="AN48" s="76"/>
      <c r="AO48" s="76"/>
      <c r="AP48" s="76"/>
      <c r="AQ48" s="76"/>
      <c r="AR48" s="76"/>
      <c r="AS48" s="76"/>
      <c r="AT48" s="76"/>
      <c r="AU48" s="76"/>
      <c r="AV48" s="76"/>
      <c r="AW48" s="76"/>
      <c r="AX48" s="76"/>
      <c r="AY48" s="76"/>
      <c r="AZ48" s="76"/>
      <c r="BA48" s="76"/>
      <c r="BB48" s="77"/>
    </row>
    <row r="49" spans="1:54" ht="15.75" x14ac:dyDescent="0.25">
      <c r="A49" s="75">
        <f>IF(ISBLANK(VLOOKUP(D49,#REF!,3)),0,1)</f>
        <v>1</v>
      </c>
      <c r="B49" s="74">
        <f t="shared" si="0"/>
        <v>0</v>
      </c>
      <c r="C49" s="52">
        <v>15</v>
      </c>
      <c r="D49" s="53"/>
      <c r="E49" s="54"/>
      <c r="F49" s="55"/>
      <c r="G49" s="112"/>
      <c r="H49" s="53"/>
      <c r="I49" s="53"/>
      <c r="J49" s="127"/>
      <c r="K49" s="57"/>
      <c r="L49" s="57"/>
      <c r="M49" s="57"/>
      <c r="N49" s="58"/>
      <c r="O49" s="57"/>
      <c r="P49" s="59"/>
      <c r="Q49" s="128" t="s">
        <v>4</v>
      </c>
      <c r="R49" s="60" t="s">
        <v>4</v>
      </c>
      <c r="S49" s="60"/>
      <c r="T49" s="16"/>
      <c r="U49" s="16"/>
      <c r="V49" s="124"/>
      <c r="W49" s="124"/>
      <c r="X49" s="16"/>
      <c r="Y49" s="16"/>
      <c r="Z49" s="124"/>
      <c r="AA49" s="16"/>
      <c r="AB49" s="124"/>
      <c r="AC49" s="124"/>
      <c r="AD49" s="76"/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76"/>
      <c r="AR49" s="76"/>
      <c r="AS49" s="76"/>
      <c r="AT49" s="76"/>
      <c r="AU49" s="76"/>
      <c r="AV49" s="76"/>
      <c r="AW49" s="76"/>
      <c r="AX49" s="76"/>
      <c r="AY49" s="76"/>
      <c r="AZ49" s="76"/>
      <c r="BA49" s="76"/>
      <c r="BB49" s="77"/>
    </row>
    <row r="50" spans="1:54" ht="15.6" x14ac:dyDescent="0.3">
      <c r="A50" s="75">
        <f>IF(ISBLANK(VLOOKUP(D50,#REF!,3)),0,1)</f>
        <v>1</v>
      </c>
      <c r="B50" s="74">
        <f t="shared" si="0"/>
        <v>0</v>
      </c>
      <c r="C50" s="52">
        <v>16</v>
      </c>
      <c r="D50" s="53"/>
      <c r="E50" s="54"/>
      <c r="F50" s="55"/>
      <c r="G50" s="112"/>
      <c r="H50" s="53"/>
      <c r="I50" s="53"/>
      <c r="J50" s="127"/>
      <c r="K50" s="57"/>
      <c r="L50" s="57"/>
      <c r="M50" s="57"/>
      <c r="N50" s="58"/>
      <c r="O50" s="57"/>
      <c r="P50" s="59"/>
      <c r="Q50" s="128" t="s">
        <v>4</v>
      </c>
      <c r="R50" s="60" t="s">
        <v>4</v>
      </c>
      <c r="S50" s="60"/>
      <c r="T50" s="16"/>
      <c r="U50" s="16"/>
      <c r="V50" s="124"/>
      <c r="W50" s="124"/>
      <c r="X50" s="16"/>
      <c r="Y50" s="16"/>
      <c r="Z50" s="124"/>
      <c r="AA50" s="76"/>
      <c r="AB50" s="76"/>
      <c r="AC50" s="76"/>
      <c r="AD50" s="76"/>
      <c r="AE50" s="76"/>
      <c r="AF50" s="76"/>
      <c r="AG50" s="76"/>
      <c r="AH50" s="76"/>
      <c r="AI50" s="76"/>
      <c r="AJ50" s="76"/>
      <c r="AK50" s="76"/>
      <c r="AL50" s="76"/>
      <c r="AM50" s="76"/>
      <c r="AN50" s="76"/>
      <c r="AO50" s="76"/>
      <c r="AP50" s="76"/>
      <c r="AQ50" s="76"/>
      <c r="AR50" s="76"/>
      <c r="AS50" s="76"/>
      <c r="AT50" s="76"/>
      <c r="AU50" s="76"/>
      <c r="AV50" s="76"/>
      <c r="AW50" s="76"/>
      <c r="AX50" s="76"/>
      <c r="AY50" s="76"/>
      <c r="AZ50" s="76"/>
      <c r="BA50" s="76"/>
      <c r="BB50" s="77"/>
    </row>
    <row r="51" spans="1:54" ht="15.75" x14ac:dyDescent="0.25">
      <c r="A51" s="75">
        <f>IF(ISBLANK(VLOOKUP(D51,#REF!,3)),0,1)</f>
        <v>1</v>
      </c>
      <c r="B51" s="74">
        <f t="shared" si="0"/>
        <v>0</v>
      </c>
      <c r="C51" s="52">
        <v>17</v>
      </c>
      <c r="D51" s="53"/>
      <c r="E51" s="54"/>
      <c r="F51" s="55"/>
      <c r="G51" s="112"/>
      <c r="H51" s="53"/>
      <c r="I51" s="53"/>
      <c r="J51" s="127"/>
      <c r="K51" s="57"/>
      <c r="L51" s="57"/>
      <c r="M51" s="57"/>
      <c r="N51" s="58"/>
      <c r="O51" s="57"/>
      <c r="P51" s="59"/>
      <c r="Q51" s="128" t="s">
        <v>4</v>
      </c>
      <c r="R51" s="60" t="s">
        <v>4</v>
      </c>
      <c r="S51" s="60"/>
      <c r="T51" s="16"/>
      <c r="U51" s="16"/>
      <c r="V51" s="124"/>
      <c r="W51" s="124"/>
      <c r="X51" s="16"/>
      <c r="Y51" s="16"/>
      <c r="Z51" s="124"/>
      <c r="AA51" s="16"/>
      <c r="AB51" s="124"/>
      <c r="AC51" s="124"/>
      <c r="AD51" s="76"/>
      <c r="AE51" s="76"/>
      <c r="AF51" s="76"/>
      <c r="AG51" s="76"/>
      <c r="AH51" s="76"/>
      <c r="AI51" s="76"/>
      <c r="AJ51" s="76"/>
      <c r="AK51" s="76"/>
      <c r="AL51" s="76"/>
      <c r="AM51" s="76"/>
      <c r="AN51" s="76"/>
      <c r="AO51" s="76"/>
      <c r="AP51" s="76"/>
      <c r="AQ51" s="76"/>
      <c r="AR51" s="76"/>
      <c r="AS51" s="76"/>
      <c r="AT51" s="76"/>
      <c r="AU51" s="76"/>
      <c r="AV51" s="76"/>
      <c r="AW51" s="76"/>
      <c r="AX51" s="76"/>
      <c r="AY51" s="76"/>
      <c r="AZ51" s="76"/>
      <c r="BA51" s="76"/>
      <c r="BB51" s="77"/>
    </row>
    <row r="52" spans="1:54" ht="15.75" x14ac:dyDescent="0.25">
      <c r="A52" s="75">
        <f>IF(ISBLANK(VLOOKUP(D52,#REF!,3)),0,1)</f>
        <v>1</v>
      </c>
      <c r="B52" s="74">
        <f t="shared" si="0"/>
        <v>0</v>
      </c>
      <c r="C52" s="52">
        <v>18</v>
      </c>
      <c r="D52" s="53"/>
      <c r="E52" s="54"/>
      <c r="F52" s="55"/>
      <c r="G52" s="112"/>
      <c r="H52" s="53"/>
      <c r="I52" s="53"/>
      <c r="J52" s="127"/>
      <c r="K52" s="57"/>
      <c r="L52" s="57"/>
      <c r="M52" s="57"/>
      <c r="N52" s="58"/>
      <c r="O52" s="57"/>
      <c r="P52" s="59"/>
      <c r="Q52" s="128" t="s">
        <v>4</v>
      </c>
      <c r="R52" s="60" t="s">
        <v>4</v>
      </c>
      <c r="S52" s="60"/>
      <c r="T52" s="16"/>
      <c r="U52" s="16"/>
      <c r="V52" s="124"/>
      <c r="W52" s="124"/>
      <c r="X52" s="16"/>
      <c r="Y52" s="16"/>
      <c r="Z52" s="124"/>
      <c r="AA52" s="76"/>
      <c r="AB52" s="76"/>
      <c r="AC52" s="76"/>
      <c r="AD52" s="76"/>
      <c r="AE52" s="76"/>
      <c r="AF52" s="76"/>
      <c r="AG52" s="76"/>
      <c r="AH52" s="76"/>
      <c r="AI52" s="76"/>
      <c r="AJ52" s="76"/>
      <c r="AK52" s="76"/>
      <c r="AL52" s="76"/>
      <c r="AM52" s="76"/>
      <c r="AN52" s="76"/>
      <c r="AO52" s="76"/>
      <c r="AP52" s="76"/>
      <c r="AQ52" s="76"/>
      <c r="AR52" s="76"/>
      <c r="AS52" s="76"/>
      <c r="AT52" s="76"/>
      <c r="AU52" s="76"/>
      <c r="AV52" s="76"/>
      <c r="AW52" s="76"/>
      <c r="AX52" s="76"/>
      <c r="AY52" s="76"/>
      <c r="AZ52" s="76"/>
      <c r="BA52" s="76"/>
      <c r="BB52" s="77"/>
    </row>
    <row r="53" spans="1:54" ht="15.75" x14ac:dyDescent="0.25">
      <c r="A53" s="75">
        <f>IF(ISBLANK(VLOOKUP(D53,#REF!,3)),0,1)</f>
        <v>1</v>
      </c>
      <c r="B53" s="74">
        <f t="shared" si="0"/>
        <v>0</v>
      </c>
      <c r="C53" s="52">
        <v>19</v>
      </c>
      <c r="D53" s="53"/>
      <c r="E53" s="54"/>
      <c r="F53" s="55"/>
      <c r="G53" s="112"/>
      <c r="H53" s="53"/>
      <c r="I53" s="53"/>
      <c r="J53" s="127"/>
      <c r="K53" s="57"/>
      <c r="L53" s="57"/>
      <c r="M53" s="57"/>
      <c r="N53" s="58"/>
      <c r="O53" s="57"/>
      <c r="P53" s="59"/>
      <c r="Q53" s="128" t="s">
        <v>4</v>
      </c>
      <c r="R53" s="60" t="s">
        <v>4</v>
      </c>
      <c r="S53" s="60"/>
      <c r="T53" s="76"/>
      <c r="U53" s="76"/>
      <c r="V53" s="76"/>
      <c r="W53" s="76"/>
      <c r="X53" s="76"/>
      <c r="Y53" s="76"/>
      <c r="Z53" s="76"/>
      <c r="AA53" s="76"/>
      <c r="AB53" s="76"/>
      <c r="AC53" s="76"/>
      <c r="AD53" s="76"/>
      <c r="AE53" s="76"/>
      <c r="AF53" s="76"/>
      <c r="AG53" s="76"/>
      <c r="AH53" s="76"/>
      <c r="AI53" s="76"/>
      <c r="AJ53" s="76"/>
      <c r="AK53" s="76"/>
      <c r="AL53" s="76"/>
      <c r="AM53" s="76"/>
      <c r="AN53" s="76"/>
      <c r="AO53" s="76"/>
      <c r="AP53" s="76"/>
      <c r="AQ53" s="76"/>
      <c r="AR53" s="76"/>
      <c r="AS53" s="76"/>
      <c r="AT53" s="76"/>
      <c r="AU53" s="76"/>
      <c r="AV53" s="76"/>
      <c r="AW53" s="76"/>
      <c r="AX53" s="76"/>
      <c r="AY53" s="76"/>
      <c r="AZ53" s="76"/>
      <c r="BA53" s="76"/>
      <c r="BB53" s="77"/>
    </row>
    <row r="54" spans="1:54" ht="15.75" x14ac:dyDescent="0.25">
      <c r="A54" s="75">
        <f>IF(ISBLANK(VLOOKUP(D54,#REF!,3)),0,1)</f>
        <v>1</v>
      </c>
      <c r="B54" s="74">
        <f t="shared" si="0"/>
        <v>0</v>
      </c>
      <c r="C54" s="52">
        <v>20</v>
      </c>
      <c r="D54" s="53"/>
      <c r="E54" s="54"/>
      <c r="F54" s="55"/>
      <c r="G54" s="112"/>
      <c r="H54" s="53"/>
      <c r="I54" s="53"/>
      <c r="J54" s="127"/>
      <c r="K54" s="57"/>
      <c r="L54" s="57"/>
      <c r="M54" s="57"/>
      <c r="N54" s="58"/>
      <c r="O54" s="57"/>
      <c r="P54" s="59"/>
      <c r="Q54" s="128" t="s">
        <v>4</v>
      </c>
      <c r="R54" s="60" t="s">
        <v>4</v>
      </c>
      <c r="S54" s="60"/>
      <c r="T54" s="76"/>
      <c r="U54" s="76"/>
      <c r="V54" s="76"/>
      <c r="W54" s="76"/>
      <c r="X54" s="76"/>
      <c r="Y54" s="76"/>
      <c r="Z54" s="76"/>
      <c r="AA54" s="76"/>
      <c r="AB54" s="76"/>
      <c r="AC54" s="76"/>
      <c r="AD54" s="76"/>
      <c r="AE54" s="76"/>
      <c r="AF54" s="76"/>
      <c r="AG54" s="76"/>
      <c r="AH54" s="76"/>
      <c r="AI54" s="76"/>
      <c r="AJ54" s="76"/>
      <c r="AK54" s="76"/>
      <c r="AL54" s="76"/>
      <c r="AM54" s="76"/>
      <c r="AN54" s="76"/>
      <c r="AO54" s="76"/>
      <c r="AP54" s="76"/>
      <c r="AQ54" s="76"/>
      <c r="AR54" s="76"/>
      <c r="AS54" s="76"/>
      <c r="AT54" s="76"/>
      <c r="AU54" s="76"/>
      <c r="AV54" s="76"/>
      <c r="AW54" s="76"/>
      <c r="AX54" s="76"/>
      <c r="AY54" s="76"/>
      <c r="AZ54" s="76"/>
      <c r="BA54" s="76"/>
      <c r="BB54" s="77"/>
    </row>
    <row r="55" spans="1:54" ht="15.75" x14ac:dyDescent="0.25">
      <c r="A55" s="75">
        <f>IF(ISBLANK(VLOOKUP(D55,#REF!,3)),0,1)</f>
        <v>1</v>
      </c>
      <c r="B55" s="74">
        <f t="shared" si="0"/>
        <v>0</v>
      </c>
      <c r="C55" s="52">
        <v>21</v>
      </c>
      <c r="D55" s="53"/>
      <c r="E55" s="54"/>
      <c r="F55" s="55"/>
      <c r="G55" s="112"/>
      <c r="H55" s="53"/>
      <c r="I55" s="53"/>
      <c r="J55" s="127"/>
      <c r="K55" s="57"/>
      <c r="L55" s="57"/>
      <c r="M55" s="57"/>
      <c r="N55" s="58"/>
      <c r="O55" s="57"/>
      <c r="P55" s="59"/>
      <c r="Q55" s="128" t="s">
        <v>4</v>
      </c>
      <c r="R55" s="60" t="s">
        <v>4</v>
      </c>
      <c r="S55" s="60"/>
      <c r="T55" s="76"/>
      <c r="U55" s="76"/>
      <c r="V55" s="76"/>
      <c r="W55" s="76"/>
      <c r="X55" s="76"/>
      <c r="Y55" s="76"/>
      <c r="Z55" s="76"/>
      <c r="AA55" s="76"/>
      <c r="AB55" s="76"/>
      <c r="AC55" s="76"/>
      <c r="AD55" s="76"/>
      <c r="AE55" s="76"/>
      <c r="AF55" s="76"/>
      <c r="AG55" s="76"/>
      <c r="AH55" s="76"/>
      <c r="AI55" s="76"/>
      <c r="AJ55" s="76"/>
      <c r="AK55" s="76"/>
      <c r="AL55" s="76"/>
      <c r="AM55" s="76"/>
      <c r="AN55" s="76"/>
      <c r="AO55" s="76"/>
      <c r="AP55" s="76"/>
      <c r="AQ55" s="76"/>
      <c r="AR55" s="76"/>
      <c r="AS55" s="76"/>
      <c r="AT55" s="76"/>
      <c r="AU55" s="76"/>
      <c r="AV55" s="76"/>
      <c r="AW55" s="76"/>
      <c r="AX55" s="76"/>
      <c r="AY55" s="76"/>
      <c r="AZ55" s="76"/>
      <c r="BA55" s="76"/>
      <c r="BB55" s="77"/>
    </row>
    <row r="56" spans="1:54" ht="15.75" x14ac:dyDescent="0.25">
      <c r="A56" s="75">
        <f>IF(ISBLANK(VLOOKUP(D56,#REF!,3)),0,1)</f>
        <v>1</v>
      </c>
      <c r="B56" s="74">
        <f t="shared" si="0"/>
        <v>0</v>
      </c>
      <c r="C56" s="52">
        <v>22</v>
      </c>
      <c r="D56" s="53"/>
      <c r="E56" s="54"/>
      <c r="F56" s="55"/>
      <c r="G56" s="112"/>
      <c r="H56" s="53"/>
      <c r="I56" s="53"/>
      <c r="J56" s="127"/>
      <c r="K56" s="57"/>
      <c r="L56" s="57"/>
      <c r="M56" s="57"/>
      <c r="N56" s="58"/>
      <c r="O56" s="57"/>
      <c r="P56" s="59"/>
      <c r="Q56" s="128" t="s">
        <v>4</v>
      </c>
      <c r="R56" s="60" t="s">
        <v>4</v>
      </c>
      <c r="S56" s="60"/>
      <c r="T56" s="16"/>
      <c r="U56" s="16"/>
      <c r="V56" s="124"/>
      <c r="W56" s="124"/>
      <c r="X56" s="124"/>
      <c r="Y56" s="124"/>
      <c r="Z56" s="16"/>
      <c r="AA56" s="16"/>
      <c r="AB56" s="124"/>
      <c r="AC56" s="124"/>
      <c r="AD56" s="76"/>
      <c r="AE56" s="76"/>
      <c r="AF56" s="76"/>
      <c r="AG56" s="76"/>
      <c r="AH56" s="76"/>
      <c r="AI56" s="76"/>
      <c r="AJ56" s="76"/>
      <c r="AK56" s="76"/>
      <c r="AL56" s="76"/>
      <c r="AM56" s="76"/>
      <c r="AN56" s="76"/>
      <c r="AO56" s="76"/>
      <c r="AP56" s="76"/>
      <c r="AQ56" s="76"/>
      <c r="AR56" s="76"/>
      <c r="AS56" s="76"/>
      <c r="AT56" s="76"/>
      <c r="AU56" s="76"/>
      <c r="AV56" s="76"/>
      <c r="AW56" s="76"/>
      <c r="AX56" s="76"/>
      <c r="AY56" s="76"/>
      <c r="AZ56" s="76"/>
      <c r="BA56" s="76"/>
      <c r="BB56" s="77"/>
    </row>
    <row r="57" spans="1:54" ht="15.75" x14ac:dyDescent="0.25">
      <c r="A57" s="75">
        <f>IF(ISBLANK(VLOOKUP(D57,#REF!,3)),0,1)</f>
        <v>1</v>
      </c>
      <c r="B57" s="74">
        <f t="shared" si="0"/>
        <v>0</v>
      </c>
      <c r="C57" s="52">
        <v>23</v>
      </c>
      <c r="D57" s="53"/>
      <c r="E57" s="54"/>
      <c r="F57" s="55"/>
      <c r="G57" s="112"/>
      <c r="H57" s="53"/>
      <c r="I57" s="53"/>
      <c r="J57" s="127"/>
      <c r="K57" s="57"/>
      <c r="L57" s="57"/>
      <c r="M57" s="57"/>
      <c r="N57" s="58"/>
      <c r="O57" s="57"/>
      <c r="P57" s="59"/>
      <c r="Q57" s="128" t="s">
        <v>4</v>
      </c>
      <c r="R57" s="60" t="s">
        <v>4</v>
      </c>
      <c r="S57" s="60"/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  <c r="AG57" s="76"/>
      <c r="AH57" s="76"/>
      <c r="AI57" s="76"/>
      <c r="AJ57" s="76"/>
      <c r="AK57" s="76"/>
      <c r="AL57" s="76"/>
      <c r="AM57" s="76"/>
      <c r="AN57" s="76"/>
      <c r="AO57" s="76"/>
      <c r="AP57" s="76"/>
      <c r="AQ57" s="76"/>
      <c r="AR57" s="76"/>
      <c r="AS57" s="76"/>
      <c r="AT57" s="76"/>
      <c r="AU57" s="76"/>
      <c r="AV57" s="76"/>
      <c r="AW57" s="76"/>
      <c r="AX57" s="76"/>
      <c r="AY57" s="76"/>
      <c r="AZ57" s="76"/>
      <c r="BA57" s="76"/>
      <c r="BB57" s="77"/>
    </row>
    <row r="58" spans="1:54" ht="16.5" thickBot="1" x14ac:dyDescent="0.3">
      <c r="A58" s="75">
        <f>IF(ISBLANK(VLOOKUP(D58,#REF!,3)),0,1)</f>
        <v>1</v>
      </c>
      <c r="B58" s="74">
        <f t="shared" si="0"/>
        <v>0</v>
      </c>
      <c r="C58" s="61">
        <v>24</v>
      </c>
      <c r="D58" s="62"/>
      <c r="E58" s="63"/>
      <c r="F58" s="64"/>
      <c r="G58" s="113"/>
      <c r="H58" s="62"/>
      <c r="I58" s="62"/>
      <c r="J58" s="152" t="s">
        <v>4</v>
      </c>
      <c r="K58" s="152" t="s">
        <v>4</v>
      </c>
      <c r="L58" s="152" t="s">
        <v>4</v>
      </c>
      <c r="M58" s="152" t="s">
        <v>4</v>
      </c>
      <c r="N58" s="152" t="s">
        <v>4</v>
      </c>
      <c r="O58" s="152" t="s">
        <v>4</v>
      </c>
      <c r="P58" s="152" t="s">
        <v>4</v>
      </c>
      <c r="Q58" s="152" t="s">
        <v>4</v>
      </c>
      <c r="R58" s="152" t="s">
        <v>4</v>
      </c>
      <c r="S58" s="152" t="s">
        <v>4</v>
      </c>
      <c r="T58" s="78"/>
      <c r="U58" s="78"/>
      <c r="V58" s="78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/>
      <c r="AH58" s="78"/>
      <c r="AI58" s="78"/>
      <c r="AJ58" s="78"/>
      <c r="AK58" s="78"/>
      <c r="AL58" s="78"/>
      <c r="AM58" s="78"/>
      <c r="AN58" s="78"/>
      <c r="AO58" s="78"/>
      <c r="AP58" s="78"/>
      <c r="AQ58" s="78"/>
      <c r="AR58" s="78"/>
      <c r="AS58" s="78"/>
      <c r="AT58" s="78"/>
      <c r="AU58" s="78"/>
      <c r="AV58" s="78"/>
      <c r="AW58" s="78"/>
      <c r="AX58" s="78"/>
      <c r="AY58" s="78"/>
      <c r="AZ58" s="78"/>
      <c r="BA58" s="78"/>
      <c r="BB58" s="79"/>
    </row>
  </sheetData>
  <dataConsolidate/>
  <mergeCells count="70">
    <mergeCell ref="AZ31:AZ32"/>
    <mergeCell ref="BA31:BA32"/>
    <mergeCell ref="BB31:BB32"/>
    <mergeCell ref="AU31:AU32"/>
    <mergeCell ref="AV31:AV32"/>
    <mergeCell ref="AW31:AW32"/>
    <mergeCell ref="AX31:AX32"/>
    <mergeCell ref="AY31:AY32"/>
    <mergeCell ref="AP31:AP32"/>
    <mergeCell ref="AQ31:AQ32"/>
    <mergeCell ref="AR31:AR32"/>
    <mergeCell ref="AS31:AS32"/>
    <mergeCell ref="AT31:AT32"/>
    <mergeCell ref="AK31:AK32"/>
    <mergeCell ref="AL31:AL32"/>
    <mergeCell ref="AM31:AM32"/>
    <mergeCell ref="AN31:AN32"/>
    <mergeCell ref="AO31:AO32"/>
    <mergeCell ref="AF31:AF32"/>
    <mergeCell ref="AG31:AG32"/>
    <mergeCell ref="AH31:AH32"/>
    <mergeCell ref="AI31:AI32"/>
    <mergeCell ref="AJ31:AJ32"/>
    <mergeCell ref="H33:H34"/>
    <mergeCell ref="I33:I34"/>
    <mergeCell ref="J33:J34"/>
    <mergeCell ref="AD31:AD32"/>
    <mergeCell ref="AE31:AE32"/>
    <mergeCell ref="Z31:AA32"/>
    <mergeCell ref="AB31:AC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C33:C34"/>
    <mergeCell ref="D33:D34"/>
    <mergeCell ref="E33:E34"/>
    <mergeCell ref="F33:F34"/>
    <mergeCell ref="G33:G34"/>
    <mergeCell ref="X31:Y32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G8:H8"/>
    <mergeCell ref="Q8:R8"/>
    <mergeCell ref="G9:H9"/>
    <mergeCell ref="Q9:R9"/>
    <mergeCell ref="G10:H10"/>
    <mergeCell ref="Q10:R10"/>
    <mergeCell ref="C2:E2"/>
    <mergeCell ref="F2:T2"/>
    <mergeCell ref="C4:U4"/>
    <mergeCell ref="C6:E6"/>
    <mergeCell ref="F6:G6"/>
    <mergeCell ref="H6:J6"/>
    <mergeCell ref="P6:Q6"/>
    <mergeCell ref="R6:S6"/>
    <mergeCell ref="T6:U6"/>
  </mergeCells>
  <dataValidations count="4">
    <dataValidation type="list" showInputMessage="1" showErrorMessage="1" promptTitle="Choix Cardinal" sqref="P9">
      <formula1>$M$8:$M$10</formula1>
    </dataValidation>
    <dataValidation type="list" showInputMessage="1" showErrorMessage="1" promptTitle="Choix Cardinal" sqref="P10">
      <formula1>$N$8:$N$10</formula1>
    </dataValidation>
    <dataValidation allowBlank="1" showErrorMessage="1" sqref="J30"/>
    <dataValidation type="list" allowBlank="1" showErrorMessage="1" sqref="I29">
      <formula1>$O$28:$O$30</formula1>
    </dataValidation>
  </dataValidations>
  <pageMargins left="0.7" right="0.7" top="0.75" bottom="0.75" header="0.3" footer="0.3"/>
  <pageSetup paperSize="9" orientation="portrait" horizontalDpi="4294967293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8"/>
  <sheetViews>
    <sheetView zoomScaleNormal="100" workbookViewId="0">
      <selection activeCell="C2" sqref="C2:U12"/>
    </sheetView>
  </sheetViews>
  <sheetFormatPr baseColWidth="10" defaultColWidth="11.42578125" defaultRowHeight="15" x14ac:dyDescent="0.25"/>
  <cols>
    <col min="1" max="2" width="0.85546875" style="80" customWidth="1"/>
    <col min="3" max="3" width="3.7109375" style="80" customWidth="1"/>
    <col min="4" max="8" width="10.28515625" style="80" customWidth="1"/>
    <col min="9" max="10" width="15.7109375" style="80" customWidth="1"/>
    <col min="11" max="15" width="10.7109375" style="80" hidden="1" customWidth="1"/>
    <col min="16" max="16" width="10.7109375" style="80" customWidth="1"/>
    <col min="17" max="29" width="10.28515625" style="80" customWidth="1"/>
    <col min="30" max="16384" width="11.42578125" style="80"/>
  </cols>
  <sheetData>
    <row r="1" spans="3:23" ht="3" customHeight="1" thickBot="1" x14ac:dyDescent="0.3"/>
    <row r="2" spans="3:23" ht="21" x14ac:dyDescent="0.35">
      <c r="C2" s="214" t="s">
        <v>19</v>
      </c>
      <c r="D2" s="215"/>
      <c r="E2" s="215"/>
      <c r="F2" s="216" t="s">
        <v>147</v>
      </c>
      <c r="G2" s="216"/>
      <c r="H2" s="216"/>
      <c r="I2" s="216"/>
      <c r="J2" s="216"/>
      <c r="K2" s="216"/>
      <c r="L2" s="216"/>
      <c r="M2" s="216"/>
      <c r="N2" s="216"/>
      <c r="O2" s="216"/>
      <c r="P2" s="216"/>
      <c r="Q2" s="216"/>
      <c r="R2" s="216"/>
      <c r="S2" s="216"/>
      <c r="T2" s="216"/>
      <c r="U2" s="1"/>
    </row>
    <row r="3" spans="3:23" ht="14.45" customHeight="1" x14ac:dyDescent="0.25">
      <c r="C3" s="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2"/>
    </row>
    <row r="4" spans="3:23" ht="21.75" thickBot="1" x14ac:dyDescent="0.4">
      <c r="C4" s="217" t="s">
        <v>75</v>
      </c>
      <c r="D4" s="218"/>
      <c r="E4" s="218"/>
      <c r="F4" s="218"/>
      <c r="G4" s="218"/>
      <c r="H4" s="218"/>
      <c r="I4" s="218"/>
      <c r="J4" s="218"/>
      <c r="K4" s="218"/>
      <c r="L4" s="218"/>
      <c r="M4" s="218"/>
      <c r="N4" s="218"/>
      <c r="O4" s="218"/>
      <c r="P4" s="218"/>
      <c r="Q4" s="218"/>
      <c r="R4" s="218"/>
      <c r="S4" s="218"/>
      <c r="T4" s="218"/>
      <c r="U4" s="219"/>
    </row>
    <row r="5" spans="3:23" ht="15.75" customHeight="1" thickBot="1" x14ac:dyDescent="0.4">
      <c r="C5" s="7"/>
      <c r="D5" s="7"/>
      <c r="E5" s="7"/>
      <c r="F5" s="7"/>
      <c r="G5" s="7"/>
      <c r="J5" s="7"/>
      <c r="K5" s="7"/>
      <c r="L5" s="7"/>
      <c r="M5" s="7"/>
      <c r="N5" s="7"/>
      <c r="O5" s="7"/>
      <c r="P5" s="7"/>
      <c r="Q5" s="7"/>
      <c r="R5" s="7"/>
    </row>
    <row r="6" spans="3:23" ht="16.5" customHeight="1" thickBot="1" x14ac:dyDescent="0.3">
      <c r="C6" s="220" t="s">
        <v>38</v>
      </c>
      <c r="D6" s="221"/>
      <c r="E6" s="221"/>
      <c r="F6" s="222">
        <v>26</v>
      </c>
      <c r="G6" s="222"/>
      <c r="H6" s="221" t="s">
        <v>37</v>
      </c>
      <c r="I6" s="221"/>
      <c r="J6" s="221"/>
      <c r="K6" s="51"/>
      <c r="L6" s="51"/>
      <c r="M6" s="51"/>
      <c r="N6" s="50"/>
      <c r="O6" s="51"/>
      <c r="P6" s="223">
        <v>1</v>
      </c>
      <c r="Q6" s="223"/>
      <c r="R6" s="224" t="s">
        <v>78</v>
      </c>
      <c r="S6" s="224"/>
      <c r="T6" s="225">
        <v>37414</v>
      </c>
      <c r="U6" s="226"/>
    </row>
    <row r="7" spans="3:23" ht="16.5" customHeight="1" thickBot="1" x14ac:dyDescent="0.4">
      <c r="C7" s="34"/>
      <c r="D7" s="34"/>
      <c r="E7" s="33"/>
      <c r="F7" s="35"/>
      <c r="G7" s="33"/>
      <c r="H7" s="33"/>
      <c r="I7" s="33"/>
      <c r="J7" s="33"/>
      <c r="K7" s="33"/>
      <c r="L7" s="33"/>
      <c r="M7" s="33"/>
      <c r="N7" s="33"/>
      <c r="O7" s="37"/>
      <c r="P7" s="33"/>
      <c r="Q7" s="36"/>
    </row>
    <row r="8" spans="3:23" ht="15" customHeight="1" x14ac:dyDescent="0.25">
      <c r="C8" s="46"/>
      <c r="D8" s="33"/>
      <c r="G8" s="206" t="s">
        <v>57</v>
      </c>
      <c r="H8" s="207"/>
      <c r="I8" s="172" t="s">
        <v>50</v>
      </c>
      <c r="J8" s="172" t="s">
        <v>46</v>
      </c>
      <c r="K8" s="44"/>
      <c r="L8" s="44"/>
      <c r="M8" s="44"/>
      <c r="N8" s="44"/>
      <c r="O8" s="47"/>
      <c r="P8" s="45" t="s">
        <v>52</v>
      </c>
      <c r="Q8" s="208" t="s">
        <v>47</v>
      </c>
      <c r="R8" s="209"/>
    </row>
    <row r="9" spans="3:23" ht="14.25" customHeight="1" x14ac:dyDescent="0.25">
      <c r="C9" s="46"/>
      <c r="D9" s="33"/>
      <c r="G9" s="210" t="s">
        <v>48</v>
      </c>
      <c r="H9" s="211"/>
      <c r="I9" s="38">
        <v>7</v>
      </c>
      <c r="J9" s="39">
        <v>31.4</v>
      </c>
      <c r="K9" s="42" t="s">
        <v>51</v>
      </c>
      <c r="L9" s="43" t="str">
        <f>IF(P9=M9,"+","-")</f>
        <v>-</v>
      </c>
      <c r="M9" s="42" t="s">
        <v>3</v>
      </c>
      <c r="N9" s="42" t="s">
        <v>54</v>
      </c>
      <c r="O9" s="16" t="str">
        <f>IF(ISBLANK(I9),"",IF(ISBLANK(J9),"",IF(P9=M10,L9&amp;N11,N11)))</f>
        <v>-7°31,4</v>
      </c>
      <c r="P9" s="39" t="s">
        <v>53</v>
      </c>
      <c r="Q9" s="212">
        <f>IF(ISBLANK(I9),"",IF(ISBLANK(J9),"",IF(J9&gt;60,"ERREUR !!",O11*(I9+(J9/60)))))</f>
        <v>-7.5233333333333334</v>
      </c>
      <c r="R9" s="213"/>
    </row>
    <row r="10" spans="3:23" ht="15" customHeight="1" x14ac:dyDescent="0.25">
      <c r="C10" s="46"/>
      <c r="D10" s="33"/>
      <c r="G10" s="210" t="s">
        <v>49</v>
      </c>
      <c r="H10" s="211"/>
      <c r="I10" s="38">
        <v>10</v>
      </c>
      <c r="J10" s="39">
        <v>0.15</v>
      </c>
      <c r="K10" s="42" t="s">
        <v>51</v>
      </c>
      <c r="L10" s="43" t="str">
        <f>IF(P10=N9,"+","-")</f>
        <v>-</v>
      </c>
      <c r="M10" s="42" t="s">
        <v>53</v>
      </c>
      <c r="N10" s="42" t="s">
        <v>55</v>
      </c>
      <c r="O10" s="11" t="str">
        <f>IF(ISBLANK(I10),"",IF(ISBLANK(J10),"",IF(P10=N10,L10&amp;N12,N12)))</f>
        <v>-10°0,15</v>
      </c>
      <c r="P10" s="39" t="s">
        <v>55</v>
      </c>
      <c r="Q10" s="212">
        <f>IF(ISBLANK(I10),"",IF(ISBLANK(J10),"",IF(J10&gt;60,"ERREUR !!",O12*(I10+(J10/60)))))</f>
        <v>-10.0025</v>
      </c>
      <c r="R10" s="213"/>
      <c r="S10" s="31"/>
      <c r="T10" s="31"/>
    </row>
    <row r="11" spans="3:23" x14ac:dyDescent="0.25">
      <c r="G11" s="194" t="s">
        <v>72</v>
      </c>
      <c r="H11" s="195"/>
      <c r="I11" s="83" t="s">
        <v>33</v>
      </c>
      <c r="J11" s="85">
        <v>37414</v>
      </c>
      <c r="K11" s="85"/>
      <c r="L11" s="85"/>
      <c r="M11" s="85"/>
      <c r="N11" s="86" t="str">
        <f>I9&amp;"°"&amp;J9</f>
        <v>7°31,4</v>
      </c>
      <c r="O11" s="87">
        <f>IF(P9=M10,-1,1)</f>
        <v>-1</v>
      </c>
      <c r="P11" s="198" t="str">
        <f>TEXT(J11,"aaaa-mm-jj")&amp;"T"&amp;TEXT(J12,"hh:mm:ss")&amp;"z"</f>
        <v>2006-06-08T11:45:00z</v>
      </c>
      <c r="Q11" s="198"/>
      <c r="R11" s="199"/>
      <c r="T11" s="30"/>
      <c r="U11" s="30"/>
      <c r="V11" s="32"/>
      <c r="W11" s="32"/>
    </row>
    <row r="12" spans="3:23" ht="15.75" thickBot="1" x14ac:dyDescent="0.3">
      <c r="G12" s="196"/>
      <c r="H12" s="197"/>
      <c r="I12" s="84" t="s">
        <v>73</v>
      </c>
      <c r="J12" s="114">
        <v>0.48958333333333331</v>
      </c>
      <c r="K12" s="88"/>
      <c r="L12" s="88"/>
      <c r="M12" s="88"/>
      <c r="N12" s="89" t="str">
        <f>I10&amp;"°"&amp;J10</f>
        <v>10°0,15</v>
      </c>
      <c r="O12" s="87">
        <f>IF(P10=N10,-1,1)</f>
        <v>-1</v>
      </c>
      <c r="P12" s="200"/>
      <c r="Q12" s="200"/>
      <c r="R12" s="201"/>
      <c r="T12" s="30"/>
      <c r="U12" s="30"/>
      <c r="V12" s="32"/>
      <c r="W12" s="32"/>
    </row>
    <row r="13" spans="3:23" ht="15.75" thickBot="1" x14ac:dyDescent="0.3">
      <c r="C13" s="5" t="s">
        <v>1</v>
      </c>
      <c r="D13" s="5"/>
      <c r="E13" s="6"/>
      <c r="K13" s="81"/>
      <c r="L13" s="81"/>
      <c r="M13" s="81"/>
      <c r="N13" s="81"/>
      <c r="O13" s="81"/>
      <c r="P13" s="81"/>
      <c r="Q13" s="82"/>
    </row>
    <row r="14" spans="3:23" ht="15" customHeight="1" x14ac:dyDescent="0.25">
      <c r="C14" s="97" t="s">
        <v>7</v>
      </c>
      <c r="D14" s="90"/>
      <c r="E14" s="90"/>
      <c r="F14" s="90"/>
      <c r="G14" s="90"/>
      <c r="H14" s="91"/>
      <c r="I14" s="91"/>
      <c r="J14" s="91"/>
      <c r="K14" s="90"/>
      <c r="L14" s="90"/>
      <c r="M14" s="90"/>
      <c r="N14" s="91"/>
      <c r="O14" s="12"/>
      <c r="P14" s="91"/>
      <c r="Q14" s="12" t="s">
        <v>17</v>
      </c>
      <c r="R14" s="17">
        <v>22.5</v>
      </c>
      <c r="S14" s="92" t="s">
        <v>2</v>
      </c>
    </row>
    <row r="15" spans="3:23" ht="14.25" customHeight="1" x14ac:dyDescent="0.25">
      <c r="C15" s="98" t="s">
        <v>32</v>
      </c>
      <c r="D15" s="93"/>
      <c r="E15" s="93"/>
      <c r="F15" s="93"/>
      <c r="G15" s="93"/>
      <c r="H15" s="23"/>
      <c r="I15" s="23"/>
      <c r="J15" s="23"/>
      <c r="K15" s="93"/>
      <c r="L15" s="93"/>
      <c r="M15" s="93"/>
      <c r="N15" s="23"/>
      <c r="O15" s="13"/>
      <c r="P15" s="23"/>
      <c r="Q15" s="13" t="s">
        <v>34</v>
      </c>
      <c r="R15" s="18">
        <v>22.5</v>
      </c>
      <c r="S15" s="94" t="s">
        <v>2</v>
      </c>
    </row>
    <row r="16" spans="3:23" x14ac:dyDescent="0.25">
      <c r="C16" s="98" t="s">
        <v>11</v>
      </c>
      <c r="D16" s="93"/>
      <c r="E16" s="93"/>
      <c r="F16" s="93"/>
      <c r="G16" s="93"/>
      <c r="H16" s="23"/>
      <c r="I16" s="23"/>
      <c r="J16" s="23"/>
      <c r="K16" s="93"/>
      <c r="L16" s="93"/>
      <c r="M16" s="93"/>
      <c r="N16" s="23"/>
      <c r="O16" s="14"/>
      <c r="P16" s="23"/>
      <c r="Q16" s="14" t="s">
        <v>35</v>
      </c>
      <c r="R16" s="20" t="s">
        <v>4</v>
      </c>
      <c r="S16" s="94" t="s">
        <v>6</v>
      </c>
    </row>
    <row r="17" spans="3:54" ht="15.75" thickBot="1" x14ac:dyDescent="0.3">
      <c r="C17" s="99" t="s">
        <v>12</v>
      </c>
      <c r="D17" s="95"/>
      <c r="E17" s="95"/>
      <c r="F17" s="95"/>
      <c r="G17" s="95"/>
      <c r="H17" s="24"/>
      <c r="I17" s="24"/>
      <c r="J17" s="24"/>
      <c r="K17" s="95"/>
      <c r="L17" s="95"/>
      <c r="M17" s="95"/>
      <c r="N17" s="24"/>
      <c r="O17" s="15"/>
      <c r="P17" s="24"/>
      <c r="Q17" s="15" t="s">
        <v>36</v>
      </c>
      <c r="R17" s="21" t="s">
        <v>4</v>
      </c>
      <c r="S17" s="96" t="s">
        <v>6</v>
      </c>
    </row>
    <row r="18" spans="3:54" ht="14.45" hidden="1" x14ac:dyDescent="0.3">
      <c r="C18" s="8" t="s">
        <v>8</v>
      </c>
      <c r="D18" s="9"/>
      <c r="E18" s="9"/>
      <c r="F18" s="9"/>
      <c r="G18" s="9"/>
      <c r="H18" s="9"/>
      <c r="I18" s="9"/>
      <c r="J18" s="9"/>
      <c r="K18" s="10"/>
      <c r="L18" s="10"/>
      <c r="M18" s="10"/>
      <c r="N18" s="10"/>
      <c r="O18" s="25" t="s">
        <v>0</v>
      </c>
      <c r="P18" s="19">
        <f>(0.999842594+(0.00006793952*$R$14)-(0.00000909529*$R$14^2)+(0.0000001001685*$R$14^3)-(0.000000001120083*$R$14^4)+(0.000000000006536332*$R$14^5))</f>
        <v>0.99765835121983093</v>
      </c>
      <c r="Q18" s="10"/>
      <c r="R18" s="2"/>
    </row>
    <row r="19" spans="3:54" ht="14.45" hidden="1" x14ac:dyDescent="0.3">
      <c r="C19" s="8" t="s">
        <v>9</v>
      </c>
      <c r="D19" s="9"/>
      <c r="E19" s="9"/>
      <c r="F19" s="9"/>
      <c r="G19" s="9"/>
      <c r="H19" s="9"/>
      <c r="I19" s="9"/>
      <c r="J19" s="9"/>
      <c r="K19" s="10"/>
      <c r="L19" s="10"/>
      <c r="M19" s="10"/>
      <c r="N19" s="10"/>
      <c r="O19" s="25" t="s">
        <v>43</v>
      </c>
      <c r="P19" s="19" t="e">
        <f>$P$24*($P$18/#REF!)</f>
        <v>#REF!</v>
      </c>
      <c r="Q19" s="10" t="s">
        <v>3</v>
      </c>
      <c r="R19" s="2"/>
    </row>
    <row r="20" spans="3:54" ht="14.45" hidden="1" x14ac:dyDescent="0.3">
      <c r="C20" s="8" t="s">
        <v>18</v>
      </c>
      <c r="D20" s="9"/>
      <c r="E20" s="9"/>
      <c r="F20" s="9"/>
      <c r="G20" s="9"/>
      <c r="H20" s="9"/>
      <c r="I20" s="9"/>
      <c r="J20" s="9"/>
      <c r="K20" s="10"/>
      <c r="L20" s="10"/>
      <c r="M20" s="10"/>
      <c r="N20" s="10"/>
      <c r="O20" s="25" t="s">
        <v>44</v>
      </c>
      <c r="P20" s="19" t="e">
        <f>5+#REF!</f>
        <v>#REF!</v>
      </c>
      <c r="Q20" s="10" t="s">
        <v>6</v>
      </c>
      <c r="R20" s="2"/>
    </row>
    <row r="21" spans="3:54" ht="14.45" hidden="1" x14ac:dyDescent="0.3">
      <c r="C21" s="8" t="s">
        <v>10</v>
      </c>
      <c r="D21" s="9"/>
      <c r="E21" s="9"/>
      <c r="F21" s="9"/>
      <c r="G21" s="9"/>
      <c r="H21" s="9"/>
      <c r="I21" s="9"/>
      <c r="J21" s="9"/>
      <c r="K21" s="10"/>
      <c r="L21" s="10"/>
      <c r="M21" s="10"/>
      <c r="N21" s="10"/>
      <c r="O21" s="25" t="s">
        <v>45</v>
      </c>
      <c r="P21" s="19" t="e">
        <f>P20*(1+0.00001*(R14-20))</f>
        <v>#REF!</v>
      </c>
      <c r="Q21" s="10" t="s">
        <v>6</v>
      </c>
      <c r="R21" s="2"/>
    </row>
    <row r="22" spans="3:54" ht="14.45" hidden="1" x14ac:dyDescent="0.3">
      <c r="C22" s="8" t="s">
        <v>13</v>
      </c>
      <c r="D22" s="9"/>
      <c r="E22" s="9"/>
      <c r="F22" s="9"/>
      <c r="G22" s="9"/>
      <c r="H22" s="9"/>
      <c r="I22" s="9"/>
      <c r="J22" s="9"/>
      <c r="K22" s="10"/>
      <c r="L22" s="10"/>
      <c r="M22" s="10"/>
      <c r="N22" s="10"/>
      <c r="O22" s="25" t="s">
        <v>39</v>
      </c>
      <c r="P22" s="22" t="e">
        <f>$R$16*(1+0.00001*(20-$R$14))</f>
        <v>#VALUE!</v>
      </c>
      <c r="Q22" s="10" t="s">
        <v>6</v>
      </c>
      <c r="R22" s="2"/>
    </row>
    <row r="23" spans="3:54" ht="14.45" hidden="1" x14ac:dyDescent="0.3">
      <c r="C23" s="8" t="s">
        <v>14</v>
      </c>
      <c r="D23" s="9"/>
      <c r="E23" s="9"/>
      <c r="F23" s="9"/>
      <c r="G23" s="9"/>
      <c r="H23" s="9"/>
      <c r="I23" s="9"/>
      <c r="J23" s="9"/>
      <c r="K23" s="10"/>
      <c r="L23" s="10"/>
      <c r="M23" s="10"/>
      <c r="N23" s="10"/>
      <c r="O23" s="25" t="s">
        <v>40</v>
      </c>
      <c r="P23" s="22" t="e">
        <f>$R$17*(1+0.00001*(20-$R$14))</f>
        <v>#VALUE!</v>
      </c>
      <c r="Q23" s="10" t="s">
        <v>6</v>
      </c>
      <c r="R23" s="2"/>
    </row>
    <row r="24" spans="3:54" ht="14.45" hidden="1" x14ac:dyDescent="0.3">
      <c r="C24" s="8" t="s">
        <v>15</v>
      </c>
      <c r="D24" s="9"/>
      <c r="E24" s="9"/>
      <c r="F24" s="9"/>
      <c r="G24" s="9"/>
      <c r="H24" s="9"/>
      <c r="I24" s="9"/>
      <c r="J24" s="9"/>
      <c r="K24" s="10"/>
      <c r="L24" s="10"/>
      <c r="M24" s="10"/>
      <c r="N24" s="10"/>
      <c r="O24" s="25" t="s">
        <v>41</v>
      </c>
      <c r="P24" s="23" t="e">
        <f>MAX(#REF!)</f>
        <v>#REF!</v>
      </c>
      <c r="Q24" s="10" t="s">
        <v>3</v>
      </c>
      <c r="R24" s="2"/>
    </row>
    <row r="25" spans="3:54" ht="14.45" hidden="1" x14ac:dyDescent="0.3">
      <c r="C25" s="8" t="s">
        <v>16</v>
      </c>
      <c r="D25" s="9"/>
      <c r="E25" s="9"/>
      <c r="F25" s="9"/>
      <c r="G25" s="9"/>
      <c r="H25" s="9"/>
      <c r="I25" s="9"/>
      <c r="J25" s="9"/>
      <c r="K25" s="10"/>
      <c r="L25" s="10"/>
      <c r="M25" s="10"/>
      <c r="N25" s="10"/>
      <c r="O25" s="25" t="s">
        <v>42</v>
      </c>
      <c r="P25" s="23" t="e">
        <f>IF(ISBLANK(R14),"",IF(ISBLANK(P21),"",IF(ISBLANK(R17),"",(($P$24*$P$18)/($P$22-$P$23)))))</f>
        <v>#REF!</v>
      </c>
      <c r="Q25" s="10" t="s">
        <v>3</v>
      </c>
      <c r="R25" s="2"/>
    </row>
    <row r="26" spans="3:54" ht="14.45" hidden="1" x14ac:dyDescent="0.3">
      <c r="C26" s="40" t="s">
        <v>31</v>
      </c>
      <c r="D26" s="41"/>
      <c r="E26" s="41"/>
      <c r="F26" s="41"/>
      <c r="G26" s="41"/>
      <c r="H26" s="41"/>
      <c r="I26" s="41"/>
      <c r="J26" s="41"/>
      <c r="K26" s="10"/>
      <c r="L26" s="10"/>
      <c r="M26" s="10"/>
      <c r="N26" s="10"/>
      <c r="O26" s="25" t="s">
        <v>30</v>
      </c>
      <c r="P26" s="23" t="e">
        <f>2+(#REF!+#REF!)</f>
        <v>#REF!</v>
      </c>
      <c r="Q26" s="10" t="s">
        <v>6</v>
      </c>
      <c r="R26" s="2"/>
    </row>
    <row r="27" spans="3:54" hidden="1" thickBot="1" x14ac:dyDescent="0.35">
      <c r="C27" s="26"/>
      <c r="D27" s="27"/>
      <c r="E27" s="27"/>
      <c r="F27" s="27"/>
      <c r="G27" s="27"/>
      <c r="H27" s="27"/>
      <c r="I27" s="27"/>
      <c r="J27" s="27"/>
      <c r="K27" s="28"/>
      <c r="L27" s="28"/>
      <c r="M27" s="28"/>
      <c r="N27" s="28"/>
      <c r="O27" s="29" t="s">
        <v>29</v>
      </c>
      <c r="P27" s="24">
        <v>1.6999999999999999E-3</v>
      </c>
      <c r="Q27" s="28"/>
      <c r="R27" s="4"/>
    </row>
    <row r="29" spans="3:54" ht="15.75" x14ac:dyDescent="0.25">
      <c r="E29" s="202" t="s">
        <v>60</v>
      </c>
      <c r="F29" s="202"/>
      <c r="G29" s="202"/>
      <c r="H29" s="202"/>
      <c r="I29" s="69" t="s">
        <v>66</v>
      </c>
      <c r="K29" s="70"/>
      <c r="L29" s="70"/>
      <c r="M29" s="70"/>
      <c r="N29" s="71"/>
      <c r="O29" s="70" t="s">
        <v>66</v>
      </c>
    </row>
    <row r="30" spans="3:54" ht="16.149999999999999" thickBot="1" x14ac:dyDescent="0.35">
      <c r="E30" s="118"/>
      <c r="F30" s="118"/>
      <c r="G30" s="118"/>
      <c r="H30" s="118"/>
      <c r="I30" s="118"/>
      <c r="J30" s="73"/>
      <c r="K30" s="72"/>
      <c r="L30" s="72"/>
      <c r="M30" s="72"/>
      <c r="N30" s="71"/>
      <c r="O30" s="71" t="s">
        <v>65</v>
      </c>
      <c r="P30" s="71"/>
    </row>
    <row r="31" spans="3:54" ht="15.75" customHeight="1" x14ac:dyDescent="0.25">
      <c r="C31" s="203" t="s">
        <v>5</v>
      </c>
      <c r="D31" s="190" t="s">
        <v>24</v>
      </c>
      <c r="E31" s="190" t="s">
        <v>58</v>
      </c>
      <c r="F31" s="190" t="s">
        <v>56</v>
      </c>
      <c r="G31" s="190" t="s">
        <v>20</v>
      </c>
      <c r="H31" s="190" t="s">
        <v>76</v>
      </c>
      <c r="I31" s="188" t="s">
        <v>77</v>
      </c>
      <c r="J31" s="188" t="s">
        <v>64</v>
      </c>
      <c r="K31" s="190" t="s">
        <v>21</v>
      </c>
      <c r="L31" s="190" t="s">
        <v>22</v>
      </c>
      <c r="M31" s="190" t="s">
        <v>26</v>
      </c>
      <c r="N31" s="190" t="s">
        <v>25</v>
      </c>
      <c r="O31" s="190" t="s">
        <v>23</v>
      </c>
      <c r="P31" s="192" t="s">
        <v>74</v>
      </c>
      <c r="Q31" s="192"/>
      <c r="R31" s="192"/>
      <c r="S31" s="192"/>
      <c r="T31" s="184" t="s">
        <v>69</v>
      </c>
      <c r="U31" s="184"/>
      <c r="V31" s="184" t="s">
        <v>70</v>
      </c>
      <c r="W31" s="184"/>
      <c r="X31" s="184" t="s">
        <v>71</v>
      </c>
      <c r="Y31" s="184"/>
      <c r="Z31" s="184" t="s">
        <v>67</v>
      </c>
      <c r="AA31" s="184"/>
      <c r="AB31" s="184" t="s">
        <v>68</v>
      </c>
      <c r="AC31" s="186"/>
      <c r="AD31" s="227" t="s">
        <v>80</v>
      </c>
      <c r="AE31" s="227" t="s">
        <v>81</v>
      </c>
      <c r="AF31" s="227" t="s">
        <v>82</v>
      </c>
      <c r="AG31" s="228" t="s">
        <v>83</v>
      </c>
      <c r="AH31" s="227" t="s">
        <v>84</v>
      </c>
      <c r="AI31" s="227" t="s">
        <v>85</v>
      </c>
      <c r="AJ31" s="227" t="s">
        <v>86</v>
      </c>
      <c r="AK31" s="227" t="s">
        <v>87</v>
      </c>
      <c r="AL31" s="228" t="s">
        <v>88</v>
      </c>
      <c r="AM31" s="227" t="s">
        <v>89</v>
      </c>
      <c r="AN31" s="227" t="s">
        <v>90</v>
      </c>
      <c r="AO31" s="227" t="s">
        <v>91</v>
      </c>
      <c r="AP31" s="227" t="s">
        <v>92</v>
      </c>
      <c r="AQ31" s="227" t="s">
        <v>93</v>
      </c>
      <c r="AR31" s="228" t="s">
        <v>94</v>
      </c>
      <c r="AS31" s="228" t="s">
        <v>95</v>
      </c>
      <c r="AT31" s="228" t="s">
        <v>96</v>
      </c>
      <c r="AU31" s="227" t="s">
        <v>97</v>
      </c>
      <c r="AV31" s="227" t="s">
        <v>98</v>
      </c>
      <c r="AW31" s="229" t="s">
        <v>99</v>
      </c>
      <c r="AX31" s="227" t="s">
        <v>100</v>
      </c>
      <c r="AY31" s="227" t="s">
        <v>101</v>
      </c>
      <c r="AZ31" s="228" t="s">
        <v>102</v>
      </c>
      <c r="BA31" s="227" t="s">
        <v>103</v>
      </c>
      <c r="BB31" s="230" t="s">
        <v>104</v>
      </c>
    </row>
    <row r="32" spans="3:54" ht="15.75" customHeight="1" x14ac:dyDescent="0.25">
      <c r="C32" s="204"/>
      <c r="D32" s="191"/>
      <c r="E32" s="191"/>
      <c r="F32" s="191"/>
      <c r="G32" s="191"/>
      <c r="H32" s="191"/>
      <c r="I32" s="205"/>
      <c r="J32" s="189"/>
      <c r="K32" s="191"/>
      <c r="L32" s="191"/>
      <c r="M32" s="191"/>
      <c r="N32" s="191"/>
      <c r="O32" s="191"/>
      <c r="P32" s="193"/>
      <c r="Q32" s="193"/>
      <c r="R32" s="193"/>
      <c r="S32" s="193"/>
      <c r="T32" s="185"/>
      <c r="U32" s="185"/>
      <c r="V32" s="185"/>
      <c r="W32" s="185"/>
      <c r="X32" s="185"/>
      <c r="Y32" s="185"/>
      <c r="Z32" s="185"/>
      <c r="AA32" s="185"/>
      <c r="AB32" s="185"/>
      <c r="AC32" s="187"/>
      <c r="AD32" s="227"/>
      <c r="AE32" s="227"/>
      <c r="AF32" s="227"/>
      <c r="AG32" s="228"/>
      <c r="AH32" s="227"/>
      <c r="AI32" s="227"/>
      <c r="AJ32" s="227"/>
      <c r="AK32" s="227"/>
      <c r="AL32" s="228"/>
      <c r="AM32" s="227"/>
      <c r="AN32" s="227"/>
      <c r="AO32" s="227"/>
      <c r="AP32" s="227"/>
      <c r="AQ32" s="227"/>
      <c r="AR32" s="228"/>
      <c r="AS32" s="228"/>
      <c r="AT32" s="228"/>
      <c r="AU32" s="227"/>
      <c r="AV32" s="227"/>
      <c r="AW32" s="229"/>
      <c r="AX32" s="227"/>
      <c r="AY32" s="227"/>
      <c r="AZ32" s="228"/>
      <c r="BA32" s="227"/>
      <c r="BB32" s="230"/>
    </row>
    <row r="33" spans="1:54" ht="15.75" customHeight="1" x14ac:dyDescent="0.25">
      <c r="C33" s="178" t="s">
        <v>59</v>
      </c>
      <c r="D33" s="180" t="s">
        <v>4</v>
      </c>
      <c r="E33" s="180" t="s">
        <v>2</v>
      </c>
      <c r="F33" s="176" t="s">
        <v>62</v>
      </c>
      <c r="G33" s="182"/>
      <c r="H33" s="176" t="s">
        <v>27</v>
      </c>
      <c r="I33" s="176" t="s">
        <v>27</v>
      </c>
      <c r="J33" s="176" t="s">
        <v>62</v>
      </c>
      <c r="K33" s="136"/>
      <c r="L33" s="136"/>
      <c r="M33" s="136"/>
      <c r="N33" s="136"/>
      <c r="O33" s="136"/>
      <c r="P33" s="137" t="s">
        <v>132</v>
      </c>
      <c r="Q33" s="137"/>
      <c r="R33" s="137" t="s">
        <v>133</v>
      </c>
      <c r="S33" s="137" t="s">
        <v>134</v>
      </c>
      <c r="T33" s="138" t="s">
        <v>135</v>
      </c>
      <c r="U33" s="138" t="s">
        <v>136</v>
      </c>
      <c r="V33" s="138" t="s">
        <v>137</v>
      </c>
      <c r="W33" s="138" t="s">
        <v>138</v>
      </c>
      <c r="X33" s="138" t="s">
        <v>139</v>
      </c>
      <c r="Y33" s="138" t="s">
        <v>140</v>
      </c>
      <c r="Z33" s="138" t="s">
        <v>141</v>
      </c>
      <c r="AA33" s="138" t="s">
        <v>142</v>
      </c>
      <c r="AB33" s="138" t="s">
        <v>143</v>
      </c>
      <c r="AC33" s="139" t="s">
        <v>144</v>
      </c>
      <c r="AD33" s="129" t="s">
        <v>105</v>
      </c>
      <c r="AE33" s="129" t="s">
        <v>106</v>
      </c>
      <c r="AF33" s="129" t="s">
        <v>107</v>
      </c>
      <c r="AG33" s="130" t="s">
        <v>108</v>
      </c>
      <c r="AH33" s="129" t="s">
        <v>109</v>
      </c>
      <c r="AI33" s="131" t="s">
        <v>110</v>
      </c>
      <c r="AJ33" s="129" t="s">
        <v>111</v>
      </c>
      <c r="AK33" s="131" t="s">
        <v>112</v>
      </c>
      <c r="AL33" s="129" t="s">
        <v>113</v>
      </c>
      <c r="AM33" s="129" t="s">
        <v>114</v>
      </c>
      <c r="AN33" s="129" t="s">
        <v>115</v>
      </c>
      <c r="AO33" s="129" t="s">
        <v>116</v>
      </c>
      <c r="AP33" s="129" t="s">
        <v>117</v>
      </c>
      <c r="AQ33" s="131" t="s">
        <v>118</v>
      </c>
      <c r="AR33" s="129" t="s">
        <v>119</v>
      </c>
      <c r="AS33" s="129" t="s">
        <v>120</v>
      </c>
      <c r="AT33" s="132" t="s">
        <v>121</v>
      </c>
      <c r="AU33" s="131" t="s">
        <v>122</v>
      </c>
      <c r="AV33" s="131" t="s">
        <v>123</v>
      </c>
      <c r="AW33" s="131" t="s">
        <v>124</v>
      </c>
      <c r="AX33" s="129" t="s">
        <v>125</v>
      </c>
      <c r="AY33" s="129" t="s">
        <v>126</v>
      </c>
      <c r="AZ33" s="130" t="s">
        <v>127</v>
      </c>
      <c r="BA33" s="129" t="s">
        <v>128</v>
      </c>
      <c r="BB33" s="133" t="s">
        <v>129</v>
      </c>
    </row>
    <row r="34" spans="1:54" ht="14.25" customHeight="1" thickBot="1" x14ac:dyDescent="0.3">
      <c r="C34" s="179"/>
      <c r="D34" s="181"/>
      <c r="E34" s="181"/>
      <c r="F34" s="177"/>
      <c r="G34" s="183"/>
      <c r="H34" s="177"/>
      <c r="I34" s="177"/>
      <c r="J34" s="177"/>
      <c r="K34" s="125"/>
      <c r="L34" s="125"/>
      <c r="M34" s="125"/>
      <c r="N34" s="126" t="s">
        <v>6</v>
      </c>
      <c r="O34" s="125"/>
      <c r="P34" s="126" t="s">
        <v>61</v>
      </c>
      <c r="Q34" s="126" t="s">
        <v>79</v>
      </c>
      <c r="R34" s="126" t="s">
        <v>63</v>
      </c>
      <c r="S34" s="126" t="s">
        <v>28</v>
      </c>
      <c r="T34" s="100" t="s">
        <v>63</v>
      </c>
      <c r="U34" s="100" t="s">
        <v>28</v>
      </c>
      <c r="V34" s="100" t="s">
        <v>63</v>
      </c>
      <c r="W34" s="100" t="s">
        <v>28</v>
      </c>
      <c r="X34" s="100" t="s">
        <v>63</v>
      </c>
      <c r="Y34" s="100" t="s">
        <v>28</v>
      </c>
      <c r="Z34" s="100" t="s">
        <v>63</v>
      </c>
      <c r="AA34" s="100" t="s">
        <v>28</v>
      </c>
      <c r="AB34" s="100" t="s">
        <v>63</v>
      </c>
      <c r="AC34" s="101" t="s">
        <v>28</v>
      </c>
      <c r="AD34" s="134" t="s">
        <v>130</v>
      </c>
      <c r="AE34" s="134" t="s">
        <v>130</v>
      </c>
      <c r="AF34" s="134" t="s">
        <v>130</v>
      </c>
      <c r="AG34" s="135" t="s">
        <v>131</v>
      </c>
      <c r="AH34" s="134" t="s">
        <v>131</v>
      </c>
      <c r="AI34" s="134" t="s">
        <v>131</v>
      </c>
      <c r="AJ34" s="134" t="s">
        <v>131</v>
      </c>
      <c r="AK34" s="134" t="s">
        <v>131</v>
      </c>
      <c r="AL34" s="134" t="s">
        <v>131</v>
      </c>
      <c r="AM34" s="134" t="s">
        <v>131</v>
      </c>
      <c r="AN34" s="134" t="s">
        <v>131</v>
      </c>
      <c r="AO34" s="134" t="s">
        <v>131</v>
      </c>
      <c r="AP34" s="134" t="s">
        <v>131</v>
      </c>
      <c r="AQ34" s="134" t="s">
        <v>131</v>
      </c>
      <c r="AR34" s="134" t="s">
        <v>131</v>
      </c>
      <c r="AS34" s="134" t="s">
        <v>131</v>
      </c>
      <c r="AT34" s="134" t="s">
        <v>131</v>
      </c>
      <c r="AU34" s="134" t="s">
        <v>131</v>
      </c>
      <c r="AV34" s="134" t="s">
        <v>131</v>
      </c>
      <c r="AW34" s="134" t="s">
        <v>131</v>
      </c>
      <c r="AX34" s="134" t="s">
        <v>131</v>
      </c>
      <c r="AY34" s="134" t="s">
        <v>131</v>
      </c>
      <c r="AZ34" s="134" t="s">
        <v>131</v>
      </c>
      <c r="BA34" s="134" t="s">
        <v>131</v>
      </c>
      <c r="BB34" s="134" t="s">
        <v>131</v>
      </c>
    </row>
    <row r="35" spans="1:54" ht="15.75" x14ac:dyDescent="0.25">
      <c r="A35" s="75">
        <f>IF(ISBLANK(VLOOKUP(D35,#REF!,3)),0,1)</f>
        <v>1</v>
      </c>
      <c r="B35" s="74">
        <f>IF(ISBLANK(D35),0,IF(ISBLANK(E35),0,IF(ISBLANK(F35),0,1)))</f>
        <v>0</v>
      </c>
      <c r="C35" s="140">
        <v>1</v>
      </c>
      <c r="D35" s="53"/>
      <c r="E35" s="53"/>
      <c r="F35" s="53"/>
      <c r="G35" s="164">
        <v>34.566600000000001</v>
      </c>
      <c r="H35" s="53">
        <v>1000</v>
      </c>
      <c r="I35" s="159">
        <v>1002</v>
      </c>
      <c r="J35" s="142" t="s">
        <v>4</v>
      </c>
      <c r="K35" s="143" t="str">
        <f>IF(ISBLANK(E35),"",(0.000824493-(0.0000040899*E35)+(0.000000076438*E35^2)-(0.00000000082467*E35^3)+(0.0000000000053875*E35^4)))</f>
        <v/>
      </c>
      <c r="L35" s="143" t="str">
        <f>IF(ISBLANK(E35),"",(-0.00000572466+(0.00000010227*E35)-(0.0000000016546*E35^2)))</f>
        <v/>
      </c>
      <c r="M35" s="143" t="str">
        <f>IF(ISBLANK(E35),"",IF(ISBLANK(G35),(O35+(K35*35)+(L35*35^1.5)+(0.00000048314*35^2)),(O35+(K35*G35)+(L35*G35^1.5)+(0.00000048314*G35^2))))</f>
        <v/>
      </c>
      <c r="N35" s="144" t="str">
        <f>IF(ISBLANK(D35),"",IF(ISBLANK(G35),J35*(1+0.00001*(35-20)),J35*(1+0.00001*(G35-20))))</f>
        <v/>
      </c>
      <c r="O35" s="143" t="str">
        <f>IF(ISBLANK(E35),"",(0.999842594+(0.00006793952*E35)-(0.00000909529*E35^2)+(0.0000001001685*E35^3)-(0.000000001120083*E35^4)+(0.000000000006536332*E35^5)))</f>
        <v/>
      </c>
      <c r="P35" s="142">
        <v>3.5609999999999999</v>
      </c>
      <c r="Q35" s="127" t="s">
        <v>4</v>
      </c>
      <c r="R35" s="127" t="s">
        <v>4</v>
      </c>
      <c r="S35" s="161">
        <v>154.80000000000001</v>
      </c>
      <c r="T35" s="231">
        <v>0</v>
      </c>
      <c r="U35" s="231">
        <v>0</v>
      </c>
      <c r="X35" s="231">
        <v>34.83</v>
      </c>
      <c r="Y35" s="231">
        <v>34.035507115277646</v>
      </c>
      <c r="Z35" s="231">
        <v>2.3409999999999997</v>
      </c>
      <c r="AA35" s="231">
        <v>2.2876004064560713</v>
      </c>
      <c r="AB35" s="231">
        <v>34.08</v>
      </c>
      <c r="AC35" s="231">
        <v>33.302615058531785</v>
      </c>
      <c r="AD35" s="149"/>
      <c r="AE35" s="149"/>
      <c r="AF35" s="149"/>
      <c r="AG35" s="149"/>
      <c r="AH35" s="149"/>
      <c r="AI35" s="149"/>
      <c r="AJ35" s="149"/>
      <c r="AK35" s="149"/>
      <c r="AL35" s="149"/>
      <c r="AM35" s="149"/>
      <c r="AN35" s="149"/>
      <c r="AO35" s="149"/>
      <c r="AP35" s="149"/>
      <c r="AQ35" s="149"/>
      <c r="AR35" s="149"/>
      <c r="AS35" s="149"/>
      <c r="AT35" s="149"/>
      <c r="AU35" s="149"/>
      <c r="AV35" s="149"/>
      <c r="AW35" s="149"/>
      <c r="AX35" s="149"/>
      <c r="AY35" s="149"/>
      <c r="AZ35" s="149"/>
      <c r="BA35" s="149"/>
      <c r="BB35" s="150"/>
    </row>
    <row r="36" spans="1:54" ht="15.75" x14ac:dyDescent="0.25">
      <c r="A36" s="75">
        <f>IF(ISBLANK(VLOOKUP(D36,#REF!,3)),0,1)</f>
        <v>1</v>
      </c>
      <c r="B36" s="74">
        <f t="shared" ref="B36:B58" si="0">IF(ISBLANK(D36),0,IF(ISBLANK(E36),0,IF(ISBLANK(F36),0,1)))</f>
        <v>0</v>
      </c>
      <c r="C36" s="52">
        <v>2</v>
      </c>
      <c r="D36" s="53"/>
      <c r="E36" s="53"/>
      <c r="F36" s="53"/>
      <c r="G36" s="164">
        <v>34.494300000000003</v>
      </c>
      <c r="H36" s="53">
        <v>800</v>
      </c>
      <c r="I36" s="159">
        <v>800</v>
      </c>
      <c r="J36" s="127" t="s">
        <v>4</v>
      </c>
      <c r="K36" s="57" t="str">
        <f t="shared" ref="K36:K45" si="1">IF(ISBLANK(E36),"",(0.000824493-(0.0000040899*E36)+(0.000000076438*E36^2)-(0.00000000082467*E36^3)+(0.0000000000053875*E36^4)))</f>
        <v/>
      </c>
      <c r="L36" s="57" t="str">
        <f t="shared" ref="L36:L45" si="2">IF(ISBLANK(E36),"",(-0.00000572466+(0.00000010227*E36)-(0.0000000016546*E36^2)))</f>
        <v/>
      </c>
      <c r="M36" s="57" t="str">
        <f t="shared" ref="M36:M45" si="3">IF(ISBLANK(E36),"",IF(ISBLANK(G36),(O36+(K36*35)+(L36*35^1.5)+(0.00000048314*35^2)),(O36+(K36*G36)+(L36*G36^1.5)+(0.00000048314*G36^2))))</f>
        <v/>
      </c>
      <c r="N36" s="58" t="str">
        <f t="shared" ref="N36:N45" si="4">IF(ISBLANK(D36),"",IF(ISBLANK(G36),J36*(1+0.00001*(35-20)),J36*(1+0.00001*(G36-20))))</f>
        <v/>
      </c>
      <c r="O36" s="57" t="str">
        <f t="shared" ref="O36:O45" si="5">IF(ISBLANK(E36),"",(0.999842594+(0.00006793952*E36)-(0.00000909529*E36^2)+(0.0000001001685*E36^3)-(0.000000001120083*E36^4)+(0.000000000006536332*E36^5)))</f>
        <v/>
      </c>
      <c r="P36" s="127">
        <v>3.0230000000000001</v>
      </c>
      <c r="Q36" s="127" t="s">
        <v>4</v>
      </c>
      <c r="R36" s="127" t="s">
        <v>4</v>
      </c>
      <c r="S36" s="162">
        <v>131.5</v>
      </c>
      <c r="T36" s="231">
        <v>6.0000000000000001E-3</v>
      </c>
      <c r="U36" s="231">
        <v>5.8631364539668647E-3</v>
      </c>
      <c r="X36" s="231">
        <v>37.503999999999998</v>
      </c>
      <c r="Y36" s="231">
        <v>36.648511594928877</v>
      </c>
      <c r="Z36" s="231">
        <v>2.4729999999999999</v>
      </c>
      <c r="AA36" s="231">
        <v>2.4165894084433424</v>
      </c>
      <c r="AB36" s="231">
        <v>30.18</v>
      </c>
      <c r="AC36" s="231">
        <v>29.491576363453326</v>
      </c>
      <c r="AD36" s="76"/>
      <c r="AE36" s="76"/>
      <c r="AF36" s="76"/>
      <c r="AG36" s="76"/>
      <c r="AH36" s="76"/>
      <c r="AI36" s="76"/>
      <c r="AJ36" s="76"/>
      <c r="AK36" s="76"/>
      <c r="AL36" s="76"/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76"/>
      <c r="BA36" s="76"/>
      <c r="BB36" s="77"/>
    </row>
    <row r="37" spans="1:54" ht="15.75" x14ac:dyDescent="0.25">
      <c r="A37" s="75">
        <f>IF(ISBLANK(VLOOKUP(D37,#REF!,3)),0,1)</f>
        <v>1</v>
      </c>
      <c r="B37" s="74">
        <f t="shared" si="0"/>
        <v>0</v>
      </c>
      <c r="C37" s="52">
        <v>3</v>
      </c>
      <c r="D37" s="53"/>
      <c r="E37" s="53"/>
      <c r="F37" s="53"/>
      <c r="G37" s="164">
        <v>34.716799999999999</v>
      </c>
      <c r="H37" s="53">
        <v>500</v>
      </c>
      <c r="I37" s="159">
        <v>499</v>
      </c>
      <c r="J37" s="127" t="s">
        <v>4</v>
      </c>
      <c r="K37" s="57" t="str">
        <f t="shared" si="1"/>
        <v/>
      </c>
      <c r="L37" s="57" t="str">
        <f t="shared" si="2"/>
        <v/>
      </c>
      <c r="M37" s="57" t="str">
        <f t="shared" si="3"/>
        <v/>
      </c>
      <c r="N37" s="58" t="str">
        <f t="shared" si="4"/>
        <v/>
      </c>
      <c r="O37" s="57" t="str">
        <f t="shared" si="5"/>
        <v/>
      </c>
      <c r="P37" s="127">
        <v>1.2609999999999999</v>
      </c>
      <c r="Q37" s="127" t="s">
        <v>4</v>
      </c>
      <c r="R37" s="127" t="s">
        <v>4</v>
      </c>
      <c r="S37" s="162">
        <v>54.9</v>
      </c>
      <c r="T37" s="231">
        <v>5.0000000000000001E-3</v>
      </c>
      <c r="U37" s="231">
        <v>4.8859470449723868E-3</v>
      </c>
      <c r="X37" s="231">
        <v>39.435000000000002</v>
      </c>
      <c r="Y37" s="231">
        <v>38.535464343697221</v>
      </c>
      <c r="Z37" s="231">
        <v>2.4249999999999998</v>
      </c>
      <c r="AA37" s="231">
        <v>2.3696843168116075</v>
      </c>
      <c r="AB37" s="231">
        <v>19.73</v>
      </c>
      <c r="AC37" s="231">
        <v>19.279947039461039</v>
      </c>
      <c r="AD37" s="76"/>
      <c r="AE37" s="76"/>
      <c r="AF37" s="76"/>
      <c r="AG37" s="76"/>
      <c r="AH37" s="76"/>
      <c r="AI37" s="76"/>
      <c r="AJ37" s="76"/>
      <c r="AK37" s="76"/>
      <c r="AL37" s="76"/>
      <c r="AM37" s="76"/>
      <c r="AN37" s="76"/>
      <c r="AO37" s="76"/>
      <c r="AP37" s="76"/>
      <c r="AQ37" s="76"/>
      <c r="AR37" s="76"/>
      <c r="AS37" s="76"/>
      <c r="AT37" s="76"/>
      <c r="AU37" s="76"/>
      <c r="AV37" s="76"/>
      <c r="AW37" s="76"/>
      <c r="AX37" s="76"/>
      <c r="AY37" s="76"/>
      <c r="AZ37" s="76"/>
      <c r="BA37" s="76"/>
      <c r="BB37" s="77"/>
    </row>
    <row r="38" spans="1:54" ht="15.75" x14ac:dyDescent="0.25">
      <c r="A38" s="75">
        <f>IF(ISBLANK(VLOOKUP(D38,#REF!,3)),0,1)</f>
        <v>1</v>
      </c>
      <c r="B38" s="74">
        <f t="shared" si="0"/>
        <v>0</v>
      </c>
      <c r="C38" s="52">
        <v>4</v>
      </c>
      <c r="D38" s="53"/>
      <c r="E38" s="53"/>
      <c r="F38" s="53"/>
      <c r="G38" s="164">
        <v>34.937399999999997</v>
      </c>
      <c r="H38" s="53">
        <v>300</v>
      </c>
      <c r="I38" s="159">
        <v>300</v>
      </c>
      <c r="J38" s="127" t="s">
        <v>4</v>
      </c>
      <c r="K38" s="57" t="str">
        <f t="shared" si="1"/>
        <v/>
      </c>
      <c r="L38" s="57" t="str">
        <f t="shared" si="2"/>
        <v/>
      </c>
      <c r="M38" s="57" t="str">
        <f t="shared" si="3"/>
        <v/>
      </c>
      <c r="N38" s="58" t="str">
        <f t="shared" si="4"/>
        <v/>
      </c>
      <c r="O38" s="57" t="str">
        <f t="shared" si="5"/>
        <v/>
      </c>
      <c r="P38" s="127">
        <v>1.9359999999999999</v>
      </c>
      <c r="Q38" s="127" t="s">
        <v>4</v>
      </c>
      <c r="R38" s="127" t="s">
        <v>4</v>
      </c>
      <c r="S38" s="162">
        <v>84.2</v>
      </c>
      <c r="T38" s="231">
        <v>4.0000000000000001E-3</v>
      </c>
      <c r="U38" s="231">
        <v>3.9087576359779098E-3</v>
      </c>
      <c r="X38" s="231">
        <v>30.605999999999998</v>
      </c>
      <c r="Y38" s="231">
        <v>29.907859051684973</v>
      </c>
      <c r="Z38" s="231">
        <v>1.9329999999999998</v>
      </c>
      <c r="AA38" s="231">
        <v>1.8889071275863247</v>
      </c>
      <c r="AB38" s="231">
        <v>12.71</v>
      </c>
      <c r="AC38" s="231">
        <v>12.420077388319809</v>
      </c>
      <c r="AD38" s="76"/>
      <c r="AE38" s="76"/>
      <c r="AF38" s="76"/>
      <c r="AG38" s="76"/>
      <c r="AH38" s="76"/>
      <c r="AI38" s="76"/>
      <c r="AJ38" s="76"/>
      <c r="AK38" s="76"/>
      <c r="AL38" s="76"/>
      <c r="AM38" s="76"/>
      <c r="AN38" s="76"/>
      <c r="AO38" s="76"/>
      <c r="AP38" s="76"/>
      <c r="AQ38" s="76"/>
      <c r="AR38" s="76"/>
      <c r="AS38" s="76"/>
      <c r="AT38" s="76"/>
      <c r="AU38" s="76"/>
      <c r="AV38" s="76"/>
      <c r="AW38" s="76"/>
      <c r="AX38" s="76"/>
      <c r="AY38" s="76"/>
      <c r="AZ38" s="76"/>
      <c r="BA38" s="76"/>
      <c r="BB38" s="77"/>
    </row>
    <row r="39" spans="1:54" ht="15.75" x14ac:dyDescent="0.25">
      <c r="A39" s="75">
        <f>IF(ISBLANK(VLOOKUP(D39,#REF!,3)),0,1)</f>
        <v>1</v>
      </c>
      <c r="B39" s="74">
        <f t="shared" si="0"/>
        <v>0</v>
      </c>
      <c r="C39" s="52">
        <v>5</v>
      </c>
      <c r="D39" s="53"/>
      <c r="E39" s="53"/>
      <c r="F39" s="53"/>
      <c r="G39" s="164">
        <v>35.295200000000001</v>
      </c>
      <c r="H39" s="53">
        <v>160</v>
      </c>
      <c r="I39" s="159">
        <v>160</v>
      </c>
      <c r="J39" s="127" t="s">
        <v>4</v>
      </c>
      <c r="K39" s="57" t="str">
        <f t="shared" si="1"/>
        <v/>
      </c>
      <c r="L39" s="57" t="str">
        <f t="shared" si="2"/>
        <v/>
      </c>
      <c r="M39" s="57" t="str">
        <f t="shared" si="3"/>
        <v/>
      </c>
      <c r="N39" s="58" t="str">
        <f t="shared" si="4"/>
        <v/>
      </c>
      <c r="O39" s="57" t="str">
        <f t="shared" si="5"/>
        <v/>
      </c>
      <c r="P39" s="127">
        <v>1.968</v>
      </c>
      <c r="Q39" s="127" t="s">
        <v>4</v>
      </c>
      <c r="R39" s="127" t="s">
        <v>4</v>
      </c>
      <c r="S39" s="162">
        <v>85.7</v>
      </c>
      <c r="T39" s="231">
        <v>0.01</v>
      </c>
      <c r="U39" s="231">
        <v>9.7718940899447736E-3</v>
      </c>
      <c r="X39" s="231">
        <v>25.31</v>
      </c>
      <c r="Y39" s="231">
        <v>24.732663941650223</v>
      </c>
      <c r="Z39" s="231">
        <v>1.615</v>
      </c>
      <c r="AA39" s="231">
        <v>1.5781608955260811</v>
      </c>
      <c r="AB39" s="231">
        <v>8.33</v>
      </c>
      <c r="AC39" s="231">
        <v>8.1399877769239968</v>
      </c>
      <c r="AD39" s="76"/>
      <c r="AE39" s="76"/>
      <c r="AF39" s="76"/>
      <c r="AG39" s="76"/>
      <c r="AH39" s="76"/>
      <c r="AI39" s="76"/>
      <c r="AJ39" s="76"/>
      <c r="AK39" s="76"/>
      <c r="AL39" s="76"/>
      <c r="AM39" s="76"/>
      <c r="AN39" s="76"/>
      <c r="AO39" s="76"/>
      <c r="AP39" s="76"/>
      <c r="AQ39" s="76"/>
      <c r="AR39" s="76"/>
      <c r="AS39" s="76"/>
      <c r="AT39" s="76"/>
      <c r="AU39" s="76"/>
      <c r="AV39" s="76"/>
      <c r="AW39" s="76"/>
      <c r="AX39" s="76"/>
      <c r="AY39" s="76"/>
      <c r="AZ39" s="76"/>
      <c r="BA39" s="76"/>
      <c r="BB39" s="77"/>
    </row>
    <row r="40" spans="1:54" ht="15.75" x14ac:dyDescent="0.25">
      <c r="A40" s="75">
        <f>IF(ISBLANK(VLOOKUP(D40,#REF!,3)),0,1)</f>
        <v>1</v>
      </c>
      <c r="B40" s="74">
        <f t="shared" si="0"/>
        <v>0</v>
      </c>
      <c r="C40" s="52">
        <v>6</v>
      </c>
      <c r="D40" s="53"/>
      <c r="E40" s="53"/>
      <c r="F40" s="53"/>
      <c r="G40" s="164">
        <v>35.422699999999999</v>
      </c>
      <c r="H40" s="53">
        <v>130</v>
      </c>
      <c r="I40" s="159">
        <v>130</v>
      </c>
      <c r="J40" s="127" t="s">
        <v>4</v>
      </c>
      <c r="K40" s="57" t="str">
        <f t="shared" si="1"/>
        <v/>
      </c>
      <c r="L40" s="57" t="str">
        <f t="shared" si="2"/>
        <v/>
      </c>
      <c r="M40" s="57" t="str">
        <f t="shared" si="3"/>
        <v/>
      </c>
      <c r="N40" s="58" t="str">
        <f t="shared" si="4"/>
        <v/>
      </c>
      <c r="O40" s="57" t="str">
        <f t="shared" si="5"/>
        <v/>
      </c>
      <c r="P40" s="127">
        <v>1.847</v>
      </c>
      <c r="Q40" s="127" t="s">
        <v>4</v>
      </c>
      <c r="R40" s="127" t="s">
        <v>4</v>
      </c>
      <c r="S40" s="162">
        <v>80.400000000000006</v>
      </c>
      <c r="T40" s="231">
        <v>1.9E-2</v>
      </c>
      <c r="U40" s="231">
        <v>1.856659877089507E-2</v>
      </c>
      <c r="X40" s="231">
        <v>24.461000000000002</v>
      </c>
      <c r="Y40" s="231">
        <v>23.903030133413914</v>
      </c>
      <c r="Z40" s="231">
        <v>1.5429999999999999</v>
      </c>
      <c r="AA40" s="231">
        <v>1.5078032580784786</v>
      </c>
      <c r="AB40" s="231">
        <v>7.32</v>
      </c>
      <c r="AC40" s="231">
        <v>7.1530264738395752</v>
      </c>
      <c r="AD40" s="76"/>
      <c r="AE40" s="76"/>
      <c r="AF40" s="76"/>
      <c r="AG40" s="76"/>
      <c r="AH40" s="76"/>
      <c r="AI40" s="76"/>
      <c r="AJ40" s="76"/>
      <c r="AK40" s="76"/>
      <c r="AL40" s="76"/>
      <c r="AM40" s="76"/>
      <c r="AN40" s="76"/>
      <c r="AO40" s="76"/>
      <c r="AP40" s="76"/>
      <c r="AQ40" s="76"/>
      <c r="AR40" s="76"/>
      <c r="AS40" s="76"/>
      <c r="AT40" s="76"/>
      <c r="AU40" s="76"/>
      <c r="AV40" s="76"/>
      <c r="AW40" s="76"/>
      <c r="AX40" s="76"/>
      <c r="AY40" s="76"/>
      <c r="AZ40" s="76"/>
      <c r="BA40" s="76"/>
      <c r="BB40" s="77"/>
    </row>
    <row r="41" spans="1:54" ht="15.75" x14ac:dyDescent="0.25">
      <c r="A41" s="75">
        <f>IF(ISBLANK(VLOOKUP(D41,#REF!,3)),0,1)</f>
        <v>1</v>
      </c>
      <c r="B41" s="74">
        <f t="shared" si="0"/>
        <v>0</v>
      </c>
      <c r="C41" s="52">
        <v>7</v>
      </c>
      <c r="D41" s="53"/>
      <c r="E41" s="53"/>
      <c r="F41" s="53"/>
      <c r="G41" s="164">
        <v>35</v>
      </c>
      <c r="H41" s="53">
        <v>130</v>
      </c>
      <c r="I41" s="159"/>
      <c r="J41" s="127" t="s">
        <v>4</v>
      </c>
      <c r="K41" s="57" t="str">
        <f t="shared" si="1"/>
        <v/>
      </c>
      <c r="L41" s="57" t="str">
        <f t="shared" si="2"/>
        <v/>
      </c>
      <c r="M41" s="57" t="str">
        <f t="shared" si="3"/>
        <v/>
      </c>
      <c r="N41" s="58" t="str">
        <f t="shared" si="4"/>
        <v/>
      </c>
      <c r="O41" s="57" t="str">
        <f t="shared" si="5"/>
        <v/>
      </c>
      <c r="P41" s="127"/>
      <c r="Q41" s="127" t="s">
        <v>4</v>
      </c>
      <c r="R41" s="127" t="s">
        <v>4</v>
      </c>
      <c r="S41" s="162"/>
      <c r="T41" s="231">
        <v>1.7999999999999999E-2</v>
      </c>
      <c r="U41" s="231">
        <v>1.7589409361900593E-2</v>
      </c>
      <c r="X41" s="231">
        <v>24.541999999999998</v>
      </c>
      <c r="Y41" s="231">
        <v>23.982182475542462</v>
      </c>
      <c r="Z41" s="231">
        <v>1.5469999999999999</v>
      </c>
      <c r="AA41" s="231">
        <v>1.5117120157144566</v>
      </c>
      <c r="AB41" s="231">
        <v>7.37</v>
      </c>
      <c r="AC41" s="231">
        <v>7.2018859442892982</v>
      </c>
      <c r="AD41" s="76"/>
      <c r="AE41" s="76"/>
      <c r="AF41" s="76"/>
      <c r="AG41" s="76"/>
      <c r="AH41" s="76"/>
      <c r="AI41" s="76"/>
      <c r="AJ41" s="76"/>
      <c r="AK41" s="76"/>
      <c r="AL41" s="76"/>
      <c r="AM41" s="76"/>
      <c r="AN41" s="76"/>
      <c r="AO41" s="76"/>
      <c r="AP41" s="76"/>
      <c r="AQ41" s="76"/>
      <c r="AR41" s="76"/>
      <c r="AS41" s="76"/>
      <c r="AT41" s="76"/>
      <c r="AU41" s="76"/>
      <c r="AV41" s="76"/>
      <c r="AW41" s="76"/>
      <c r="AX41" s="76"/>
      <c r="AY41" s="76"/>
      <c r="AZ41" s="76"/>
      <c r="BA41" s="76"/>
      <c r="BB41" s="77"/>
    </row>
    <row r="42" spans="1:54" ht="15.75" x14ac:dyDescent="0.25">
      <c r="A42" s="75">
        <f>IF(ISBLANK(VLOOKUP(D42,#REF!,3)),0,1)</f>
        <v>1</v>
      </c>
      <c r="B42" s="74">
        <f t="shared" si="0"/>
        <v>0</v>
      </c>
      <c r="C42" s="52">
        <v>8</v>
      </c>
      <c r="D42" s="53"/>
      <c r="E42" s="53"/>
      <c r="F42" s="53"/>
      <c r="G42" s="164">
        <v>35.478099999999998</v>
      </c>
      <c r="H42" s="53">
        <v>100</v>
      </c>
      <c r="I42" s="159">
        <v>100</v>
      </c>
      <c r="J42" s="127" t="s">
        <v>4</v>
      </c>
      <c r="K42" s="57" t="str">
        <f t="shared" si="1"/>
        <v/>
      </c>
      <c r="L42" s="57" t="str">
        <f t="shared" si="2"/>
        <v/>
      </c>
      <c r="M42" s="57" t="str">
        <f t="shared" si="3"/>
        <v/>
      </c>
      <c r="N42" s="58" t="str">
        <f t="shared" si="4"/>
        <v/>
      </c>
      <c r="O42" s="57" t="str">
        <f t="shared" si="5"/>
        <v/>
      </c>
      <c r="P42" s="127">
        <v>1.7969999999999999</v>
      </c>
      <c r="Q42" s="127" t="s">
        <v>4</v>
      </c>
      <c r="R42" s="127" t="s">
        <v>4</v>
      </c>
      <c r="S42" s="60">
        <v>78.2</v>
      </c>
      <c r="T42" s="231">
        <v>2.7E-2</v>
      </c>
      <c r="U42" s="231">
        <v>2.638411404285089E-2</v>
      </c>
      <c r="X42" s="231">
        <v>24.052999999999997</v>
      </c>
      <c r="Y42" s="231">
        <v>23.504336854544164</v>
      </c>
      <c r="Z42" s="231">
        <v>1.466</v>
      </c>
      <c r="AA42" s="231">
        <v>1.4325596735859039</v>
      </c>
      <c r="AB42" s="231">
        <v>6.95</v>
      </c>
      <c r="AC42" s="231">
        <v>6.7914663925116185</v>
      </c>
      <c r="AD42" s="76"/>
      <c r="AE42" s="76"/>
      <c r="AF42" s="76"/>
      <c r="AG42" s="76"/>
      <c r="AH42" s="76"/>
      <c r="AI42" s="76"/>
      <c r="AJ42" s="76"/>
      <c r="AK42" s="76"/>
      <c r="AL42" s="76"/>
      <c r="AM42" s="76"/>
      <c r="AN42" s="76"/>
      <c r="AO42" s="76"/>
      <c r="AP42" s="76"/>
      <c r="AQ42" s="76"/>
      <c r="AR42" s="76"/>
      <c r="AS42" s="76"/>
      <c r="AT42" s="76"/>
      <c r="AU42" s="76"/>
      <c r="AV42" s="76"/>
      <c r="AW42" s="76"/>
      <c r="AX42" s="76"/>
      <c r="AY42" s="76"/>
      <c r="AZ42" s="76"/>
      <c r="BA42" s="76"/>
      <c r="BB42" s="77"/>
    </row>
    <row r="43" spans="1:54" ht="15.75" x14ac:dyDescent="0.25">
      <c r="A43" s="75">
        <f>IF(ISBLANK(VLOOKUP(D43,#REF!,3)),0,1)</f>
        <v>1</v>
      </c>
      <c r="B43" s="74">
        <f t="shared" si="0"/>
        <v>0</v>
      </c>
      <c r="C43" s="52">
        <v>9</v>
      </c>
      <c r="D43" s="53"/>
      <c r="E43" s="53"/>
      <c r="F43" s="53"/>
      <c r="G43" s="164">
        <v>35.729500000000002</v>
      </c>
      <c r="H43" s="53">
        <v>80</v>
      </c>
      <c r="I43" s="159">
        <v>80</v>
      </c>
      <c r="J43" s="127" t="s">
        <v>4</v>
      </c>
      <c r="K43" s="57" t="str">
        <f t="shared" si="1"/>
        <v/>
      </c>
      <c r="L43" s="57" t="str">
        <f t="shared" si="2"/>
        <v/>
      </c>
      <c r="M43" s="57" t="str">
        <f t="shared" si="3"/>
        <v/>
      </c>
      <c r="N43" s="58" t="str">
        <f t="shared" si="4"/>
        <v/>
      </c>
      <c r="O43" s="57" t="str">
        <f t="shared" si="5"/>
        <v/>
      </c>
      <c r="P43" s="127">
        <v>2.4729999999999999</v>
      </c>
      <c r="Q43" s="127" t="s">
        <v>4</v>
      </c>
      <c r="R43" s="127" t="s">
        <v>4</v>
      </c>
      <c r="S43" s="60">
        <v>107.7</v>
      </c>
      <c r="T43" s="231">
        <v>0.57299999999999995</v>
      </c>
      <c r="U43" s="231">
        <v>0.5599295313538355</v>
      </c>
      <c r="X43" s="231">
        <v>17.457000000000001</v>
      </c>
      <c r="Y43" s="231">
        <v>17.058795512816594</v>
      </c>
      <c r="Z43" s="231">
        <v>1.1499999999999999</v>
      </c>
      <c r="AA43" s="231">
        <v>1.123767820343649</v>
      </c>
      <c r="AB43" s="231">
        <v>4.7699999999999996</v>
      </c>
      <c r="AC43" s="231">
        <v>4.6611934809036564</v>
      </c>
      <c r="AD43" s="76"/>
      <c r="AE43" s="76"/>
      <c r="AF43" s="76"/>
      <c r="AG43" s="76"/>
      <c r="AH43" s="76"/>
      <c r="AI43" s="76"/>
      <c r="AJ43" s="76"/>
      <c r="AK43" s="76"/>
      <c r="AL43" s="76"/>
      <c r="AM43" s="76"/>
      <c r="AN43" s="76"/>
      <c r="AO43" s="76"/>
      <c r="AP43" s="76"/>
      <c r="AQ43" s="76"/>
      <c r="AR43" s="76"/>
      <c r="AS43" s="76"/>
      <c r="AT43" s="76"/>
      <c r="AU43" s="76"/>
      <c r="AV43" s="76"/>
      <c r="AW43" s="76"/>
      <c r="AX43" s="76"/>
      <c r="AY43" s="76"/>
      <c r="AZ43" s="76"/>
      <c r="BA43" s="76"/>
      <c r="BB43" s="77"/>
    </row>
    <row r="44" spans="1:54" ht="15.75" x14ac:dyDescent="0.25">
      <c r="A44" s="75">
        <f>IF(ISBLANK(VLOOKUP(D44,#REF!,3)),0,1)</f>
        <v>1</v>
      </c>
      <c r="B44" s="74">
        <f t="shared" si="0"/>
        <v>0</v>
      </c>
      <c r="C44" s="52">
        <v>10</v>
      </c>
      <c r="D44" s="53"/>
      <c r="E44" s="53"/>
      <c r="F44" s="53"/>
      <c r="G44" s="164" t="s">
        <v>4</v>
      </c>
      <c r="H44" s="53">
        <v>70</v>
      </c>
      <c r="I44" s="159"/>
      <c r="J44" s="127" t="s">
        <v>4</v>
      </c>
      <c r="K44" s="57" t="str">
        <f t="shared" si="1"/>
        <v/>
      </c>
      <c r="L44" s="57" t="str">
        <f t="shared" si="2"/>
        <v/>
      </c>
      <c r="M44" s="57" t="str">
        <f t="shared" si="3"/>
        <v/>
      </c>
      <c r="N44" s="58" t="str">
        <f t="shared" si="4"/>
        <v/>
      </c>
      <c r="O44" s="57" t="str">
        <f t="shared" si="5"/>
        <v/>
      </c>
      <c r="P44" s="127"/>
      <c r="Q44" s="127" t="s">
        <v>4</v>
      </c>
      <c r="R44" s="127" t="s">
        <v>4</v>
      </c>
      <c r="S44" s="60"/>
      <c r="T44" s="231">
        <v>0.18099999999999999</v>
      </c>
      <c r="U44" s="231">
        <v>0.1768712830280004</v>
      </c>
      <c r="X44" s="231">
        <v>4.6289999999999996</v>
      </c>
      <c r="Y44" s="231">
        <v>4.5234097742354358</v>
      </c>
      <c r="Z44" s="231">
        <v>0.435</v>
      </c>
      <c r="AA44" s="231">
        <v>0.42507739291259766</v>
      </c>
      <c r="AB44" s="231">
        <v>1.89</v>
      </c>
      <c r="AC44" s="231">
        <v>1.8468879829995621</v>
      </c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  <c r="AP44" s="76"/>
      <c r="AQ44" s="76"/>
      <c r="AR44" s="76"/>
      <c r="AS44" s="76"/>
      <c r="AT44" s="76"/>
      <c r="AU44" s="76"/>
      <c r="AV44" s="76"/>
      <c r="AW44" s="76"/>
      <c r="AX44" s="76"/>
      <c r="AY44" s="76"/>
      <c r="AZ44" s="76"/>
      <c r="BA44" s="76"/>
      <c r="BB44" s="77"/>
    </row>
    <row r="45" spans="1:54" ht="15.75" x14ac:dyDescent="0.25">
      <c r="A45" s="75">
        <f>IF(ISBLANK(VLOOKUP(D45,#REF!,3)),0,1)</f>
        <v>1</v>
      </c>
      <c r="B45" s="74">
        <f t="shared" si="0"/>
        <v>0</v>
      </c>
      <c r="C45" s="52">
        <v>11</v>
      </c>
      <c r="D45" s="53"/>
      <c r="E45" s="53"/>
      <c r="F45" s="53"/>
      <c r="G45" s="164" t="s">
        <v>4</v>
      </c>
      <c r="H45" s="53">
        <v>70</v>
      </c>
      <c r="I45" s="159"/>
      <c r="J45" s="127" t="s">
        <v>4</v>
      </c>
      <c r="K45" s="57" t="str">
        <f t="shared" si="1"/>
        <v/>
      </c>
      <c r="L45" s="57" t="str">
        <f t="shared" si="2"/>
        <v/>
      </c>
      <c r="M45" s="57" t="str">
        <f t="shared" si="3"/>
        <v/>
      </c>
      <c r="N45" s="58" t="str">
        <f t="shared" si="4"/>
        <v/>
      </c>
      <c r="O45" s="57" t="str">
        <f t="shared" si="5"/>
        <v/>
      </c>
      <c r="P45" s="127"/>
      <c r="Q45" s="127" t="s">
        <v>4</v>
      </c>
      <c r="R45" s="127" t="s">
        <v>4</v>
      </c>
      <c r="S45" s="60"/>
      <c r="T45" s="231">
        <v>8.0000000000000002E-3</v>
      </c>
      <c r="U45" s="231">
        <v>7.8175152719558196E-3</v>
      </c>
      <c r="X45" s="231">
        <v>3.73</v>
      </c>
      <c r="Y45" s="231">
        <v>3.6449164955494009</v>
      </c>
      <c r="Z45" s="231">
        <v>0.53700000000000003</v>
      </c>
      <c r="AA45" s="231">
        <v>0.52475071263003437</v>
      </c>
      <c r="AB45" s="231">
        <v>1.89</v>
      </c>
      <c r="AC45" s="231">
        <v>1.8468879829995621</v>
      </c>
      <c r="AD45" s="76"/>
      <c r="AE45" s="76"/>
      <c r="AF45" s="76"/>
      <c r="AG45" s="76"/>
      <c r="AH45" s="76"/>
      <c r="AI45" s="76"/>
      <c r="AJ45" s="76"/>
      <c r="AK45" s="76"/>
      <c r="AL45" s="76"/>
      <c r="AM45" s="76"/>
      <c r="AN45" s="76"/>
      <c r="AO45" s="76"/>
      <c r="AP45" s="76"/>
      <c r="AQ45" s="76"/>
      <c r="AR45" s="76"/>
      <c r="AS45" s="76"/>
      <c r="AT45" s="76"/>
      <c r="AU45" s="76"/>
      <c r="AV45" s="76"/>
      <c r="AW45" s="76"/>
      <c r="AX45" s="76"/>
      <c r="AY45" s="76"/>
      <c r="AZ45" s="76"/>
      <c r="BA45" s="76"/>
      <c r="BB45" s="77"/>
    </row>
    <row r="46" spans="1:54" ht="15.75" x14ac:dyDescent="0.25">
      <c r="A46" s="75">
        <f>IF(ISBLANK(VLOOKUP(D46,#REF!,3)),0,1)</f>
        <v>1</v>
      </c>
      <c r="B46" s="74">
        <f t="shared" si="0"/>
        <v>0</v>
      </c>
      <c r="C46" s="52">
        <v>12</v>
      </c>
      <c r="D46" s="53"/>
      <c r="E46" s="54"/>
      <c r="F46" s="55"/>
      <c r="G46" s="232">
        <v>36.5625</v>
      </c>
      <c r="H46" s="53">
        <v>60</v>
      </c>
      <c r="I46" s="159">
        <v>59</v>
      </c>
      <c r="J46" s="127" t="s">
        <v>4</v>
      </c>
      <c r="K46" s="127" t="s">
        <v>4</v>
      </c>
      <c r="L46" s="127" t="s">
        <v>4</v>
      </c>
      <c r="M46" s="127" t="s">
        <v>4</v>
      </c>
      <c r="N46" s="127" t="s">
        <v>4</v>
      </c>
      <c r="O46" s="127" t="s">
        <v>4</v>
      </c>
      <c r="P46" s="127">
        <v>4.6900000000000004</v>
      </c>
      <c r="Q46" s="127" t="s">
        <v>4</v>
      </c>
      <c r="R46" s="127" t="s">
        <v>4</v>
      </c>
      <c r="S46" s="60">
        <v>204.5</v>
      </c>
      <c r="T46" s="231">
        <v>8.9999999999999993E-3</v>
      </c>
      <c r="U46" s="231">
        <v>8.7947046809502966E-3</v>
      </c>
      <c r="X46" s="231">
        <v>9.1000000000000011E-2</v>
      </c>
      <c r="Y46" s="231">
        <v>8.892423621849746E-2</v>
      </c>
      <c r="Z46" s="231">
        <v>8.900000000000001E-2</v>
      </c>
      <c r="AA46" s="231">
        <v>8.6969857400508499E-2</v>
      </c>
      <c r="AB46" s="231">
        <v>0.67</v>
      </c>
      <c r="AC46" s="231">
        <v>0.6547169040262999</v>
      </c>
      <c r="AD46" s="76"/>
      <c r="AE46" s="76"/>
      <c r="AF46" s="76"/>
      <c r="AG46" s="76"/>
      <c r="AH46" s="76"/>
      <c r="AI46" s="76"/>
      <c r="AJ46" s="76"/>
      <c r="AK46" s="76"/>
      <c r="AL46" s="76"/>
      <c r="AM46" s="76"/>
      <c r="AN46" s="76"/>
      <c r="AO46" s="76"/>
      <c r="AP46" s="76"/>
      <c r="AQ46" s="76"/>
      <c r="AR46" s="76"/>
      <c r="AS46" s="76"/>
      <c r="AT46" s="76"/>
      <c r="AU46" s="76"/>
      <c r="AV46" s="76"/>
      <c r="AW46" s="76"/>
      <c r="AX46" s="76"/>
      <c r="AY46" s="76"/>
      <c r="AZ46" s="76"/>
      <c r="BA46" s="76"/>
      <c r="BB46" s="77"/>
    </row>
    <row r="47" spans="1:54" ht="15.75" x14ac:dyDescent="0.25">
      <c r="A47" s="75">
        <f>IF(ISBLANK(VLOOKUP(D47,#REF!,3)),0,1)</f>
        <v>1</v>
      </c>
      <c r="B47" s="74">
        <f t="shared" si="0"/>
        <v>0</v>
      </c>
      <c r="C47" s="52">
        <v>13</v>
      </c>
      <c r="D47" s="53"/>
      <c r="E47" s="54"/>
      <c r="F47" s="55"/>
      <c r="G47" s="232">
        <v>36.5867</v>
      </c>
      <c r="H47" s="53">
        <v>60</v>
      </c>
      <c r="I47" s="159">
        <v>59</v>
      </c>
      <c r="J47" s="127" t="s">
        <v>4</v>
      </c>
      <c r="K47" s="127" t="s">
        <v>4</v>
      </c>
      <c r="L47" s="127" t="s">
        <v>4</v>
      </c>
      <c r="M47" s="127" t="s">
        <v>4</v>
      </c>
      <c r="N47" s="127" t="s">
        <v>4</v>
      </c>
      <c r="O47" s="127" t="s">
        <v>4</v>
      </c>
      <c r="P47" s="127">
        <v>4.6790000000000003</v>
      </c>
      <c r="Q47" s="127" t="s">
        <v>4</v>
      </c>
      <c r="R47" s="127" t="s">
        <v>4</v>
      </c>
      <c r="S47" s="60">
        <v>204</v>
      </c>
      <c r="T47" s="231">
        <v>3.0000000000000001E-3</v>
      </c>
      <c r="U47" s="231">
        <v>2.9315682269834323E-3</v>
      </c>
      <c r="X47" s="231">
        <v>2.7E-2</v>
      </c>
      <c r="Y47" s="231">
        <v>2.638411404285089E-2</v>
      </c>
      <c r="Z47" s="231">
        <v>7.2999999999999995E-2</v>
      </c>
      <c r="AA47" s="231">
        <v>7.1334826856596839E-2</v>
      </c>
      <c r="AB47" s="231">
        <v>0.62</v>
      </c>
      <c r="AC47" s="231">
        <v>0.60585743357657595</v>
      </c>
      <c r="AD47" s="76"/>
      <c r="AE47" s="76"/>
      <c r="AF47" s="76"/>
      <c r="AG47" s="76"/>
      <c r="AH47" s="76"/>
      <c r="AI47" s="76"/>
      <c r="AJ47" s="76"/>
      <c r="AK47" s="76"/>
      <c r="AL47" s="76"/>
      <c r="AM47" s="76"/>
      <c r="AN47" s="76"/>
      <c r="AO47" s="76"/>
      <c r="AP47" s="76"/>
      <c r="AQ47" s="76"/>
      <c r="AR47" s="76"/>
      <c r="AS47" s="76"/>
      <c r="AT47" s="76"/>
      <c r="AU47" s="76"/>
      <c r="AV47" s="76"/>
      <c r="AW47" s="76"/>
      <c r="AX47" s="76"/>
      <c r="AY47" s="76"/>
      <c r="AZ47" s="76"/>
      <c r="BA47" s="76"/>
      <c r="BB47" s="77"/>
    </row>
    <row r="48" spans="1:54" ht="15.75" x14ac:dyDescent="0.25">
      <c r="A48" s="75">
        <f>IF(ISBLANK(VLOOKUP(D48,#REF!,3)),0,1)</f>
        <v>1</v>
      </c>
      <c r="B48" s="74">
        <f t="shared" si="0"/>
        <v>0</v>
      </c>
      <c r="C48" s="52">
        <v>14</v>
      </c>
      <c r="D48" s="53"/>
      <c r="E48" s="54"/>
      <c r="F48" s="55"/>
      <c r="G48" s="164" t="s">
        <v>4</v>
      </c>
      <c r="H48" s="53">
        <v>45</v>
      </c>
      <c r="I48" s="159"/>
      <c r="J48" s="127" t="s">
        <v>4</v>
      </c>
      <c r="K48" s="127" t="s">
        <v>4</v>
      </c>
      <c r="L48" s="127" t="s">
        <v>4</v>
      </c>
      <c r="M48" s="127" t="s">
        <v>4</v>
      </c>
      <c r="N48" s="127" t="s">
        <v>4</v>
      </c>
      <c r="O48" s="127" t="s">
        <v>4</v>
      </c>
      <c r="P48" s="127"/>
      <c r="Q48" s="127" t="s">
        <v>4</v>
      </c>
      <c r="R48" s="127" t="s">
        <v>4</v>
      </c>
      <c r="S48" s="60"/>
      <c r="T48" s="231">
        <v>0</v>
      </c>
      <c r="U48" s="231">
        <v>0</v>
      </c>
      <c r="X48" s="231">
        <v>0.01</v>
      </c>
      <c r="Y48" s="231">
        <v>9.7718940899447736E-3</v>
      </c>
      <c r="Z48" s="231">
        <v>3.7000000000000005E-2</v>
      </c>
      <c r="AA48" s="231">
        <v>3.6156008132795667E-2</v>
      </c>
      <c r="AB48" s="231">
        <v>0.51</v>
      </c>
      <c r="AC48" s="231">
        <v>0.49836659858718346</v>
      </c>
      <c r="AD48" s="76"/>
      <c r="AE48" s="76"/>
      <c r="AF48" s="76"/>
      <c r="AG48" s="76"/>
      <c r="AH48" s="76"/>
      <c r="AI48" s="76"/>
      <c r="AJ48" s="76"/>
      <c r="AK48" s="76"/>
      <c r="AL48" s="76"/>
      <c r="AM48" s="76"/>
      <c r="AN48" s="76"/>
      <c r="AO48" s="76"/>
      <c r="AP48" s="76"/>
      <c r="AQ48" s="76"/>
      <c r="AR48" s="76"/>
      <c r="AS48" s="76"/>
      <c r="AT48" s="76"/>
      <c r="AU48" s="76"/>
      <c r="AV48" s="76"/>
      <c r="AW48" s="76"/>
      <c r="AX48" s="76"/>
      <c r="AY48" s="76"/>
      <c r="AZ48" s="76"/>
      <c r="BA48" s="76"/>
      <c r="BB48" s="77"/>
    </row>
    <row r="49" spans="1:54" ht="15.75" x14ac:dyDescent="0.25">
      <c r="A49" s="75">
        <f>IF(ISBLANK(VLOOKUP(D49,#REF!,3)),0,1)</f>
        <v>1</v>
      </c>
      <c r="B49" s="74">
        <f t="shared" si="0"/>
        <v>0</v>
      </c>
      <c r="C49" s="52">
        <v>15</v>
      </c>
      <c r="D49" s="53"/>
      <c r="E49" s="54"/>
      <c r="F49" s="55"/>
      <c r="G49" s="164" t="s">
        <v>4</v>
      </c>
      <c r="H49" s="53">
        <v>45</v>
      </c>
      <c r="I49" s="159"/>
      <c r="J49" s="127"/>
      <c r="K49" s="57"/>
      <c r="L49" s="57"/>
      <c r="M49" s="57"/>
      <c r="N49" s="58"/>
      <c r="O49" s="57"/>
      <c r="P49" s="60"/>
      <c r="Q49" s="128" t="s">
        <v>4</v>
      </c>
      <c r="R49" s="128" t="s">
        <v>4</v>
      </c>
      <c r="S49" s="60"/>
      <c r="T49" s="231">
        <v>3.0000000000000001E-3</v>
      </c>
      <c r="U49" s="231">
        <v>2.9315682269834323E-3</v>
      </c>
      <c r="X49" s="231">
        <v>7.6999999999999999E-2</v>
      </c>
      <c r="Y49" s="231">
        <v>7.5243584492574761E-2</v>
      </c>
      <c r="Z49" s="231">
        <v>3.7999999999999992E-2</v>
      </c>
      <c r="AA49" s="231">
        <v>3.7133197541790133E-2</v>
      </c>
      <c r="AB49" s="231">
        <v>0.48</v>
      </c>
      <c r="AC49" s="231">
        <v>0.46905091631734913</v>
      </c>
      <c r="AD49" s="76"/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76"/>
      <c r="AR49" s="76"/>
      <c r="AS49" s="76"/>
      <c r="AT49" s="76"/>
      <c r="AU49" s="76"/>
      <c r="AV49" s="76"/>
      <c r="AW49" s="76"/>
      <c r="AX49" s="76"/>
      <c r="AY49" s="76"/>
      <c r="AZ49" s="76"/>
      <c r="BA49" s="76"/>
      <c r="BB49" s="77"/>
    </row>
    <row r="50" spans="1:54" ht="15.75" x14ac:dyDescent="0.25">
      <c r="A50" s="75">
        <f>IF(ISBLANK(VLOOKUP(D50,#REF!,3)),0,1)</f>
        <v>1</v>
      </c>
      <c r="B50" s="74">
        <f t="shared" si="0"/>
        <v>0</v>
      </c>
      <c r="C50" s="52">
        <v>16</v>
      </c>
      <c r="D50" s="53"/>
      <c r="E50" s="54"/>
      <c r="F50" s="55"/>
      <c r="G50" s="164">
        <v>36.063699999999997</v>
      </c>
      <c r="H50" s="53">
        <v>40</v>
      </c>
      <c r="I50" s="159">
        <v>40</v>
      </c>
      <c r="J50" s="127"/>
      <c r="K50" s="57"/>
      <c r="L50" s="57"/>
      <c r="M50" s="57"/>
      <c r="N50" s="58"/>
      <c r="O50" s="57"/>
      <c r="P50" s="60">
        <v>4.59</v>
      </c>
      <c r="Q50" s="128" t="s">
        <v>4</v>
      </c>
      <c r="R50" s="128" t="s">
        <v>4</v>
      </c>
      <c r="S50" s="60">
        <v>200.3</v>
      </c>
      <c r="T50" s="231">
        <v>2E-3</v>
      </c>
      <c r="U50" s="231">
        <v>1.9543788179889549E-3</v>
      </c>
      <c r="X50" s="231">
        <v>0.108</v>
      </c>
      <c r="Y50" s="231">
        <v>0.10553645617140356</v>
      </c>
      <c r="Z50" s="231">
        <v>7.9999999999999932E-3</v>
      </c>
      <c r="AA50" s="231">
        <v>7.8175152719558126E-3</v>
      </c>
      <c r="AB50" s="231">
        <v>0.34</v>
      </c>
      <c r="AC50" s="231">
        <v>0.33224439905812236</v>
      </c>
      <c r="AD50" s="76"/>
      <c r="AE50" s="76"/>
      <c r="AF50" s="76"/>
      <c r="AG50" s="76"/>
      <c r="AH50" s="76"/>
      <c r="AI50" s="76"/>
      <c r="AJ50" s="76"/>
      <c r="AK50" s="76"/>
      <c r="AL50" s="76"/>
      <c r="AM50" s="76"/>
      <c r="AN50" s="76"/>
      <c r="AO50" s="76"/>
      <c r="AP50" s="76"/>
      <c r="AQ50" s="76"/>
      <c r="AR50" s="76"/>
      <c r="AS50" s="76"/>
      <c r="AT50" s="76"/>
      <c r="AU50" s="76"/>
      <c r="AV50" s="76"/>
      <c r="AW50" s="76"/>
      <c r="AX50" s="76"/>
      <c r="AY50" s="76"/>
      <c r="AZ50" s="76"/>
      <c r="BA50" s="76"/>
      <c r="BB50" s="77"/>
    </row>
    <row r="51" spans="1:54" ht="15.75" x14ac:dyDescent="0.25">
      <c r="A51" s="75">
        <f>IF(ISBLANK(VLOOKUP(D51,#REF!,3)),0,1)</f>
        <v>1</v>
      </c>
      <c r="B51" s="74">
        <f t="shared" si="0"/>
        <v>0</v>
      </c>
      <c r="C51" s="52">
        <v>17</v>
      </c>
      <c r="D51" s="53"/>
      <c r="E51" s="54"/>
      <c r="F51" s="55"/>
      <c r="G51" s="164">
        <v>35.973300000000002</v>
      </c>
      <c r="H51" s="53">
        <v>20</v>
      </c>
      <c r="I51" s="159">
        <v>20</v>
      </c>
      <c r="J51" s="127"/>
      <c r="K51" s="57"/>
      <c r="L51" s="57"/>
      <c r="M51" s="57"/>
      <c r="N51" s="58"/>
      <c r="O51" s="57"/>
      <c r="P51" s="60">
        <v>4.5720000000000001</v>
      </c>
      <c r="Q51" s="128" t="s">
        <v>4</v>
      </c>
      <c r="R51" s="128" t="s">
        <v>4</v>
      </c>
      <c r="S51" s="60">
        <v>199.5</v>
      </c>
      <c r="T51" s="231">
        <v>8.0000000000000002E-3</v>
      </c>
      <c r="U51" s="231">
        <v>7.8175152719558196E-3</v>
      </c>
      <c r="X51" s="231">
        <v>2E-3</v>
      </c>
      <c r="Y51" s="231">
        <v>1.9543788179889549E-3</v>
      </c>
      <c r="Z51" s="231">
        <v>0</v>
      </c>
      <c r="AA51" s="231">
        <v>0</v>
      </c>
      <c r="AB51" s="231">
        <v>0.36</v>
      </c>
      <c r="AC51" s="231">
        <v>0.35178818723801186</v>
      </c>
      <c r="AD51" s="76"/>
      <c r="AE51" s="76"/>
      <c r="AF51" s="76"/>
      <c r="AG51" s="76"/>
      <c r="AH51" s="76"/>
      <c r="AI51" s="76"/>
      <c r="AJ51" s="76"/>
      <c r="AK51" s="76"/>
      <c r="AL51" s="76"/>
      <c r="AM51" s="76"/>
      <c r="AN51" s="76"/>
      <c r="AO51" s="76"/>
      <c r="AP51" s="76"/>
      <c r="AQ51" s="76"/>
      <c r="AR51" s="76"/>
      <c r="AS51" s="76"/>
      <c r="AT51" s="76"/>
      <c r="AU51" s="76"/>
      <c r="AV51" s="76"/>
      <c r="AW51" s="76"/>
      <c r="AX51" s="76"/>
      <c r="AY51" s="76"/>
      <c r="AZ51" s="76"/>
      <c r="BA51" s="76"/>
      <c r="BB51" s="77"/>
    </row>
    <row r="52" spans="1:54" ht="15.75" x14ac:dyDescent="0.25">
      <c r="A52" s="75">
        <f>IF(ISBLANK(VLOOKUP(D52,#REF!,3)),0,1)</f>
        <v>1</v>
      </c>
      <c r="B52" s="74">
        <f t="shared" si="0"/>
        <v>0</v>
      </c>
      <c r="C52" s="52">
        <v>18</v>
      </c>
      <c r="D52" s="53"/>
      <c r="E52" s="54"/>
      <c r="F52" s="55"/>
      <c r="G52" s="164">
        <v>35.973199999999999</v>
      </c>
      <c r="H52" s="53">
        <v>10</v>
      </c>
      <c r="I52" s="159">
        <v>10</v>
      </c>
      <c r="J52" s="127"/>
      <c r="K52" s="57"/>
      <c r="L52" s="57"/>
      <c r="M52" s="57"/>
      <c r="N52" s="58"/>
      <c r="O52" s="57"/>
      <c r="P52" s="60">
        <v>4.58</v>
      </c>
      <c r="Q52" s="128" t="s">
        <v>4</v>
      </c>
      <c r="R52" s="128" t="s">
        <v>4</v>
      </c>
      <c r="S52" s="60">
        <v>199.8</v>
      </c>
      <c r="T52" s="231">
        <v>1E-3</v>
      </c>
      <c r="U52" s="231">
        <v>9.7718940899447744E-4</v>
      </c>
      <c r="X52" s="231">
        <v>4.9000000000000002E-2</v>
      </c>
      <c r="Y52" s="231">
        <v>4.7882281040729398E-2</v>
      </c>
      <c r="Z52" s="231">
        <v>5.9999999999999915E-3</v>
      </c>
      <c r="AA52" s="231">
        <v>5.863136453966856E-3</v>
      </c>
      <c r="AB52" s="231">
        <v>0.34</v>
      </c>
      <c r="AC52" s="231">
        <v>0.33224439905812236</v>
      </c>
      <c r="AD52" s="76"/>
      <c r="AE52" s="76"/>
      <c r="AF52" s="76"/>
      <c r="AG52" s="76"/>
      <c r="AH52" s="76"/>
      <c r="AI52" s="76"/>
      <c r="AJ52" s="76"/>
      <c r="AK52" s="76"/>
      <c r="AL52" s="76"/>
      <c r="AM52" s="76"/>
      <c r="AN52" s="76"/>
      <c r="AO52" s="76"/>
      <c r="AP52" s="76"/>
      <c r="AQ52" s="76"/>
      <c r="AR52" s="76"/>
      <c r="AS52" s="76"/>
      <c r="AT52" s="76"/>
      <c r="AU52" s="76"/>
      <c r="AV52" s="76"/>
      <c r="AW52" s="76"/>
      <c r="AX52" s="76"/>
      <c r="AY52" s="76"/>
      <c r="AZ52" s="76"/>
      <c r="BA52" s="76"/>
      <c r="BB52" s="77"/>
    </row>
    <row r="53" spans="1:54" ht="15.75" x14ac:dyDescent="0.25">
      <c r="A53" s="75">
        <f>IF(ISBLANK(VLOOKUP(D53,#REF!,3)),0,1)</f>
        <v>1</v>
      </c>
      <c r="B53" s="74">
        <f t="shared" si="0"/>
        <v>0</v>
      </c>
      <c r="C53" s="52">
        <v>19</v>
      </c>
      <c r="D53" s="53"/>
      <c r="E53" s="54"/>
      <c r="F53" s="55"/>
      <c r="G53" s="164">
        <v>35.973399999999998</v>
      </c>
      <c r="H53" s="53">
        <v>0</v>
      </c>
      <c r="I53" s="159">
        <v>2</v>
      </c>
      <c r="J53" s="127"/>
      <c r="K53" s="57"/>
      <c r="L53" s="57"/>
      <c r="M53" s="57"/>
      <c r="N53" s="58"/>
      <c r="O53" s="57"/>
      <c r="P53" s="60">
        <v>4.577</v>
      </c>
      <c r="Q53" s="128"/>
      <c r="R53" s="128"/>
      <c r="S53" s="60">
        <v>199.7</v>
      </c>
      <c r="T53" s="231">
        <v>8.9999999999999993E-3</v>
      </c>
      <c r="U53" s="231">
        <v>8.7947046809502966E-3</v>
      </c>
      <c r="X53" s="231">
        <v>1.0000000000000009E-3</v>
      </c>
      <c r="Y53" s="231">
        <v>9.7718940899447831E-4</v>
      </c>
      <c r="Z53" s="231">
        <v>0</v>
      </c>
      <c r="AA53" s="231">
        <v>0</v>
      </c>
      <c r="AB53" s="231">
        <v>0.35</v>
      </c>
      <c r="AC53" s="231">
        <v>0.34201629314806709</v>
      </c>
      <c r="AD53" s="76"/>
      <c r="AE53" s="76"/>
      <c r="AF53" s="76"/>
      <c r="AG53" s="76"/>
      <c r="AH53" s="76"/>
      <c r="AI53" s="76"/>
      <c r="AJ53" s="76"/>
      <c r="AK53" s="76"/>
      <c r="AL53" s="76"/>
      <c r="AM53" s="76"/>
      <c r="AN53" s="76"/>
      <c r="AO53" s="76"/>
      <c r="AP53" s="76"/>
      <c r="AQ53" s="76"/>
      <c r="AR53" s="76"/>
      <c r="AS53" s="76"/>
      <c r="AT53" s="76"/>
      <c r="AU53" s="76"/>
      <c r="AV53" s="76"/>
      <c r="AW53" s="76"/>
      <c r="AX53" s="76"/>
      <c r="AY53" s="76"/>
      <c r="AZ53" s="76"/>
      <c r="BA53" s="76"/>
      <c r="BB53" s="77"/>
    </row>
    <row r="54" spans="1:54" ht="15.75" x14ac:dyDescent="0.25">
      <c r="A54" s="75">
        <f>IF(ISBLANK(VLOOKUP(D54,#REF!,3)),0,1)</f>
        <v>1</v>
      </c>
      <c r="B54" s="74">
        <f t="shared" si="0"/>
        <v>0</v>
      </c>
      <c r="C54" s="52">
        <v>20</v>
      </c>
      <c r="D54" s="53"/>
      <c r="E54" s="54"/>
      <c r="F54" s="55"/>
      <c r="G54" s="164" t="s">
        <v>4</v>
      </c>
      <c r="H54" s="53">
        <v>0</v>
      </c>
      <c r="I54" s="159">
        <v>2</v>
      </c>
      <c r="J54" s="127"/>
      <c r="K54" s="57"/>
      <c r="L54" s="57"/>
      <c r="M54" s="57"/>
      <c r="N54" s="58"/>
      <c r="O54" s="57"/>
      <c r="P54" s="59"/>
      <c r="Q54" s="128" t="s">
        <v>4</v>
      </c>
      <c r="R54" s="60" t="s">
        <v>4</v>
      </c>
      <c r="S54" s="60"/>
      <c r="T54" s="231">
        <v>1E-3</v>
      </c>
      <c r="U54" s="231">
        <v>9.7718940899447744E-4</v>
      </c>
      <c r="X54" s="231">
        <v>8.8999999999999996E-2</v>
      </c>
      <c r="Y54" s="231">
        <v>8.6969857400508485E-2</v>
      </c>
      <c r="Z54" s="231">
        <v>8.9999999999999941E-3</v>
      </c>
      <c r="AA54" s="231">
        <v>8.7947046809502914E-3</v>
      </c>
      <c r="AB54" s="231">
        <v>0.34</v>
      </c>
      <c r="AC54" s="231">
        <v>0.33224439905812236</v>
      </c>
      <c r="AD54" s="76"/>
      <c r="AE54" s="76"/>
      <c r="AF54" s="76"/>
      <c r="AG54" s="76"/>
      <c r="AH54" s="76"/>
      <c r="AI54" s="76"/>
      <c r="AJ54" s="76"/>
      <c r="AK54" s="76"/>
      <c r="AL54" s="76"/>
      <c r="AM54" s="76"/>
      <c r="AN54" s="76"/>
      <c r="AO54" s="76"/>
      <c r="AP54" s="76"/>
      <c r="AQ54" s="76"/>
      <c r="AR54" s="76"/>
      <c r="AS54" s="76"/>
      <c r="AT54" s="76"/>
      <c r="AU54" s="76"/>
      <c r="AV54" s="76"/>
      <c r="AW54" s="76"/>
      <c r="AX54" s="76"/>
      <c r="AY54" s="76"/>
      <c r="AZ54" s="76"/>
      <c r="BA54" s="76"/>
      <c r="BB54" s="77"/>
    </row>
    <row r="55" spans="1:54" ht="15.75" x14ac:dyDescent="0.25">
      <c r="A55" s="75">
        <f>IF(ISBLANK(VLOOKUP(D55,#REF!,3)),0,1)</f>
        <v>1</v>
      </c>
      <c r="B55" s="74">
        <f t="shared" si="0"/>
        <v>0</v>
      </c>
      <c r="C55" s="52">
        <v>21</v>
      </c>
      <c r="D55" s="53"/>
      <c r="E55" s="54"/>
      <c r="F55" s="55"/>
      <c r="G55" s="112"/>
      <c r="H55" s="53"/>
      <c r="I55" s="53"/>
      <c r="J55" s="127"/>
      <c r="K55" s="57"/>
      <c r="L55" s="57"/>
      <c r="M55" s="57"/>
      <c r="N55" s="58"/>
      <c r="O55" s="57"/>
      <c r="P55" s="59"/>
      <c r="Q55" s="128" t="s">
        <v>4</v>
      </c>
      <c r="R55" s="60" t="s">
        <v>4</v>
      </c>
      <c r="S55" s="60"/>
      <c r="T55" s="76"/>
      <c r="U55" s="76"/>
      <c r="V55" s="76"/>
      <c r="W55" s="76"/>
      <c r="X55" s="76"/>
      <c r="Y55" s="76"/>
      <c r="Z55" s="76"/>
      <c r="AA55" s="76"/>
      <c r="AB55" s="76"/>
      <c r="AC55" s="76"/>
      <c r="AD55" s="76"/>
      <c r="AE55" s="76"/>
      <c r="AF55" s="76"/>
      <c r="AG55" s="76"/>
      <c r="AH55" s="76"/>
      <c r="AI55" s="76"/>
      <c r="AJ55" s="76"/>
      <c r="AK55" s="76"/>
      <c r="AL55" s="76"/>
      <c r="AM55" s="76"/>
      <c r="AN55" s="76"/>
      <c r="AO55" s="76"/>
      <c r="AP55" s="76"/>
      <c r="AQ55" s="76"/>
      <c r="AR55" s="76"/>
      <c r="AS55" s="76"/>
      <c r="AT55" s="76"/>
      <c r="AU55" s="76"/>
      <c r="AV55" s="76"/>
      <c r="AW55" s="76"/>
      <c r="AX55" s="76"/>
      <c r="AY55" s="76"/>
      <c r="AZ55" s="76"/>
      <c r="BA55" s="76"/>
      <c r="BB55" s="77"/>
    </row>
    <row r="56" spans="1:54" ht="15.75" x14ac:dyDescent="0.25">
      <c r="A56" s="75">
        <f>IF(ISBLANK(VLOOKUP(D56,#REF!,3)),0,1)</f>
        <v>1</v>
      </c>
      <c r="B56" s="74">
        <f t="shared" si="0"/>
        <v>0</v>
      </c>
      <c r="C56" s="52">
        <v>22</v>
      </c>
      <c r="D56" s="53"/>
      <c r="E56" s="54"/>
      <c r="F56" s="55"/>
      <c r="G56" s="112"/>
      <c r="H56" s="53"/>
      <c r="I56" s="53"/>
      <c r="J56" s="127"/>
      <c r="K56" s="57"/>
      <c r="L56" s="57"/>
      <c r="M56" s="57"/>
      <c r="N56" s="58"/>
      <c r="O56" s="57"/>
      <c r="P56" s="59"/>
      <c r="Q56" s="128" t="s">
        <v>4</v>
      </c>
      <c r="R56" s="60" t="s">
        <v>4</v>
      </c>
      <c r="S56" s="60"/>
      <c r="T56" s="16"/>
      <c r="U56" s="16"/>
      <c r="V56" s="124"/>
      <c r="W56" s="124"/>
      <c r="X56" s="124"/>
      <c r="Y56" s="124"/>
      <c r="Z56" s="16"/>
      <c r="AA56" s="16"/>
      <c r="AB56" s="124"/>
      <c r="AC56" s="124"/>
      <c r="AD56" s="76"/>
      <c r="AE56" s="76"/>
      <c r="AF56" s="76"/>
      <c r="AG56" s="76"/>
      <c r="AH56" s="76"/>
      <c r="AI56" s="76"/>
      <c r="AJ56" s="76"/>
      <c r="AK56" s="76"/>
      <c r="AL56" s="76"/>
      <c r="AM56" s="76"/>
      <c r="AN56" s="76"/>
      <c r="AO56" s="76"/>
      <c r="AP56" s="76"/>
      <c r="AQ56" s="76"/>
      <c r="AR56" s="76"/>
      <c r="AS56" s="76"/>
      <c r="AT56" s="76"/>
      <c r="AU56" s="76"/>
      <c r="AV56" s="76"/>
      <c r="AW56" s="76"/>
      <c r="AX56" s="76"/>
      <c r="AY56" s="76"/>
      <c r="AZ56" s="76"/>
      <c r="BA56" s="76"/>
      <c r="BB56" s="77"/>
    </row>
    <row r="57" spans="1:54" ht="15.75" x14ac:dyDescent="0.25">
      <c r="A57" s="75">
        <f>IF(ISBLANK(VLOOKUP(D57,#REF!,3)),0,1)</f>
        <v>1</v>
      </c>
      <c r="B57" s="74">
        <f t="shared" si="0"/>
        <v>0</v>
      </c>
      <c r="C57" s="52">
        <v>23</v>
      </c>
      <c r="D57" s="53"/>
      <c r="E57" s="54"/>
      <c r="F57" s="55"/>
      <c r="G57" s="112"/>
      <c r="H57" s="53"/>
      <c r="I57" s="53"/>
      <c r="J57" s="127"/>
      <c r="K57" s="57"/>
      <c r="L57" s="57"/>
      <c r="M57" s="57"/>
      <c r="N57" s="58"/>
      <c r="O57" s="57"/>
      <c r="P57" s="59"/>
      <c r="Q57" s="128" t="s">
        <v>4</v>
      </c>
      <c r="R57" s="60" t="s">
        <v>4</v>
      </c>
      <c r="S57" s="60"/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  <c r="AG57" s="76"/>
      <c r="AH57" s="76"/>
      <c r="AI57" s="76"/>
      <c r="AJ57" s="76"/>
      <c r="AK57" s="76"/>
      <c r="AL57" s="76"/>
      <c r="AM57" s="76"/>
      <c r="AN57" s="76"/>
      <c r="AO57" s="76"/>
      <c r="AP57" s="76"/>
      <c r="AQ57" s="76"/>
      <c r="AR57" s="76"/>
      <c r="AS57" s="76"/>
      <c r="AT57" s="76"/>
      <c r="AU57" s="76"/>
      <c r="AV57" s="76"/>
      <c r="AW57" s="76"/>
      <c r="AX57" s="76"/>
      <c r="AY57" s="76"/>
      <c r="AZ57" s="76"/>
      <c r="BA57" s="76"/>
      <c r="BB57" s="77"/>
    </row>
    <row r="58" spans="1:54" ht="16.5" thickBot="1" x14ac:dyDescent="0.3">
      <c r="A58" s="75">
        <f>IF(ISBLANK(VLOOKUP(D58,#REF!,3)),0,1)</f>
        <v>1</v>
      </c>
      <c r="B58" s="74">
        <f t="shared" si="0"/>
        <v>0</v>
      </c>
      <c r="C58" s="61">
        <v>24</v>
      </c>
      <c r="D58" s="62"/>
      <c r="E58" s="63"/>
      <c r="F58" s="64"/>
      <c r="G58" s="113"/>
      <c r="H58" s="62"/>
      <c r="I58" s="62"/>
      <c r="J58" s="152" t="s">
        <v>4</v>
      </c>
      <c r="K58" s="152" t="s">
        <v>4</v>
      </c>
      <c r="L58" s="152" t="s">
        <v>4</v>
      </c>
      <c r="M58" s="152" t="s">
        <v>4</v>
      </c>
      <c r="N58" s="152" t="s">
        <v>4</v>
      </c>
      <c r="O58" s="152" t="s">
        <v>4</v>
      </c>
      <c r="P58" s="152" t="s">
        <v>4</v>
      </c>
      <c r="Q58" s="152" t="s">
        <v>4</v>
      </c>
      <c r="R58" s="152" t="s">
        <v>4</v>
      </c>
      <c r="S58" s="152" t="s">
        <v>4</v>
      </c>
      <c r="T58" s="78"/>
      <c r="U58" s="78"/>
      <c r="V58" s="78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/>
      <c r="AH58" s="78"/>
      <c r="AI58" s="78"/>
      <c r="AJ58" s="78"/>
      <c r="AK58" s="78"/>
      <c r="AL58" s="78"/>
      <c r="AM58" s="78"/>
      <c r="AN58" s="78"/>
      <c r="AO58" s="78"/>
      <c r="AP58" s="78"/>
      <c r="AQ58" s="78"/>
      <c r="AR58" s="78"/>
      <c r="AS58" s="78"/>
      <c r="AT58" s="78"/>
      <c r="AU58" s="78"/>
      <c r="AV58" s="78"/>
      <c r="AW58" s="78"/>
      <c r="AX58" s="78"/>
      <c r="AY58" s="78"/>
      <c r="AZ58" s="78"/>
      <c r="BA58" s="78"/>
      <c r="BB58" s="79"/>
    </row>
  </sheetData>
  <dataConsolidate/>
  <mergeCells count="70">
    <mergeCell ref="AZ31:AZ32"/>
    <mergeCell ref="BA31:BA32"/>
    <mergeCell ref="BB31:BB32"/>
    <mergeCell ref="AU31:AU32"/>
    <mergeCell ref="AV31:AV32"/>
    <mergeCell ref="AW31:AW32"/>
    <mergeCell ref="AX31:AX32"/>
    <mergeCell ref="AY31:AY32"/>
    <mergeCell ref="AP31:AP32"/>
    <mergeCell ref="AQ31:AQ32"/>
    <mergeCell ref="AR31:AR32"/>
    <mergeCell ref="AS31:AS32"/>
    <mergeCell ref="AT31:AT32"/>
    <mergeCell ref="AK31:AK32"/>
    <mergeCell ref="AL31:AL32"/>
    <mergeCell ref="AM31:AM32"/>
    <mergeCell ref="AN31:AN32"/>
    <mergeCell ref="AO31:AO32"/>
    <mergeCell ref="AF31:AF32"/>
    <mergeCell ref="AG31:AG32"/>
    <mergeCell ref="AH31:AH32"/>
    <mergeCell ref="AI31:AI32"/>
    <mergeCell ref="AJ31:AJ32"/>
    <mergeCell ref="H33:H34"/>
    <mergeCell ref="I33:I34"/>
    <mergeCell ref="J33:J34"/>
    <mergeCell ref="AD31:AD32"/>
    <mergeCell ref="AE31:AE32"/>
    <mergeCell ref="Z31:AA32"/>
    <mergeCell ref="AB31:AC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C33:C34"/>
    <mergeCell ref="D33:D34"/>
    <mergeCell ref="E33:E34"/>
    <mergeCell ref="F33:F34"/>
    <mergeCell ref="G33:G34"/>
    <mergeCell ref="X31:Y32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G8:H8"/>
    <mergeCell ref="Q8:R8"/>
    <mergeCell ref="G9:H9"/>
    <mergeCell ref="Q9:R9"/>
    <mergeCell ref="G10:H10"/>
    <mergeCell ref="Q10:R10"/>
    <mergeCell ref="C2:E2"/>
    <mergeCell ref="F2:T2"/>
    <mergeCell ref="C4:U4"/>
    <mergeCell ref="C6:E6"/>
    <mergeCell ref="F6:G6"/>
    <mergeCell ref="H6:J6"/>
    <mergeCell ref="P6:Q6"/>
    <mergeCell ref="R6:S6"/>
    <mergeCell ref="T6:U6"/>
  </mergeCells>
  <dataValidations disablePrompts="1" count="4">
    <dataValidation type="list" allowBlank="1" showErrorMessage="1" sqref="I29">
      <formula1>$O$28:$O$30</formula1>
    </dataValidation>
    <dataValidation allowBlank="1" showErrorMessage="1" sqref="J30"/>
    <dataValidation type="list" showInputMessage="1" showErrorMessage="1" promptTitle="Choix Cardinal" sqref="P10">
      <formula1>$N$8:$N$10</formula1>
    </dataValidation>
    <dataValidation type="list" showInputMessage="1" showErrorMessage="1" promptTitle="Choix Cardinal" sqref="P9">
      <formula1>$M$8:$M$10</formula1>
    </dataValidation>
  </dataValidations>
  <pageMargins left="0.7" right="0.7" top="0.75" bottom="0.75" header="0.3" footer="0.3"/>
  <pageSetup paperSize="9" orientation="portrait" horizontalDpi="4294967293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8"/>
  <sheetViews>
    <sheetView topLeftCell="A4" zoomScaleNormal="100" workbookViewId="0">
      <selection activeCell="G35" sqref="G35:AC48"/>
    </sheetView>
  </sheetViews>
  <sheetFormatPr baseColWidth="10" defaultColWidth="11.42578125" defaultRowHeight="15" x14ac:dyDescent="0.25"/>
  <cols>
    <col min="1" max="2" width="0.85546875" style="80" customWidth="1"/>
    <col min="3" max="3" width="3.7109375" style="80" customWidth="1"/>
    <col min="4" max="8" width="10.28515625" style="80" customWidth="1"/>
    <col min="9" max="10" width="15.7109375" style="80" customWidth="1"/>
    <col min="11" max="15" width="10.7109375" style="80" hidden="1" customWidth="1"/>
    <col min="16" max="16" width="10.7109375" style="80" customWidth="1"/>
    <col min="17" max="29" width="10.28515625" style="80" customWidth="1"/>
    <col min="30" max="30" width="13.5703125" style="80" bestFit="1" customWidth="1"/>
    <col min="31" max="31" width="16.5703125" style="80" bestFit="1" customWidth="1"/>
    <col min="32" max="32" width="9.140625" style="80" bestFit="1" customWidth="1"/>
    <col min="33" max="33" width="26.140625" style="80" bestFit="1" customWidth="1"/>
    <col min="34" max="34" width="12.7109375" style="80" bestFit="1" customWidth="1"/>
    <col min="35" max="35" width="11.140625" style="80" bestFit="1" customWidth="1"/>
    <col min="36" max="36" width="14.28515625" style="80" bestFit="1" customWidth="1"/>
    <col min="37" max="37" width="12" style="80" bestFit="1" customWidth="1"/>
    <col min="38" max="38" width="26.5703125" style="80" bestFit="1" customWidth="1"/>
    <col min="39" max="39" width="14.42578125" style="80" bestFit="1" customWidth="1"/>
    <col min="40" max="40" width="11" style="80" bestFit="1" customWidth="1"/>
    <col min="41" max="41" width="12.28515625" style="80" bestFit="1" customWidth="1"/>
    <col min="42" max="42" width="10.7109375" style="80" bestFit="1" customWidth="1"/>
    <col min="43" max="43" width="6.28515625" style="80" bestFit="1" customWidth="1"/>
    <col min="44" max="44" width="19.42578125" style="80" bestFit="1" customWidth="1"/>
    <col min="45" max="45" width="12.85546875" style="80" bestFit="1" customWidth="1"/>
    <col min="46" max="46" width="17.5703125" style="80" bestFit="1" customWidth="1"/>
    <col min="47" max="47" width="14.42578125" style="80" bestFit="1" customWidth="1"/>
    <col min="48" max="48" width="13.5703125" style="80" bestFit="1" customWidth="1"/>
    <col min="49" max="49" width="13.7109375" style="80" bestFit="1" customWidth="1"/>
    <col min="50" max="50" width="19.7109375" style="80" bestFit="1" customWidth="1"/>
    <col min="51" max="51" width="13.140625" style="80" bestFit="1" customWidth="1"/>
    <col min="52" max="52" width="17.42578125" style="80" bestFit="1" customWidth="1"/>
    <col min="53" max="53" width="13.28515625" style="80" bestFit="1" customWidth="1"/>
    <col min="54" max="54" width="12.42578125" style="80" bestFit="1" customWidth="1"/>
    <col min="55" max="16384" width="11.42578125" style="80"/>
  </cols>
  <sheetData>
    <row r="1" spans="3:23" ht="3" customHeight="1" thickBot="1" x14ac:dyDescent="0.3"/>
    <row r="2" spans="3:23" ht="21" x14ac:dyDescent="0.35">
      <c r="C2" s="214" t="s">
        <v>19</v>
      </c>
      <c r="D2" s="215"/>
      <c r="E2" s="215"/>
      <c r="F2" s="216" t="s">
        <v>147</v>
      </c>
      <c r="G2" s="216"/>
      <c r="H2" s="216"/>
      <c r="I2" s="216"/>
      <c r="J2" s="216"/>
      <c r="K2" s="216"/>
      <c r="L2" s="216"/>
      <c r="M2" s="216"/>
      <c r="N2" s="216"/>
      <c r="O2" s="216"/>
      <c r="P2" s="216"/>
      <c r="Q2" s="216"/>
      <c r="R2" s="216"/>
      <c r="S2" s="216"/>
      <c r="T2" s="216"/>
      <c r="U2" s="1"/>
    </row>
    <row r="3" spans="3:23" ht="14.45" customHeight="1" x14ac:dyDescent="0.25">
      <c r="C3" s="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2"/>
    </row>
    <row r="4" spans="3:23" ht="21.75" thickBot="1" x14ac:dyDescent="0.4">
      <c r="C4" s="217" t="s">
        <v>75</v>
      </c>
      <c r="D4" s="218"/>
      <c r="E4" s="218"/>
      <c r="F4" s="218"/>
      <c r="G4" s="218"/>
      <c r="H4" s="218"/>
      <c r="I4" s="218"/>
      <c r="J4" s="218"/>
      <c r="K4" s="218"/>
      <c r="L4" s="218"/>
      <c r="M4" s="218"/>
      <c r="N4" s="218"/>
      <c r="O4" s="218"/>
      <c r="P4" s="218"/>
      <c r="Q4" s="218"/>
      <c r="R4" s="218"/>
      <c r="S4" s="218"/>
      <c r="T4" s="218"/>
      <c r="U4" s="219"/>
    </row>
    <row r="5" spans="3:23" ht="15.75" customHeight="1" thickBot="1" x14ac:dyDescent="0.4">
      <c r="C5" s="7"/>
      <c r="D5" s="7"/>
      <c r="E5" s="7"/>
      <c r="F5" s="7"/>
      <c r="G5" s="7"/>
      <c r="J5" s="7"/>
      <c r="K5" s="7"/>
      <c r="L5" s="7"/>
      <c r="M5" s="7"/>
      <c r="N5" s="7"/>
      <c r="O5" s="7"/>
      <c r="P5" s="7"/>
      <c r="Q5" s="7"/>
      <c r="R5" s="7"/>
    </row>
    <row r="6" spans="3:23" ht="16.5" customHeight="1" thickBot="1" x14ac:dyDescent="0.3">
      <c r="C6" s="220" t="s">
        <v>38</v>
      </c>
      <c r="D6" s="221"/>
      <c r="E6" s="221"/>
      <c r="F6" s="222">
        <v>27</v>
      </c>
      <c r="G6" s="222"/>
      <c r="H6" s="221" t="s">
        <v>37</v>
      </c>
      <c r="I6" s="221"/>
      <c r="J6" s="221"/>
      <c r="K6" s="51"/>
      <c r="L6" s="51"/>
      <c r="M6" s="51"/>
      <c r="N6" s="50"/>
      <c r="O6" s="51"/>
      <c r="P6" s="223">
        <v>1</v>
      </c>
      <c r="Q6" s="223"/>
      <c r="R6" s="224" t="s">
        <v>78</v>
      </c>
      <c r="S6" s="224"/>
      <c r="T6" s="225">
        <v>37415</v>
      </c>
      <c r="U6" s="226"/>
    </row>
    <row r="7" spans="3:23" ht="16.5" customHeight="1" thickBot="1" x14ac:dyDescent="0.4">
      <c r="C7" s="34"/>
      <c r="D7" s="34"/>
      <c r="E7" s="33"/>
      <c r="F7" s="35"/>
      <c r="G7" s="33"/>
      <c r="H7" s="33"/>
      <c r="I7" s="33"/>
      <c r="J7" s="33"/>
      <c r="K7" s="33"/>
      <c r="L7" s="33"/>
      <c r="M7" s="33"/>
      <c r="N7" s="33"/>
      <c r="O7" s="37"/>
      <c r="P7" s="33"/>
      <c r="Q7" s="36"/>
    </row>
    <row r="8" spans="3:23" ht="15" customHeight="1" x14ac:dyDescent="0.25">
      <c r="C8" s="46"/>
      <c r="D8" s="33"/>
      <c r="G8" s="206" t="s">
        <v>57</v>
      </c>
      <c r="H8" s="207"/>
      <c r="I8" s="172" t="s">
        <v>50</v>
      </c>
      <c r="J8" s="172" t="s">
        <v>46</v>
      </c>
      <c r="K8" s="44"/>
      <c r="L8" s="44"/>
      <c r="M8" s="44"/>
      <c r="N8" s="44"/>
      <c r="O8" s="47"/>
      <c r="P8" s="45" t="s">
        <v>52</v>
      </c>
      <c r="Q8" s="208" t="s">
        <v>47</v>
      </c>
      <c r="R8" s="209"/>
    </row>
    <row r="9" spans="3:23" ht="14.25" customHeight="1" x14ac:dyDescent="0.25">
      <c r="C9" s="46"/>
      <c r="D9" s="33"/>
      <c r="G9" s="210" t="s">
        <v>48</v>
      </c>
      <c r="H9" s="211"/>
      <c r="I9" s="38">
        <v>8</v>
      </c>
      <c r="J9" s="39">
        <v>0.06</v>
      </c>
      <c r="K9" s="42" t="s">
        <v>51</v>
      </c>
      <c r="L9" s="43" t="str">
        <f>IF(P9=M9,"+","-")</f>
        <v>-</v>
      </c>
      <c r="M9" s="42" t="s">
        <v>3</v>
      </c>
      <c r="N9" s="42" t="s">
        <v>54</v>
      </c>
      <c r="O9" s="16" t="str">
        <f>IF(ISBLANK(I9),"",IF(ISBLANK(J9),"",IF(P9=M10,L9&amp;N11,N11)))</f>
        <v>-8°0,06</v>
      </c>
      <c r="P9" s="39" t="s">
        <v>53</v>
      </c>
      <c r="Q9" s="212">
        <f>IF(ISBLANK(I9),"",IF(ISBLANK(J9),"",IF(J9&gt;60,"ERREUR !!",O11*(I9+(J9/60)))))</f>
        <v>-8.0009999999999994</v>
      </c>
      <c r="R9" s="213"/>
    </row>
    <row r="10" spans="3:23" ht="15" customHeight="1" x14ac:dyDescent="0.25">
      <c r="C10" s="46"/>
      <c r="D10" s="33"/>
      <c r="G10" s="210" t="s">
        <v>49</v>
      </c>
      <c r="H10" s="211"/>
      <c r="I10" s="38">
        <v>10</v>
      </c>
      <c r="J10" s="39">
        <v>0.04</v>
      </c>
      <c r="K10" s="42" t="s">
        <v>51</v>
      </c>
      <c r="L10" s="43" t="str">
        <f>IF(P10=N9,"+","-")</f>
        <v>-</v>
      </c>
      <c r="M10" s="42" t="s">
        <v>53</v>
      </c>
      <c r="N10" s="42" t="s">
        <v>55</v>
      </c>
      <c r="O10" s="11" t="str">
        <f>IF(ISBLANK(I10),"",IF(ISBLANK(J10),"",IF(P10=N10,L10&amp;N12,N12)))</f>
        <v>-10°0,04</v>
      </c>
      <c r="P10" s="39" t="s">
        <v>55</v>
      </c>
      <c r="Q10" s="212">
        <f>IF(ISBLANK(I10),"",IF(ISBLANK(J10),"",IF(J10&gt;60,"ERREUR !!",O12*(I10+(J10/60)))))</f>
        <v>-10.000666666666667</v>
      </c>
      <c r="R10" s="213"/>
      <c r="S10" s="31"/>
      <c r="T10" s="31"/>
    </row>
    <row r="11" spans="3:23" x14ac:dyDescent="0.25">
      <c r="G11" s="194" t="s">
        <v>72</v>
      </c>
      <c r="H11" s="195"/>
      <c r="I11" s="83" t="s">
        <v>33</v>
      </c>
      <c r="J11" s="85">
        <v>37414</v>
      </c>
      <c r="K11" s="85"/>
      <c r="L11" s="85"/>
      <c r="M11" s="85"/>
      <c r="N11" s="86" t="str">
        <f>I9&amp;"°"&amp;J9</f>
        <v>8°0,06</v>
      </c>
      <c r="O11" s="87">
        <f>IF(P9=M10,-1,1)</f>
        <v>-1</v>
      </c>
      <c r="P11" s="198" t="str">
        <f>TEXT(J11,"aaaa-mm-jj")&amp;"T"&amp;TEXT(J12,"hh:mm:ss")&amp;"z"</f>
        <v>2006-06-08T15:45:00z</v>
      </c>
      <c r="Q11" s="198"/>
      <c r="R11" s="199"/>
      <c r="T11" s="30"/>
      <c r="U11" s="30"/>
      <c r="V11" s="32"/>
      <c r="W11" s="32"/>
    </row>
    <row r="12" spans="3:23" ht="15.75" thickBot="1" x14ac:dyDescent="0.3">
      <c r="G12" s="196"/>
      <c r="H12" s="197"/>
      <c r="I12" s="84" t="s">
        <v>73</v>
      </c>
      <c r="J12" s="114">
        <v>0.65625</v>
      </c>
      <c r="K12" s="88"/>
      <c r="L12" s="88"/>
      <c r="M12" s="88"/>
      <c r="N12" s="89" t="str">
        <f>I10&amp;"°"&amp;J10</f>
        <v>10°0,04</v>
      </c>
      <c r="O12" s="87">
        <f>IF(P10=N10,-1,1)</f>
        <v>-1</v>
      </c>
      <c r="P12" s="200"/>
      <c r="Q12" s="200"/>
      <c r="R12" s="201"/>
      <c r="T12" s="30"/>
      <c r="U12" s="30"/>
      <c r="V12" s="32"/>
      <c r="W12" s="32"/>
    </row>
    <row r="13" spans="3:23" ht="15.75" thickBot="1" x14ac:dyDescent="0.3">
      <c r="C13" s="5" t="s">
        <v>1</v>
      </c>
      <c r="D13" s="5"/>
      <c r="E13" s="6"/>
      <c r="K13" s="81"/>
      <c r="L13" s="81"/>
      <c r="M13" s="81"/>
      <c r="N13" s="81"/>
      <c r="O13" s="81"/>
      <c r="P13" s="81"/>
      <c r="Q13" s="82"/>
    </row>
    <row r="14" spans="3:23" ht="15" customHeight="1" x14ac:dyDescent="0.25">
      <c r="C14" s="97" t="s">
        <v>7</v>
      </c>
      <c r="D14" s="90"/>
      <c r="E14" s="90"/>
      <c r="F14" s="90"/>
      <c r="G14" s="90"/>
      <c r="H14" s="91"/>
      <c r="I14" s="91"/>
      <c r="J14" s="91"/>
      <c r="K14" s="90"/>
      <c r="L14" s="90"/>
      <c r="M14" s="90"/>
      <c r="N14" s="91"/>
      <c r="O14" s="12"/>
      <c r="P14" s="91"/>
      <c r="Q14" s="12" t="s">
        <v>17</v>
      </c>
      <c r="R14" s="17">
        <v>22.7</v>
      </c>
      <c r="S14" s="92" t="s">
        <v>2</v>
      </c>
    </row>
    <row r="15" spans="3:23" ht="14.25" customHeight="1" x14ac:dyDescent="0.25">
      <c r="C15" s="98" t="s">
        <v>32</v>
      </c>
      <c r="D15" s="93"/>
      <c r="E15" s="93"/>
      <c r="F15" s="93"/>
      <c r="G15" s="93"/>
      <c r="H15" s="23"/>
      <c r="I15" s="23"/>
      <c r="J15" s="23"/>
      <c r="K15" s="93"/>
      <c r="L15" s="93"/>
      <c r="M15" s="93"/>
      <c r="N15" s="23"/>
      <c r="O15" s="13"/>
      <c r="P15" s="23"/>
      <c r="Q15" s="13" t="s">
        <v>34</v>
      </c>
      <c r="R15" s="18">
        <v>22.7</v>
      </c>
      <c r="S15" s="94" t="s">
        <v>2</v>
      </c>
    </row>
    <row r="16" spans="3:23" x14ac:dyDescent="0.25">
      <c r="C16" s="98" t="s">
        <v>11</v>
      </c>
      <c r="D16" s="93"/>
      <c r="E16" s="93"/>
      <c r="F16" s="93"/>
      <c r="G16" s="93"/>
      <c r="H16" s="23"/>
      <c r="I16" s="23"/>
      <c r="J16" s="23"/>
      <c r="K16" s="93"/>
      <c r="L16" s="93"/>
      <c r="M16" s="93"/>
      <c r="N16" s="23"/>
      <c r="O16" s="14"/>
      <c r="P16" s="23"/>
      <c r="Q16" s="14" t="s">
        <v>35</v>
      </c>
      <c r="R16" s="20" t="s">
        <v>4</v>
      </c>
      <c r="S16" s="94" t="s">
        <v>6</v>
      </c>
    </row>
    <row r="17" spans="3:54" ht="15.75" thickBot="1" x14ac:dyDescent="0.3">
      <c r="C17" s="99" t="s">
        <v>12</v>
      </c>
      <c r="D17" s="95"/>
      <c r="E17" s="95"/>
      <c r="F17" s="95"/>
      <c r="G17" s="95"/>
      <c r="H17" s="24"/>
      <c r="I17" s="24"/>
      <c r="J17" s="24"/>
      <c r="K17" s="95"/>
      <c r="L17" s="95"/>
      <c r="M17" s="95"/>
      <c r="N17" s="24"/>
      <c r="O17" s="15"/>
      <c r="P17" s="24"/>
      <c r="Q17" s="15" t="s">
        <v>36</v>
      </c>
      <c r="R17" s="21" t="s">
        <v>4</v>
      </c>
      <c r="S17" s="96" t="s">
        <v>6</v>
      </c>
    </row>
    <row r="18" spans="3:54" ht="14.45" hidden="1" x14ac:dyDescent="0.3">
      <c r="C18" s="8" t="s">
        <v>8</v>
      </c>
      <c r="D18" s="9"/>
      <c r="E18" s="9"/>
      <c r="F18" s="9"/>
      <c r="G18" s="9"/>
      <c r="H18" s="9"/>
      <c r="I18" s="9"/>
      <c r="J18" s="9"/>
      <c r="K18" s="10"/>
      <c r="L18" s="10"/>
      <c r="M18" s="10"/>
      <c r="N18" s="10"/>
      <c r="O18" s="25" t="s">
        <v>0</v>
      </c>
      <c r="P18" s="19">
        <f>(0.999842594+(0.00006793952*$R$14)-(0.00000909529*$R$14^2)+(0.0000001001685*$R$14^3)-(0.000000001120083*$R$14^4)+(0.000000000006536332*$R$14^5))</f>
        <v>0.99761177672319323</v>
      </c>
      <c r="Q18" s="10"/>
      <c r="R18" s="2"/>
    </row>
    <row r="19" spans="3:54" ht="14.45" hidden="1" x14ac:dyDescent="0.3">
      <c r="C19" s="8" t="s">
        <v>9</v>
      </c>
      <c r="D19" s="9"/>
      <c r="E19" s="9"/>
      <c r="F19" s="9"/>
      <c r="G19" s="9"/>
      <c r="H19" s="9"/>
      <c r="I19" s="9"/>
      <c r="J19" s="9"/>
      <c r="K19" s="10"/>
      <c r="L19" s="10"/>
      <c r="M19" s="10"/>
      <c r="N19" s="10"/>
      <c r="O19" s="25" t="s">
        <v>43</v>
      </c>
      <c r="P19" s="19" t="e">
        <f>$P$24*($P$18/#REF!)</f>
        <v>#REF!</v>
      </c>
      <c r="Q19" s="10" t="s">
        <v>3</v>
      </c>
      <c r="R19" s="2"/>
    </row>
    <row r="20" spans="3:54" ht="14.45" hidden="1" x14ac:dyDescent="0.3">
      <c r="C20" s="8" t="s">
        <v>18</v>
      </c>
      <c r="D20" s="9"/>
      <c r="E20" s="9"/>
      <c r="F20" s="9"/>
      <c r="G20" s="9"/>
      <c r="H20" s="9"/>
      <c r="I20" s="9"/>
      <c r="J20" s="9"/>
      <c r="K20" s="10"/>
      <c r="L20" s="10"/>
      <c r="M20" s="10"/>
      <c r="N20" s="10"/>
      <c r="O20" s="25" t="s">
        <v>44</v>
      </c>
      <c r="P20" s="19" t="e">
        <f>5+#REF!</f>
        <v>#REF!</v>
      </c>
      <c r="Q20" s="10" t="s">
        <v>6</v>
      </c>
      <c r="R20" s="2"/>
    </row>
    <row r="21" spans="3:54" ht="14.45" hidden="1" x14ac:dyDescent="0.3">
      <c r="C21" s="8" t="s">
        <v>10</v>
      </c>
      <c r="D21" s="9"/>
      <c r="E21" s="9"/>
      <c r="F21" s="9"/>
      <c r="G21" s="9"/>
      <c r="H21" s="9"/>
      <c r="I21" s="9"/>
      <c r="J21" s="9"/>
      <c r="K21" s="10"/>
      <c r="L21" s="10"/>
      <c r="M21" s="10"/>
      <c r="N21" s="10"/>
      <c r="O21" s="25" t="s">
        <v>45</v>
      </c>
      <c r="P21" s="19" t="e">
        <f>P20*(1+0.00001*(R14-20))</f>
        <v>#REF!</v>
      </c>
      <c r="Q21" s="10" t="s">
        <v>6</v>
      </c>
      <c r="R21" s="2"/>
    </row>
    <row r="22" spans="3:54" ht="14.45" hidden="1" x14ac:dyDescent="0.3">
      <c r="C22" s="8" t="s">
        <v>13</v>
      </c>
      <c r="D22" s="9"/>
      <c r="E22" s="9"/>
      <c r="F22" s="9"/>
      <c r="G22" s="9"/>
      <c r="H22" s="9"/>
      <c r="I22" s="9"/>
      <c r="J22" s="9"/>
      <c r="K22" s="10"/>
      <c r="L22" s="10"/>
      <c r="M22" s="10"/>
      <c r="N22" s="10"/>
      <c r="O22" s="25" t="s">
        <v>39</v>
      </c>
      <c r="P22" s="22" t="e">
        <f>$R$16*(1+0.00001*(20-$R$14))</f>
        <v>#VALUE!</v>
      </c>
      <c r="Q22" s="10" t="s">
        <v>6</v>
      </c>
      <c r="R22" s="2"/>
    </row>
    <row r="23" spans="3:54" ht="14.45" hidden="1" x14ac:dyDescent="0.3">
      <c r="C23" s="8" t="s">
        <v>14</v>
      </c>
      <c r="D23" s="9"/>
      <c r="E23" s="9"/>
      <c r="F23" s="9"/>
      <c r="G23" s="9"/>
      <c r="H23" s="9"/>
      <c r="I23" s="9"/>
      <c r="J23" s="9"/>
      <c r="K23" s="10"/>
      <c r="L23" s="10"/>
      <c r="M23" s="10"/>
      <c r="N23" s="10"/>
      <c r="O23" s="25" t="s">
        <v>40</v>
      </c>
      <c r="P23" s="22" t="e">
        <f>$R$17*(1+0.00001*(20-$R$14))</f>
        <v>#VALUE!</v>
      </c>
      <c r="Q23" s="10" t="s">
        <v>6</v>
      </c>
      <c r="R23" s="2"/>
    </row>
    <row r="24" spans="3:54" ht="14.45" hidden="1" x14ac:dyDescent="0.3">
      <c r="C24" s="8" t="s">
        <v>15</v>
      </c>
      <c r="D24" s="9"/>
      <c r="E24" s="9"/>
      <c r="F24" s="9"/>
      <c r="G24" s="9"/>
      <c r="H24" s="9"/>
      <c r="I24" s="9"/>
      <c r="J24" s="9"/>
      <c r="K24" s="10"/>
      <c r="L24" s="10"/>
      <c r="M24" s="10"/>
      <c r="N24" s="10"/>
      <c r="O24" s="25" t="s">
        <v>41</v>
      </c>
      <c r="P24" s="23" t="e">
        <f>MAX(#REF!)</f>
        <v>#REF!</v>
      </c>
      <c r="Q24" s="10" t="s">
        <v>3</v>
      </c>
      <c r="R24" s="2"/>
    </row>
    <row r="25" spans="3:54" ht="14.45" hidden="1" x14ac:dyDescent="0.3">
      <c r="C25" s="8" t="s">
        <v>16</v>
      </c>
      <c r="D25" s="9"/>
      <c r="E25" s="9"/>
      <c r="F25" s="9"/>
      <c r="G25" s="9"/>
      <c r="H25" s="9"/>
      <c r="I25" s="9"/>
      <c r="J25" s="9"/>
      <c r="K25" s="10"/>
      <c r="L25" s="10"/>
      <c r="M25" s="10"/>
      <c r="N25" s="10"/>
      <c r="O25" s="25" t="s">
        <v>42</v>
      </c>
      <c r="P25" s="23" t="e">
        <f>IF(ISBLANK(R14),"",IF(ISBLANK(P21),"",IF(ISBLANK(R17),"",(($P$24*$P$18)/($P$22-$P$23)))))</f>
        <v>#REF!</v>
      </c>
      <c r="Q25" s="10" t="s">
        <v>3</v>
      </c>
      <c r="R25" s="2"/>
    </row>
    <row r="26" spans="3:54" ht="14.45" hidden="1" x14ac:dyDescent="0.3">
      <c r="C26" s="40" t="s">
        <v>31</v>
      </c>
      <c r="D26" s="41"/>
      <c r="E26" s="41"/>
      <c r="F26" s="41"/>
      <c r="G26" s="41"/>
      <c r="H26" s="41"/>
      <c r="I26" s="41"/>
      <c r="J26" s="41"/>
      <c r="K26" s="10"/>
      <c r="L26" s="10"/>
      <c r="M26" s="10"/>
      <c r="N26" s="10"/>
      <c r="O26" s="25" t="s">
        <v>30</v>
      </c>
      <c r="P26" s="23" t="e">
        <f>2+(#REF!+#REF!)</f>
        <v>#REF!</v>
      </c>
      <c r="Q26" s="10" t="s">
        <v>6</v>
      </c>
      <c r="R26" s="2"/>
    </row>
    <row r="27" spans="3:54" hidden="1" thickBot="1" x14ac:dyDescent="0.35">
      <c r="C27" s="26"/>
      <c r="D27" s="27"/>
      <c r="E27" s="27"/>
      <c r="F27" s="27"/>
      <c r="G27" s="27"/>
      <c r="H27" s="27"/>
      <c r="I27" s="27"/>
      <c r="J27" s="27"/>
      <c r="K27" s="28"/>
      <c r="L27" s="28"/>
      <c r="M27" s="28"/>
      <c r="N27" s="28"/>
      <c r="O27" s="29" t="s">
        <v>29</v>
      </c>
      <c r="P27" s="24">
        <v>1.6999999999999999E-3</v>
      </c>
      <c r="Q27" s="28"/>
      <c r="R27" s="4"/>
    </row>
    <row r="29" spans="3:54" ht="15.75" x14ac:dyDescent="0.25">
      <c r="E29" s="202" t="s">
        <v>60</v>
      </c>
      <c r="F29" s="202"/>
      <c r="G29" s="202"/>
      <c r="H29" s="202"/>
      <c r="I29" s="69" t="s">
        <v>66</v>
      </c>
      <c r="K29" s="70"/>
      <c r="L29" s="70"/>
      <c r="M29" s="70"/>
      <c r="N29" s="71"/>
      <c r="O29" s="70" t="s">
        <v>66</v>
      </c>
    </row>
    <row r="30" spans="3:54" ht="16.149999999999999" thickBot="1" x14ac:dyDescent="0.35">
      <c r="E30" s="118"/>
      <c r="F30" s="118"/>
      <c r="G30" s="118"/>
      <c r="H30" s="118"/>
      <c r="I30" s="118"/>
      <c r="J30" s="73"/>
      <c r="K30" s="72"/>
      <c r="L30" s="72"/>
      <c r="M30" s="72"/>
      <c r="N30" s="71"/>
      <c r="O30" s="71" t="s">
        <v>65</v>
      </c>
      <c r="P30" s="71"/>
    </row>
    <row r="31" spans="3:54" ht="15.75" customHeight="1" x14ac:dyDescent="0.25">
      <c r="C31" s="203" t="s">
        <v>5</v>
      </c>
      <c r="D31" s="190" t="s">
        <v>24</v>
      </c>
      <c r="E31" s="190" t="s">
        <v>58</v>
      </c>
      <c r="F31" s="190" t="s">
        <v>56</v>
      </c>
      <c r="G31" s="190" t="s">
        <v>20</v>
      </c>
      <c r="H31" s="190" t="s">
        <v>76</v>
      </c>
      <c r="I31" s="188" t="s">
        <v>77</v>
      </c>
      <c r="J31" s="188" t="s">
        <v>64</v>
      </c>
      <c r="K31" s="190" t="s">
        <v>21</v>
      </c>
      <c r="L31" s="190" t="s">
        <v>22</v>
      </c>
      <c r="M31" s="190" t="s">
        <v>26</v>
      </c>
      <c r="N31" s="190" t="s">
        <v>25</v>
      </c>
      <c r="O31" s="190" t="s">
        <v>23</v>
      </c>
      <c r="P31" s="192" t="s">
        <v>74</v>
      </c>
      <c r="Q31" s="192"/>
      <c r="R31" s="192"/>
      <c r="S31" s="192"/>
      <c r="T31" s="184" t="s">
        <v>69</v>
      </c>
      <c r="U31" s="184"/>
      <c r="V31" s="184" t="s">
        <v>70</v>
      </c>
      <c r="W31" s="184"/>
      <c r="X31" s="184" t="s">
        <v>71</v>
      </c>
      <c r="Y31" s="184"/>
      <c r="Z31" s="184" t="s">
        <v>67</v>
      </c>
      <c r="AA31" s="184"/>
      <c r="AB31" s="184" t="s">
        <v>68</v>
      </c>
      <c r="AC31" s="186"/>
      <c r="AD31" s="227" t="s">
        <v>80</v>
      </c>
      <c r="AE31" s="227" t="s">
        <v>81</v>
      </c>
      <c r="AF31" s="227" t="s">
        <v>82</v>
      </c>
      <c r="AG31" s="228" t="s">
        <v>83</v>
      </c>
      <c r="AH31" s="227" t="s">
        <v>84</v>
      </c>
      <c r="AI31" s="227" t="s">
        <v>85</v>
      </c>
      <c r="AJ31" s="227" t="s">
        <v>86</v>
      </c>
      <c r="AK31" s="227" t="s">
        <v>87</v>
      </c>
      <c r="AL31" s="228" t="s">
        <v>88</v>
      </c>
      <c r="AM31" s="227" t="s">
        <v>89</v>
      </c>
      <c r="AN31" s="227" t="s">
        <v>90</v>
      </c>
      <c r="AO31" s="227" t="s">
        <v>91</v>
      </c>
      <c r="AP31" s="227" t="s">
        <v>92</v>
      </c>
      <c r="AQ31" s="227" t="s">
        <v>93</v>
      </c>
      <c r="AR31" s="228" t="s">
        <v>94</v>
      </c>
      <c r="AS31" s="228" t="s">
        <v>95</v>
      </c>
      <c r="AT31" s="228" t="s">
        <v>96</v>
      </c>
      <c r="AU31" s="227" t="s">
        <v>97</v>
      </c>
      <c r="AV31" s="227" t="s">
        <v>98</v>
      </c>
      <c r="AW31" s="229" t="s">
        <v>99</v>
      </c>
      <c r="AX31" s="227" t="s">
        <v>100</v>
      </c>
      <c r="AY31" s="227" t="s">
        <v>101</v>
      </c>
      <c r="AZ31" s="228" t="s">
        <v>102</v>
      </c>
      <c r="BA31" s="227" t="s">
        <v>103</v>
      </c>
      <c r="BB31" s="230" t="s">
        <v>104</v>
      </c>
    </row>
    <row r="32" spans="3:54" ht="15.75" customHeight="1" x14ac:dyDescent="0.25">
      <c r="C32" s="204"/>
      <c r="D32" s="191"/>
      <c r="E32" s="191"/>
      <c r="F32" s="191"/>
      <c r="G32" s="191"/>
      <c r="H32" s="191"/>
      <c r="I32" s="205"/>
      <c r="J32" s="189"/>
      <c r="K32" s="191"/>
      <c r="L32" s="191"/>
      <c r="M32" s="191"/>
      <c r="N32" s="191"/>
      <c r="O32" s="191"/>
      <c r="P32" s="193"/>
      <c r="Q32" s="193"/>
      <c r="R32" s="193"/>
      <c r="S32" s="193"/>
      <c r="T32" s="185"/>
      <c r="U32" s="185"/>
      <c r="V32" s="185"/>
      <c r="W32" s="185"/>
      <c r="X32" s="185"/>
      <c r="Y32" s="185"/>
      <c r="Z32" s="185"/>
      <c r="AA32" s="185"/>
      <c r="AB32" s="185"/>
      <c r="AC32" s="187"/>
      <c r="AD32" s="227"/>
      <c r="AE32" s="227"/>
      <c r="AF32" s="227"/>
      <c r="AG32" s="228"/>
      <c r="AH32" s="227"/>
      <c r="AI32" s="227"/>
      <c r="AJ32" s="227"/>
      <c r="AK32" s="227"/>
      <c r="AL32" s="228"/>
      <c r="AM32" s="227"/>
      <c r="AN32" s="227"/>
      <c r="AO32" s="227"/>
      <c r="AP32" s="227"/>
      <c r="AQ32" s="227"/>
      <c r="AR32" s="228"/>
      <c r="AS32" s="228"/>
      <c r="AT32" s="228"/>
      <c r="AU32" s="227"/>
      <c r="AV32" s="227"/>
      <c r="AW32" s="229"/>
      <c r="AX32" s="227"/>
      <c r="AY32" s="227"/>
      <c r="AZ32" s="228"/>
      <c r="BA32" s="227"/>
      <c r="BB32" s="230"/>
    </row>
    <row r="33" spans="1:54" ht="15.75" customHeight="1" x14ac:dyDescent="0.25">
      <c r="C33" s="178" t="s">
        <v>59</v>
      </c>
      <c r="D33" s="180" t="s">
        <v>4</v>
      </c>
      <c r="E33" s="180" t="s">
        <v>2</v>
      </c>
      <c r="F33" s="176" t="s">
        <v>62</v>
      </c>
      <c r="G33" s="182"/>
      <c r="H33" s="176" t="s">
        <v>27</v>
      </c>
      <c r="I33" s="176" t="s">
        <v>27</v>
      </c>
      <c r="J33" s="176" t="s">
        <v>62</v>
      </c>
      <c r="K33" s="136"/>
      <c r="L33" s="136"/>
      <c r="M33" s="136"/>
      <c r="N33" s="136"/>
      <c r="O33" s="136"/>
      <c r="P33" s="137" t="s">
        <v>132</v>
      </c>
      <c r="Q33" s="137"/>
      <c r="R33" s="137" t="s">
        <v>133</v>
      </c>
      <c r="S33" s="137" t="s">
        <v>134</v>
      </c>
      <c r="T33" s="138" t="s">
        <v>135</v>
      </c>
      <c r="U33" s="138" t="s">
        <v>136</v>
      </c>
      <c r="V33" s="138" t="s">
        <v>137</v>
      </c>
      <c r="W33" s="138" t="s">
        <v>138</v>
      </c>
      <c r="X33" s="138" t="s">
        <v>139</v>
      </c>
      <c r="Y33" s="138" t="s">
        <v>140</v>
      </c>
      <c r="Z33" s="138" t="s">
        <v>141</v>
      </c>
      <c r="AA33" s="138" t="s">
        <v>142</v>
      </c>
      <c r="AB33" s="138" t="s">
        <v>143</v>
      </c>
      <c r="AC33" s="139" t="s">
        <v>144</v>
      </c>
      <c r="AD33" s="129" t="s">
        <v>105</v>
      </c>
      <c r="AE33" s="129" t="s">
        <v>106</v>
      </c>
      <c r="AF33" s="129" t="s">
        <v>107</v>
      </c>
      <c r="AG33" s="130" t="s">
        <v>108</v>
      </c>
      <c r="AH33" s="129" t="s">
        <v>109</v>
      </c>
      <c r="AI33" s="131" t="s">
        <v>110</v>
      </c>
      <c r="AJ33" s="129" t="s">
        <v>111</v>
      </c>
      <c r="AK33" s="131" t="s">
        <v>112</v>
      </c>
      <c r="AL33" s="129" t="s">
        <v>113</v>
      </c>
      <c r="AM33" s="129" t="s">
        <v>114</v>
      </c>
      <c r="AN33" s="129" t="s">
        <v>115</v>
      </c>
      <c r="AO33" s="129" t="s">
        <v>116</v>
      </c>
      <c r="AP33" s="129" t="s">
        <v>117</v>
      </c>
      <c r="AQ33" s="131" t="s">
        <v>118</v>
      </c>
      <c r="AR33" s="129" t="s">
        <v>119</v>
      </c>
      <c r="AS33" s="129" t="s">
        <v>120</v>
      </c>
      <c r="AT33" s="132" t="s">
        <v>121</v>
      </c>
      <c r="AU33" s="131" t="s">
        <v>122</v>
      </c>
      <c r="AV33" s="131" t="s">
        <v>123</v>
      </c>
      <c r="AW33" s="131" t="s">
        <v>124</v>
      </c>
      <c r="AX33" s="129" t="s">
        <v>125</v>
      </c>
      <c r="AY33" s="129" t="s">
        <v>126</v>
      </c>
      <c r="AZ33" s="130" t="s">
        <v>127</v>
      </c>
      <c r="BA33" s="129" t="s">
        <v>128</v>
      </c>
      <c r="BB33" s="133" t="s">
        <v>129</v>
      </c>
    </row>
    <row r="34" spans="1:54" ht="14.25" customHeight="1" thickBot="1" x14ac:dyDescent="0.3">
      <c r="C34" s="179"/>
      <c r="D34" s="181"/>
      <c r="E34" s="181"/>
      <c r="F34" s="177"/>
      <c r="G34" s="183"/>
      <c r="H34" s="177"/>
      <c r="I34" s="177"/>
      <c r="J34" s="177"/>
      <c r="K34" s="125"/>
      <c r="L34" s="125"/>
      <c r="M34" s="125"/>
      <c r="N34" s="126" t="s">
        <v>6</v>
      </c>
      <c r="O34" s="125"/>
      <c r="P34" s="126" t="s">
        <v>61</v>
      </c>
      <c r="Q34" s="126" t="s">
        <v>79</v>
      </c>
      <c r="R34" s="126" t="s">
        <v>63</v>
      </c>
      <c r="S34" s="126" t="s">
        <v>28</v>
      </c>
      <c r="T34" s="100" t="s">
        <v>63</v>
      </c>
      <c r="U34" s="100" t="s">
        <v>28</v>
      </c>
      <c r="V34" s="100" t="s">
        <v>63</v>
      </c>
      <c r="W34" s="100" t="s">
        <v>28</v>
      </c>
      <c r="X34" s="100" t="s">
        <v>63</v>
      </c>
      <c r="Y34" s="100" t="s">
        <v>28</v>
      </c>
      <c r="Z34" s="100" t="s">
        <v>63</v>
      </c>
      <c r="AA34" s="100" t="s">
        <v>28</v>
      </c>
      <c r="AB34" s="100" t="s">
        <v>63</v>
      </c>
      <c r="AC34" s="101" t="s">
        <v>28</v>
      </c>
      <c r="AD34" s="134" t="s">
        <v>130</v>
      </c>
      <c r="AE34" s="134" t="s">
        <v>130</v>
      </c>
      <c r="AF34" s="134" t="s">
        <v>130</v>
      </c>
      <c r="AG34" s="135" t="s">
        <v>131</v>
      </c>
      <c r="AH34" s="134" t="s">
        <v>131</v>
      </c>
      <c r="AI34" s="134" t="s">
        <v>131</v>
      </c>
      <c r="AJ34" s="134" t="s">
        <v>131</v>
      </c>
      <c r="AK34" s="134" t="s">
        <v>131</v>
      </c>
      <c r="AL34" s="134" t="s">
        <v>131</v>
      </c>
      <c r="AM34" s="134" t="s">
        <v>131</v>
      </c>
      <c r="AN34" s="134" t="s">
        <v>131</v>
      </c>
      <c r="AO34" s="134" t="s">
        <v>131</v>
      </c>
      <c r="AP34" s="134" t="s">
        <v>131</v>
      </c>
      <c r="AQ34" s="134" t="s">
        <v>131</v>
      </c>
      <c r="AR34" s="134" t="s">
        <v>131</v>
      </c>
      <c r="AS34" s="134" t="s">
        <v>131</v>
      </c>
      <c r="AT34" s="134" t="s">
        <v>131</v>
      </c>
      <c r="AU34" s="134" t="s">
        <v>131</v>
      </c>
      <c r="AV34" s="134" t="s">
        <v>131</v>
      </c>
      <c r="AW34" s="134" t="s">
        <v>131</v>
      </c>
      <c r="AX34" s="134" t="s">
        <v>131</v>
      </c>
      <c r="AY34" s="134" t="s">
        <v>131</v>
      </c>
      <c r="AZ34" s="134" t="s">
        <v>131</v>
      </c>
      <c r="BA34" s="134" t="s">
        <v>131</v>
      </c>
      <c r="BB34" s="134" t="s">
        <v>131</v>
      </c>
    </row>
    <row r="35" spans="1:54" ht="15.75" x14ac:dyDescent="0.25">
      <c r="A35" s="75">
        <f>IF(ISBLANK(VLOOKUP(D35,#REF!,3)),0,1)</f>
        <v>1</v>
      </c>
      <c r="B35" s="74">
        <f>IF(ISBLANK(D35),0,IF(ISBLANK(E35),0,IF(ISBLANK(F35),0,1)))</f>
        <v>0</v>
      </c>
      <c r="C35" s="140">
        <v>1</v>
      </c>
      <c r="D35" s="53"/>
      <c r="E35" s="53"/>
      <c r="F35" s="53"/>
      <c r="G35" s="164">
        <v>34.556600000000003</v>
      </c>
      <c r="H35" s="53">
        <v>1000</v>
      </c>
      <c r="I35" s="159">
        <v>1000</v>
      </c>
      <c r="J35" s="142" t="s">
        <v>4</v>
      </c>
      <c r="K35" s="143" t="str">
        <f>IF(ISBLANK(E35),"",(0.000824493-(0.0000040899*E35)+(0.000000076438*E35^2)-(0.00000000082467*E35^3)+(0.0000000000053875*E35^4)))</f>
        <v/>
      </c>
      <c r="L35" s="143" t="str">
        <f>IF(ISBLANK(E35),"",(-0.00000572466+(0.00000010227*E35)-(0.0000000016546*E35^2)))</f>
        <v/>
      </c>
      <c r="M35" s="143" t="str">
        <f>IF(ISBLANK(E35),"",IF(ISBLANK(G35),(O35+(K35*35)+(L35*35^1.5)+(0.00000048314*35^2)),(O35+(K35*G35)+(L35*G35^1.5)+(0.00000048314*G35^2))))</f>
        <v/>
      </c>
      <c r="N35" s="144" t="str">
        <f>IF(ISBLANK(D35),"",IF(ISBLANK(G35),J35*(1+0.00001*(35-20)),J35*(1+0.00001*(G35-20))))</f>
        <v/>
      </c>
      <c r="O35" s="143" t="str">
        <f>IF(ISBLANK(E35),"",(0.999842594+(0.00006793952*E35)-(0.00000909529*E35^2)+(0.0000001001685*E35^3)-(0.000000001120083*E35^4)+(0.000000000006536332*E35^5)))</f>
        <v/>
      </c>
      <c r="P35" s="142">
        <v>3.5870000000000002</v>
      </c>
      <c r="Q35" s="142" t="s">
        <v>4</v>
      </c>
      <c r="R35" s="142" t="s">
        <v>4</v>
      </c>
      <c r="S35" s="161">
        <v>156</v>
      </c>
      <c r="T35" s="231">
        <v>0</v>
      </c>
      <c r="U35" s="231">
        <v>0</v>
      </c>
      <c r="X35" s="231">
        <v>34.56</v>
      </c>
      <c r="Y35" s="231">
        <v>33.771665974849142</v>
      </c>
      <c r="Z35" s="231">
        <v>2.33</v>
      </c>
      <c r="AA35" s="231">
        <v>2.2768513229571323</v>
      </c>
      <c r="AB35" s="231">
        <v>33.89</v>
      </c>
      <c r="AC35" s="231">
        <v>33.116949070822841</v>
      </c>
      <c r="AD35" s="149"/>
      <c r="AE35" s="149"/>
      <c r="AF35" s="149"/>
      <c r="AG35" s="149"/>
      <c r="AH35" s="149"/>
      <c r="AI35" s="149"/>
      <c r="AJ35" s="149"/>
      <c r="AK35" s="149"/>
      <c r="AL35" s="149"/>
      <c r="AM35" s="149"/>
      <c r="AN35" s="149"/>
      <c r="AO35" s="149"/>
      <c r="AP35" s="149"/>
      <c r="AQ35" s="149"/>
      <c r="AR35" s="149"/>
      <c r="AS35" s="149"/>
      <c r="AT35" s="149"/>
      <c r="AU35" s="149"/>
      <c r="AV35" s="149"/>
      <c r="AW35" s="149"/>
      <c r="AX35" s="149"/>
      <c r="AY35" s="149"/>
      <c r="AZ35" s="149"/>
      <c r="BA35" s="149"/>
      <c r="BB35" s="150"/>
    </row>
    <row r="36" spans="1:54" ht="15.75" x14ac:dyDescent="0.25">
      <c r="A36" s="75">
        <f>IF(ISBLANK(VLOOKUP(D36,#REF!,3)),0,1)</f>
        <v>1</v>
      </c>
      <c r="B36" s="74">
        <f t="shared" ref="B36:B58" si="0">IF(ISBLANK(D36),0,IF(ISBLANK(E36),0,IF(ISBLANK(F36),0,1)))</f>
        <v>0</v>
      </c>
      <c r="C36" s="52">
        <v>2</v>
      </c>
      <c r="D36" s="53"/>
      <c r="E36" s="53"/>
      <c r="F36" s="53"/>
      <c r="G36" s="164">
        <v>34.491999999999997</v>
      </c>
      <c r="H36" s="53">
        <v>800</v>
      </c>
      <c r="I36" s="159">
        <v>800</v>
      </c>
      <c r="J36" s="127" t="s">
        <v>4</v>
      </c>
      <c r="K36" s="57" t="str">
        <f t="shared" ref="K36:K45" si="1">IF(ISBLANK(E36),"",(0.000824493-(0.0000040899*E36)+(0.000000076438*E36^2)-(0.00000000082467*E36^3)+(0.0000000000053875*E36^4)))</f>
        <v/>
      </c>
      <c r="L36" s="57" t="str">
        <f t="shared" ref="L36:L45" si="2">IF(ISBLANK(E36),"",(-0.00000572466+(0.00000010227*E36)-(0.0000000016546*E36^2)))</f>
        <v/>
      </c>
      <c r="M36" s="57" t="str">
        <f t="shared" ref="M36:M45" si="3">IF(ISBLANK(E36),"",IF(ISBLANK(G36),(O36+(K36*35)+(L36*35^1.5)+(0.00000048314*35^2)),(O36+(K36*G36)+(L36*G36^1.5)+(0.00000048314*G36^2))))</f>
        <v/>
      </c>
      <c r="N36" s="58" t="str">
        <f t="shared" ref="N36:N45" si="4">IF(ISBLANK(D36),"",IF(ISBLANK(G36),J36*(1+0.00001*(35-20)),J36*(1+0.00001*(G36-20))))</f>
        <v/>
      </c>
      <c r="O36" s="57" t="str">
        <f t="shared" ref="O36:O45" si="5">IF(ISBLANK(E36),"",(0.999842594+(0.00006793952*E36)-(0.00000909529*E36^2)+(0.0000001001685*E36^3)-(0.000000001120083*E36^4)+(0.000000000006536332*E36^5)))</f>
        <v/>
      </c>
      <c r="P36" s="127">
        <v>3.1429999999999998</v>
      </c>
      <c r="Q36" s="127" t="s">
        <v>4</v>
      </c>
      <c r="R36" s="127" t="s">
        <v>4</v>
      </c>
      <c r="S36" s="162">
        <v>136.69999999999999</v>
      </c>
      <c r="T36" s="231">
        <v>0</v>
      </c>
      <c r="U36" s="231">
        <v>0</v>
      </c>
      <c r="X36" s="231">
        <v>36.78</v>
      </c>
      <c r="Y36" s="231">
        <v>35.941026462816879</v>
      </c>
      <c r="Z36" s="231">
        <v>2.427</v>
      </c>
      <c r="AA36" s="231">
        <v>2.3716386956295965</v>
      </c>
      <c r="AB36" s="231">
        <v>31.04</v>
      </c>
      <c r="AC36" s="231">
        <v>30.331959255188579</v>
      </c>
      <c r="AD36" s="76"/>
      <c r="AE36" s="76"/>
      <c r="AF36" s="76"/>
      <c r="AG36" s="76"/>
      <c r="AH36" s="76"/>
      <c r="AI36" s="76"/>
      <c r="AJ36" s="76"/>
      <c r="AK36" s="76"/>
      <c r="AL36" s="76"/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76"/>
      <c r="BA36" s="76"/>
      <c r="BB36" s="77"/>
    </row>
    <row r="37" spans="1:54" ht="15.75" x14ac:dyDescent="0.25">
      <c r="A37" s="75">
        <f>IF(ISBLANK(VLOOKUP(D37,#REF!,3)),0,1)</f>
        <v>1</v>
      </c>
      <c r="B37" s="74">
        <f t="shared" si="0"/>
        <v>0</v>
      </c>
      <c r="C37" s="52">
        <v>3</v>
      </c>
      <c r="D37" s="53"/>
      <c r="E37" s="53"/>
      <c r="F37" s="53"/>
      <c r="G37" s="164">
        <v>34.7209</v>
      </c>
      <c r="H37" s="53">
        <v>500</v>
      </c>
      <c r="I37" s="159">
        <v>501</v>
      </c>
      <c r="J37" s="127" t="s">
        <v>4</v>
      </c>
      <c r="K37" s="57" t="str">
        <f t="shared" si="1"/>
        <v/>
      </c>
      <c r="L37" s="57" t="str">
        <f t="shared" si="2"/>
        <v/>
      </c>
      <c r="M37" s="57" t="str">
        <f t="shared" si="3"/>
        <v/>
      </c>
      <c r="N37" s="58" t="str">
        <f t="shared" si="4"/>
        <v/>
      </c>
      <c r="O37" s="57" t="str">
        <f t="shared" si="5"/>
        <v/>
      </c>
      <c r="P37" s="127">
        <v>1.4950000000000001</v>
      </c>
      <c r="Q37" s="127" t="s">
        <v>4</v>
      </c>
      <c r="R37" s="127" t="s">
        <v>4</v>
      </c>
      <c r="S37" s="162">
        <v>65</v>
      </c>
      <c r="T37" s="231">
        <v>0</v>
      </c>
      <c r="U37" s="231">
        <v>0</v>
      </c>
      <c r="X37" s="231">
        <v>37.78</v>
      </c>
      <c r="Y37" s="231">
        <v>36.918215871811356</v>
      </c>
      <c r="Z37" s="231">
        <v>2.331</v>
      </c>
      <c r="AA37" s="231">
        <v>2.2778285123661268</v>
      </c>
      <c r="AB37" s="231">
        <v>18.8</v>
      </c>
      <c r="AC37" s="231">
        <v>18.371160889096174</v>
      </c>
      <c r="AD37" s="76"/>
      <c r="AE37" s="76"/>
      <c r="AF37" s="76"/>
      <c r="AG37" s="76"/>
      <c r="AH37" s="76"/>
      <c r="AI37" s="76"/>
      <c r="AJ37" s="76"/>
      <c r="AK37" s="76"/>
      <c r="AL37" s="76"/>
      <c r="AM37" s="76"/>
      <c r="AN37" s="76"/>
      <c r="AO37" s="76"/>
      <c r="AP37" s="76"/>
      <c r="AQ37" s="76"/>
      <c r="AR37" s="76"/>
      <c r="AS37" s="76"/>
      <c r="AT37" s="76"/>
      <c r="AU37" s="76"/>
      <c r="AV37" s="76"/>
      <c r="AW37" s="76"/>
      <c r="AX37" s="76"/>
      <c r="AY37" s="76"/>
      <c r="AZ37" s="76"/>
      <c r="BA37" s="76"/>
      <c r="BB37" s="77"/>
    </row>
    <row r="38" spans="1:54" ht="15.75" x14ac:dyDescent="0.25">
      <c r="A38" s="75">
        <f>IF(ISBLANK(VLOOKUP(D38,#REF!,3)),0,1)</f>
        <v>1</v>
      </c>
      <c r="B38" s="74">
        <f t="shared" si="0"/>
        <v>0</v>
      </c>
      <c r="C38" s="52">
        <v>4</v>
      </c>
      <c r="D38" s="53"/>
      <c r="E38" s="53"/>
      <c r="F38" s="53"/>
      <c r="G38" s="164">
        <v>34.933100000000003</v>
      </c>
      <c r="H38" s="53">
        <v>300</v>
      </c>
      <c r="I38" s="159">
        <v>299</v>
      </c>
      <c r="J38" s="127" t="s">
        <v>4</v>
      </c>
      <c r="K38" s="57" t="str">
        <f t="shared" si="1"/>
        <v/>
      </c>
      <c r="L38" s="57" t="str">
        <f t="shared" si="2"/>
        <v/>
      </c>
      <c r="M38" s="57" t="str">
        <f t="shared" si="3"/>
        <v/>
      </c>
      <c r="N38" s="58" t="str">
        <f t="shared" si="4"/>
        <v/>
      </c>
      <c r="O38" s="57" t="str">
        <f t="shared" si="5"/>
        <v/>
      </c>
      <c r="P38" s="127">
        <v>1.9590000000000001</v>
      </c>
      <c r="Q38" s="127" t="s">
        <v>4</v>
      </c>
      <c r="R38" s="127" t="s">
        <v>4</v>
      </c>
      <c r="S38" s="162">
        <v>85.3</v>
      </c>
      <c r="T38" s="231">
        <v>3.0000000000000001E-3</v>
      </c>
      <c r="U38" s="231">
        <v>2.9315682269834323E-3</v>
      </c>
      <c r="X38" s="231">
        <v>31.106999999999999</v>
      </c>
      <c r="Y38" s="231">
        <v>30.397430945591207</v>
      </c>
      <c r="Z38" s="231">
        <v>1.9470000000000001</v>
      </c>
      <c r="AA38" s="231">
        <v>1.9025877793122477</v>
      </c>
      <c r="AB38" s="231">
        <v>12.89</v>
      </c>
      <c r="AC38" s="231">
        <v>12.595971481938815</v>
      </c>
      <c r="AD38" s="76"/>
      <c r="AE38" s="76"/>
      <c r="AF38" s="76"/>
      <c r="AG38" s="76"/>
      <c r="AH38" s="76"/>
      <c r="AI38" s="76"/>
      <c r="AJ38" s="76"/>
      <c r="AK38" s="76"/>
      <c r="AL38" s="76"/>
      <c r="AM38" s="76"/>
      <c r="AN38" s="76"/>
      <c r="AO38" s="76"/>
      <c r="AP38" s="76"/>
      <c r="AQ38" s="76"/>
      <c r="AR38" s="76"/>
      <c r="AS38" s="76"/>
      <c r="AT38" s="76"/>
      <c r="AU38" s="76"/>
      <c r="AV38" s="76"/>
      <c r="AW38" s="76"/>
      <c r="AX38" s="76"/>
      <c r="AY38" s="76"/>
      <c r="AZ38" s="76"/>
      <c r="BA38" s="76"/>
      <c r="BB38" s="77"/>
    </row>
    <row r="39" spans="1:54" ht="15.75" x14ac:dyDescent="0.25">
      <c r="A39" s="75">
        <f>IF(ISBLANK(VLOOKUP(D39,#REF!,3)),0,1)</f>
        <v>1</v>
      </c>
      <c r="B39" s="74">
        <f t="shared" si="0"/>
        <v>0</v>
      </c>
      <c r="C39" s="52">
        <v>5</v>
      </c>
      <c r="D39" s="53"/>
      <c r="E39" s="53"/>
      <c r="F39" s="53"/>
      <c r="G39" s="164">
        <v>35.207099999999997</v>
      </c>
      <c r="H39" s="53">
        <v>160</v>
      </c>
      <c r="I39" s="159">
        <v>160</v>
      </c>
      <c r="J39" s="127" t="s">
        <v>4</v>
      </c>
      <c r="K39" s="57" t="str">
        <f t="shared" si="1"/>
        <v/>
      </c>
      <c r="L39" s="57" t="str">
        <f t="shared" si="2"/>
        <v/>
      </c>
      <c r="M39" s="57" t="str">
        <f t="shared" si="3"/>
        <v/>
      </c>
      <c r="N39" s="58" t="str">
        <f t="shared" si="4"/>
        <v/>
      </c>
      <c r="O39" s="57" t="str">
        <f t="shared" si="5"/>
        <v/>
      </c>
      <c r="P39" s="127">
        <v>2.117</v>
      </c>
      <c r="Q39" s="127" t="s">
        <v>4</v>
      </c>
      <c r="R39" s="127" t="s">
        <v>4</v>
      </c>
      <c r="S39" s="162">
        <v>92.1</v>
      </c>
      <c r="T39" s="231">
        <v>3.0000000000000001E-3</v>
      </c>
      <c r="U39" s="231">
        <v>2.9315682269834323E-3</v>
      </c>
      <c r="X39" s="231">
        <v>25.826999999999998</v>
      </c>
      <c r="Y39" s="231">
        <v>25.237870866100366</v>
      </c>
      <c r="Z39" s="231">
        <v>1.6359999999999999</v>
      </c>
      <c r="AA39" s="231">
        <v>1.598681873114965</v>
      </c>
      <c r="AB39" s="231">
        <v>9.18</v>
      </c>
      <c r="AC39" s="231">
        <v>8.9705987745693019</v>
      </c>
      <c r="AD39" s="76"/>
      <c r="AE39" s="76"/>
      <c r="AF39" s="76"/>
      <c r="AG39" s="76"/>
      <c r="AH39" s="76"/>
      <c r="AI39" s="76"/>
      <c r="AJ39" s="76"/>
      <c r="AK39" s="76"/>
      <c r="AL39" s="76"/>
      <c r="AM39" s="76"/>
      <c r="AN39" s="76"/>
      <c r="AO39" s="76"/>
      <c r="AP39" s="76"/>
      <c r="AQ39" s="76"/>
      <c r="AR39" s="76"/>
      <c r="AS39" s="76"/>
      <c r="AT39" s="76"/>
      <c r="AU39" s="76"/>
      <c r="AV39" s="76"/>
      <c r="AW39" s="76"/>
      <c r="AX39" s="76"/>
      <c r="AY39" s="76"/>
      <c r="AZ39" s="76"/>
      <c r="BA39" s="76"/>
      <c r="BB39" s="77"/>
    </row>
    <row r="40" spans="1:54" ht="15.75" x14ac:dyDescent="0.25">
      <c r="A40" s="75">
        <f>IF(ISBLANK(VLOOKUP(D40,#REF!,3)),0,1)</f>
        <v>1</v>
      </c>
      <c r="B40" s="74">
        <f t="shared" si="0"/>
        <v>0</v>
      </c>
      <c r="C40" s="52">
        <v>6</v>
      </c>
      <c r="D40" s="53"/>
      <c r="E40" s="53"/>
      <c r="F40" s="53"/>
      <c r="G40" s="164">
        <v>35.440199999999997</v>
      </c>
      <c r="H40" s="53">
        <v>130</v>
      </c>
      <c r="I40" s="159">
        <v>130</v>
      </c>
      <c r="J40" s="127" t="s">
        <v>4</v>
      </c>
      <c r="K40" s="57" t="str">
        <f t="shared" si="1"/>
        <v/>
      </c>
      <c r="L40" s="57" t="str">
        <f t="shared" si="2"/>
        <v/>
      </c>
      <c r="M40" s="57" t="str">
        <f t="shared" si="3"/>
        <v/>
      </c>
      <c r="N40" s="58" t="str">
        <f t="shared" si="4"/>
        <v/>
      </c>
      <c r="O40" s="57" t="str">
        <f t="shared" si="5"/>
        <v/>
      </c>
      <c r="P40" s="127">
        <v>2.1850000000000001</v>
      </c>
      <c r="Q40" s="127" t="s">
        <v>4</v>
      </c>
      <c r="R40" s="127" t="s">
        <v>4</v>
      </c>
      <c r="S40" s="162">
        <v>95.1</v>
      </c>
      <c r="T40" s="231">
        <v>1.2999999999999999E-2</v>
      </c>
      <c r="U40" s="231">
        <v>1.2703462316928206E-2</v>
      </c>
      <c r="X40" s="231">
        <v>22.876999999999999</v>
      </c>
      <c r="Y40" s="231">
        <v>22.35516210956666</v>
      </c>
      <c r="Z40" s="231">
        <v>1.4450000000000001</v>
      </c>
      <c r="AA40" s="231">
        <v>1.4120386959970199</v>
      </c>
      <c r="AB40" s="231">
        <v>7.15</v>
      </c>
      <c r="AC40" s="231">
        <v>6.9869042743105139</v>
      </c>
      <c r="AD40" s="76"/>
      <c r="AE40" s="76"/>
      <c r="AF40" s="76"/>
      <c r="AG40" s="76"/>
      <c r="AH40" s="76"/>
      <c r="AI40" s="76"/>
      <c r="AJ40" s="76"/>
      <c r="AK40" s="76"/>
      <c r="AL40" s="76"/>
      <c r="AM40" s="76"/>
      <c r="AN40" s="76"/>
      <c r="AO40" s="76"/>
      <c r="AP40" s="76"/>
      <c r="AQ40" s="76"/>
      <c r="AR40" s="76"/>
      <c r="AS40" s="76"/>
      <c r="AT40" s="76"/>
      <c r="AU40" s="76"/>
      <c r="AV40" s="76"/>
      <c r="AW40" s="76"/>
      <c r="AX40" s="76"/>
      <c r="AY40" s="76"/>
      <c r="AZ40" s="76"/>
      <c r="BA40" s="76"/>
      <c r="BB40" s="77"/>
    </row>
    <row r="41" spans="1:54" ht="15.75" x14ac:dyDescent="0.25">
      <c r="A41" s="75">
        <f>IF(ISBLANK(VLOOKUP(D41,#REF!,3)),0,1)</f>
        <v>1</v>
      </c>
      <c r="B41" s="74">
        <f t="shared" si="0"/>
        <v>0</v>
      </c>
      <c r="C41" s="52">
        <v>7</v>
      </c>
      <c r="D41" s="53"/>
      <c r="E41" s="53"/>
      <c r="F41" s="53"/>
      <c r="G41" s="164">
        <v>35.7746</v>
      </c>
      <c r="H41" s="53">
        <v>100</v>
      </c>
      <c r="I41" s="159">
        <v>100</v>
      </c>
      <c r="J41" s="127" t="s">
        <v>4</v>
      </c>
      <c r="K41" s="57" t="str">
        <f t="shared" si="1"/>
        <v/>
      </c>
      <c r="L41" s="57" t="str">
        <f t="shared" si="2"/>
        <v/>
      </c>
      <c r="M41" s="57" t="str">
        <f t="shared" si="3"/>
        <v/>
      </c>
      <c r="N41" s="58" t="str">
        <f t="shared" si="4"/>
        <v/>
      </c>
      <c r="O41" s="57" t="str">
        <f t="shared" si="5"/>
        <v/>
      </c>
      <c r="P41" s="127">
        <v>2.6349999999999998</v>
      </c>
      <c r="Q41" s="127" t="s">
        <v>4</v>
      </c>
      <c r="R41" s="127" t="s">
        <v>4</v>
      </c>
      <c r="S41" s="162">
        <v>114.7</v>
      </c>
      <c r="T41" s="231">
        <v>0.23799999999999999</v>
      </c>
      <c r="U41" s="231">
        <v>0.2325710793406856</v>
      </c>
      <c r="X41" s="231">
        <v>17.372</v>
      </c>
      <c r="Y41" s="231">
        <v>16.975734413052063</v>
      </c>
      <c r="Z41" s="231">
        <v>1.143</v>
      </c>
      <c r="AA41" s="231">
        <v>1.1169274944806877</v>
      </c>
      <c r="AB41" s="231">
        <v>4.95</v>
      </c>
      <c r="AC41" s="231">
        <v>4.8370875745226636</v>
      </c>
      <c r="AD41" s="76"/>
      <c r="AE41" s="76"/>
      <c r="AF41" s="76"/>
      <c r="AG41" s="76"/>
      <c r="AH41" s="76"/>
      <c r="AI41" s="76"/>
      <c r="AJ41" s="76"/>
      <c r="AK41" s="76"/>
      <c r="AL41" s="76"/>
      <c r="AM41" s="76"/>
      <c r="AN41" s="76"/>
      <c r="AO41" s="76"/>
      <c r="AP41" s="76"/>
      <c r="AQ41" s="76"/>
      <c r="AR41" s="76"/>
      <c r="AS41" s="76"/>
      <c r="AT41" s="76"/>
      <c r="AU41" s="76"/>
      <c r="AV41" s="76"/>
      <c r="AW41" s="76"/>
      <c r="AX41" s="76"/>
      <c r="AY41" s="76"/>
      <c r="AZ41" s="76"/>
      <c r="BA41" s="76"/>
      <c r="BB41" s="77"/>
    </row>
    <row r="42" spans="1:54" ht="15.75" x14ac:dyDescent="0.25">
      <c r="A42" s="75">
        <f>IF(ISBLANK(VLOOKUP(D42,#REF!,3)),0,1)</f>
        <v>1</v>
      </c>
      <c r="B42" s="74">
        <f t="shared" si="0"/>
        <v>0</v>
      </c>
      <c r="C42" s="52">
        <v>8</v>
      </c>
      <c r="D42" s="53"/>
      <c r="E42" s="53"/>
      <c r="F42" s="53"/>
      <c r="G42" s="164">
        <v>36.119900000000001</v>
      </c>
      <c r="H42" s="53">
        <v>80</v>
      </c>
      <c r="I42" s="159">
        <v>80</v>
      </c>
      <c r="J42" s="127" t="s">
        <v>4</v>
      </c>
      <c r="K42" s="57" t="str">
        <f t="shared" si="1"/>
        <v/>
      </c>
      <c r="L42" s="57" t="str">
        <f t="shared" si="2"/>
        <v/>
      </c>
      <c r="M42" s="57" t="str">
        <f t="shared" si="3"/>
        <v/>
      </c>
      <c r="N42" s="58" t="str">
        <f t="shared" si="4"/>
        <v/>
      </c>
      <c r="O42" s="57" t="str">
        <f t="shared" si="5"/>
        <v/>
      </c>
      <c r="P42" s="127">
        <v>3.6850000000000001</v>
      </c>
      <c r="Q42" s="127" t="s">
        <v>4</v>
      </c>
      <c r="R42" s="127" t="s">
        <v>4</v>
      </c>
      <c r="S42" s="60">
        <v>160.5</v>
      </c>
      <c r="T42" s="231">
        <v>0.33600000000000002</v>
      </c>
      <c r="U42" s="231">
        <v>0.32833564142214444</v>
      </c>
      <c r="X42" s="231">
        <v>8.5640000000000001</v>
      </c>
      <c r="Y42" s="231">
        <v>8.368650098628704</v>
      </c>
      <c r="Z42" s="231">
        <v>0.67700000000000005</v>
      </c>
      <c r="AA42" s="231">
        <v>0.66155722988926124</v>
      </c>
      <c r="AB42" s="231">
        <v>2.9</v>
      </c>
      <c r="AC42" s="231">
        <v>2.8338492860839843</v>
      </c>
      <c r="AD42" s="76"/>
      <c r="AE42" s="76"/>
      <c r="AF42" s="76"/>
      <c r="AG42" s="76"/>
      <c r="AH42" s="76"/>
      <c r="AI42" s="76"/>
      <c r="AJ42" s="76"/>
      <c r="AK42" s="76"/>
      <c r="AL42" s="76"/>
      <c r="AM42" s="76"/>
      <c r="AN42" s="76"/>
      <c r="AO42" s="76"/>
      <c r="AP42" s="76"/>
      <c r="AQ42" s="76"/>
      <c r="AR42" s="76"/>
      <c r="AS42" s="76"/>
      <c r="AT42" s="76"/>
      <c r="AU42" s="76"/>
      <c r="AV42" s="76"/>
      <c r="AW42" s="76"/>
      <c r="AX42" s="76"/>
      <c r="AY42" s="76"/>
      <c r="AZ42" s="76"/>
      <c r="BA42" s="76"/>
      <c r="BB42" s="77"/>
    </row>
    <row r="43" spans="1:54" ht="15.75" x14ac:dyDescent="0.25">
      <c r="A43" s="75">
        <f>IF(ISBLANK(VLOOKUP(D43,#REF!,3)),0,1)</f>
        <v>1</v>
      </c>
      <c r="B43" s="74">
        <f t="shared" si="0"/>
        <v>0</v>
      </c>
      <c r="C43" s="52">
        <v>9</v>
      </c>
      <c r="D43" s="53"/>
      <c r="E43" s="53"/>
      <c r="F43" s="53"/>
      <c r="G43" s="164">
        <v>36.519500000000001</v>
      </c>
      <c r="H43" s="53">
        <v>60</v>
      </c>
      <c r="I43" s="159">
        <v>60</v>
      </c>
      <c r="J43" s="127" t="s">
        <v>4</v>
      </c>
      <c r="K43" s="57" t="str">
        <f t="shared" si="1"/>
        <v/>
      </c>
      <c r="L43" s="57" t="str">
        <f t="shared" si="2"/>
        <v/>
      </c>
      <c r="M43" s="57" t="str">
        <f t="shared" si="3"/>
        <v/>
      </c>
      <c r="N43" s="58" t="str">
        <f t="shared" si="4"/>
        <v/>
      </c>
      <c r="O43" s="57" t="str">
        <f t="shared" si="5"/>
        <v/>
      </c>
      <c r="P43" s="127">
        <v>4.9039999999999999</v>
      </c>
      <c r="Q43" s="127" t="s">
        <v>4</v>
      </c>
      <c r="R43" s="127" t="s">
        <v>4</v>
      </c>
      <c r="S43" s="60">
        <v>213.8</v>
      </c>
      <c r="T43" s="231">
        <v>1.0999999999999999E-2</v>
      </c>
      <c r="U43" s="231">
        <v>1.0749083498939251E-2</v>
      </c>
      <c r="X43" s="231">
        <v>6.9000000000000006E-2</v>
      </c>
      <c r="Y43" s="231">
        <v>6.7426069220618945E-2</v>
      </c>
      <c r="Z43" s="231">
        <v>0.14300000000000002</v>
      </c>
      <c r="AA43" s="231">
        <v>0.13973808548621028</v>
      </c>
      <c r="AB43" s="231">
        <v>1.19</v>
      </c>
      <c r="AC43" s="231">
        <v>1.1628553967034281</v>
      </c>
      <c r="AD43" s="76"/>
      <c r="AE43" s="76"/>
      <c r="AF43" s="76"/>
      <c r="AG43" s="76"/>
      <c r="AH43" s="76"/>
      <c r="AI43" s="76"/>
      <c r="AJ43" s="76"/>
      <c r="AK43" s="76"/>
      <c r="AL43" s="76"/>
      <c r="AM43" s="76"/>
      <c r="AN43" s="76"/>
      <c r="AO43" s="76"/>
      <c r="AP43" s="76"/>
      <c r="AQ43" s="76"/>
      <c r="AR43" s="76"/>
      <c r="AS43" s="76"/>
      <c r="AT43" s="76"/>
      <c r="AU43" s="76"/>
      <c r="AV43" s="76"/>
      <c r="AW43" s="76"/>
      <c r="AX43" s="76"/>
      <c r="AY43" s="76"/>
      <c r="AZ43" s="76"/>
      <c r="BA43" s="76"/>
      <c r="BB43" s="77"/>
    </row>
    <row r="44" spans="1:54" ht="15.75" x14ac:dyDescent="0.25">
      <c r="A44" s="75">
        <f>IF(ISBLANK(VLOOKUP(D44,#REF!,3)),0,1)</f>
        <v>1</v>
      </c>
      <c r="B44" s="74">
        <f t="shared" si="0"/>
        <v>0</v>
      </c>
      <c r="C44" s="52">
        <v>10</v>
      </c>
      <c r="D44" s="53"/>
      <c r="E44" s="53"/>
      <c r="F44" s="53"/>
      <c r="G44" s="232">
        <v>36.563699999999997</v>
      </c>
      <c r="H44" s="53">
        <v>40</v>
      </c>
      <c r="I44" s="159">
        <v>40</v>
      </c>
      <c r="J44" s="127" t="s">
        <v>4</v>
      </c>
      <c r="K44" s="57" t="str">
        <f t="shared" si="1"/>
        <v/>
      </c>
      <c r="L44" s="57" t="str">
        <f t="shared" si="2"/>
        <v/>
      </c>
      <c r="M44" s="57" t="str">
        <f t="shared" si="3"/>
        <v/>
      </c>
      <c r="N44" s="58" t="str">
        <f t="shared" si="4"/>
        <v/>
      </c>
      <c r="O44" s="57" t="str">
        <f t="shared" si="5"/>
        <v/>
      </c>
      <c r="P44" s="127">
        <v>4.6260000000000003</v>
      </c>
      <c r="Q44" s="127" t="s">
        <v>4</v>
      </c>
      <c r="R44" s="127" t="s">
        <v>4</v>
      </c>
      <c r="S44" s="60">
        <v>201.7</v>
      </c>
      <c r="T44" s="231">
        <v>6.0000000000000001E-3</v>
      </c>
      <c r="U44" s="231">
        <v>5.8631364539668647E-3</v>
      </c>
      <c r="X44" s="231">
        <v>0</v>
      </c>
      <c r="Y44" s="231">
        <v>0</v>
      </c>
      <c r="Z44" s="231">
        <v>7.0000000000000007E-2</v>
      </c>
      <c r="AA44" s="231">
        <v>6.8403258629613425E-2</v>
      </c>
      <c r="AB44" s="231">
        <v>0.89</v>
      </c>
      <c r="AC44" s="231">
        <v>0.86969857400508488</v>
      </c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  <c r="AP44" s="76"/>
      <c r="AQ44" s="76"/>
      <c r="AR44" s="76"/>
      <c r="AS44" s="76"/>
      <c r="AT44" s="76"/>
      <c r="AU44" s="76"/>
      <c r="AV44" s="76"/>
      <c r="AW44" s="76"/>
      <c r="AX44" s="76"/>
      <c r="AY44" s="76"/>
      <c r="AZ44" s="76"/>
      <c r="BA44" s="76"/>
      <c r="BB44" s="77"/>
    </row>
    <row r="45" spans="1:54" ht="15.75" x14ac:dyDescent="0.25">
      <c r="A45" s="75">
        <f>IF(ISBLANK(VLOOKUP(D45,#REF!,3)),0,1)</f>
        <v>1</v>
      </c>
      <c r="B45" s="74">
        <f t="shared" si="0"/>
        <v>0</v>
      </c>
      <c r="C45" s="52">
        <v>11</v>
      </c>
      <c r="D45" s="53"/>
      <c r="E45" s="53"/>
      <c r="F45" s="53"/>
      <c r="G45" s="232">
        <v>36.561599999999999</v>
      </c>
      <c r="H45" s="53">
        <v>40</v>
      </c>
      <c r="I45" s="159">
        <v>40</v>
      </c>
      <c r="J45" s="127" t="s">
        <v>4</v>
      </c>
      <c r="K45" s="57" t="str">
        <f t="shared" si="1"/>
        <v/>
      </c>
      <c r="L45" s="57" t="str">
        <f t="shared" si="2"/>
        <v/>
      </c>
      <c r="M45" s="57" t="str">
        <f t="shared" si="3"/>
        <v/>
      </c>
      <c r="N45" s="58" t="str">
        <f t="shared" si="4"/>
        <v/>
      </c>
      <c r="O45" s="57" t="str">
        <f t="shared" si="5"/>
        <v/>
      </c>
      <c r="P45" s="127">
        <v>4.625</v>
      </c>
      <c r="Q45" s="127" t="s">
        <v>4</v>
      </c>
      <c r="R45" s="127" t="s">
        <v>4</v>
      </c>
      <c r="S45" s="60">
        <v>201.7</v>
      </c>
      <c r="T45" s="231">
        <v>6.0000000000000001E-3</v>
      </c>
      <c r="U45" s="231">
        <v>5.8631364539668647E-3</v>
      </c>
      <c r="X45" s="231">
        <v>5.3999999999999999E-2</v>
      </c>
      <c r="Y45" s="231">
        <v>5.2768228085701779E-2</v>
      </c>
      <c r="Z45" s="231">
        <v>7.6999999999999999E-2</v>
      </c>
      <c r="AA45" s="231">
        <v>7.5243584492574761E-2</v>
      </c>
      <c r="AB45" s="231">
        <v>0.9</v>
      </c>
      <c r="AC45" s="231">
        <v>0.87947046809502971</v>
      </c>
      <c r="AD45" s="76"/>
      <c r="AE45" s="76"/>
      <c r="AF45" s="76"/>
      <c r="AG45" s="76"/>
      <c r="AH45" s="76"/>
      <c r="AI45" s="76"/>
      <c r="AJ45" s="76"/>
      <c r="AK45" s="76"/>
      <c r="AL45" s="76"/>
      <c r="AM45" s="76"/>
      <c r="AN45" s="76"/>
      <c r="AO45" s="76"/>
      <c r="AP45" s="76"/>
      <c r="AQ45" s="76"/>
      <c r="AR45" s="76"/>
      <c r="AS45" s="76"/>
      <c r="AT45" s="76"/>
      <c r="AU45" s="76"/>
      <c r="AV45" s="76"/>
      <c r="AW45" s="76"/>
      <c r="AX45" s="76"/>
      <c r="AY45" s="76"/>
      <c r="AZ45" s="76"/>
      <c r="BA45" s="76"/>
      <c r="BB45" s="77"/>
    </row>
    <row r="46" spans="1:54" ht="15.75" x14ac:dyDescent="0.25">
      <c r="A46" s="75">
        <f>IF(ISBLANK(VLOOKUP(D46,#REF!,3)),0,1)</f>
        <v>1</v>
      </c>
      <c r="B46" s="74">
        <f t="shared" si="0"/>
        <v>0</v>
      </c>
      <c r="C46" s="52">
        <v>12</v>
      </c>
      <c r="D46" s="53"/>
      <c r="E46" s="54"/>
      <c r="F46" s="55"/>
      <c r="G46" s="164">
        <v>35.981699999999996</v>
      </c>
      <c r="H46" s="53">
        <v>20</v>
      </c>
      <c r="I46" s="159">
        <v>20</v>
      </c>
      <c r="J46" s="127" t="s">
        <v>4</v>
      </c>
      <c r="K46" s="127" t="s">
        <v>4</v>
      </c>
      <c r="L46" s="127" t="s">
        <v>4</v>
      </c>
      <c r="M46" s="127" t="s">
        <v>4</v>
      </c>
      <c r="N46" s="127" t="s">
        <v>4</v>
      </c>
      <c r="O46" s="127" t="s">
        <v>4</v>
      </c>
      <c r="P46" s="127">
        <v>4.5860000000000003</v>
      </c>
      <c r="Q46" s="127" t="s">
        <v>4</v>
      </c>
      <c r="R46" s="127" t="s">
        <v>4</v>
      </c>
      <c r="S46" s="60">
        <v>200.1</v>
      </c>
      <c r="T46" s="231">
        <v>4.0000000000000001E-3</v>
      </c>
      <c r="U46" s="231">
        <v>3.9087576359779098E-3</v>
      </c>
      <c r="X46" s="231">
        <v>0</v>
      </c>
      <c r="Y46" s="231">
        <v>0</v>
      </c>
      <c r="Z46" s="231">
        <v>0.04</v>
      </c>
      <c r="AA46" s="231">
        <v>3.9087576359779094E-2</v>
      </c>
      <c r="AB46" s="231">
        <v>0.81</v>
      </c>
      <c r="AC46" s="231">
        <v>0.79152342128552677</v>
      </c>
      <c r="AD46" s="76"/>
      <c r="AE46" s="76"/>
      <c r="AF46" s="76"/>
      <c r="AG46" s="76"/>
      <c r="AH46" s="76"/>
      <c r="AI46" s="76"/>
      <c r="AJ46" s="76"/>
      <c r="AK46" s="76"/>
      <c r="AL46" s="76"/>
      <c r="AM46" s="76"/>
      <c r="AN46" s="76"/>
      <c r="AO46" s="76"/>
      <c r="AP46" s="76"/>
      <c r="AQ46" s="76"/>
      <c r="AR46" s="76"/>
      <c r="AS46" s="76"/>
      <c r="AT46" s="76"/>
      <c r="AU46" s="76"/>
      <c r="AV46" s="76"/>
      <c r="AW46" s="76"/>
      <c r="AX46" s="76"/>
      <c r="AY46" s="76"/>
      <c r="AZ46" s="76"/>
      <c r="BA46" s="76"/>
      <c r="BB46" s="77"/>
    </row>
    <row r="47" spans="1:54" ht="15.75" x14ac:dyDescent="0.25">
      <c r="A47" s="75">
        <f>IF(ISBLANK(VLOOKUP(D47,#REF!,3)),0,1)</f>
        <v>1</v>
      </c>
      <c r="B47" s="74">
        <f t="shared" si="0"/>
        <v>0</v>
      </c>
      <c r="C47" s="52">
        <v>13</v>
      </c>
      <c r="D47" s="53"/>
      <c r="E47" s="54"/>
      <c r="F47" s="55"/>
      <c r="G47" s="164">
        <v>35.9741</v>
      </c>
      <c r="H47" s="53">
        <v>10</v>
      </c>
      <c r="I47" s="159">
        <v>11</v>
      </c>
      <c r="J47" s="127" t="s">
        <v>4</v>
      </c>
      <c r="K47" s="127" t="s">
        <v>4</v>
      </c>
      <c r="L47" s="127" t="s">
        <v>4</v>
      </c>
      <c r="M47" s="127" t="s">
        <v>4</v>
      </c>
      <c r="N47" s="127" t="s">
        <v>4</v>
      </c>
      <c r="O47" s="127" t="s">
        <v>4</v>
      </c>
      <c r="P47" s="127">
        <v>4.5970000000000004</v>
      </c>
      <c r="Q47" s="127" t="s">
        <v>4</v>
      </c>
      <c r="R47" s="127" t="s">
        <v>4</v>
      </c>
      <c r="S47" s="60">
        <v>200.6</v>
      </c>
      <c r="T47" s="231">
        <v>3.0000000000000001E-3</v>
      </c>
      <c r="U47" s="231">
        <v>2.9315682269834323E-3</v>
      </c>
      <c r="X47" s="231">
        <v>0</v>
      </c>
      <c r="Y47" s="231">
        <v>0</v>
      </c>
      <c r="Z47" s="231">
        <v>3.1E-2</v>
      </c>
      <c r="AA47" s="231">
        <v>3.0292871678828798E-2</v>
      </c>
      <c r="AB47" s="231">
        <v>0.81</v>
      </c>
      <c r="AC47" s="231">
        <v>0.79152342128552677</v>
      </c>
      <c r="AD47" s="76"/>
      <c r="AE47" s="76"/>
      <c r="AF47" s="76"/>
      <c r="AG47" s="76"/>
      <c r="AH47" s="76"/>
      <c r="AI47" s="76"/>
      <c r="AJ47" s="76"/>
      <c r="AK47" s="76"/>
      <c r="AL47" s="76"/>
      <c r="AM47" s="76"/>
      <c r="AN47" s="76"/>
      <c r="AO47" s="76"/>
      <c r="AP47" s="76"/>
      <c r="AQ47" s="76"/>
      <c r="AR47" s="76"/>
      <c r="AS47" s="76"/>
      <c r="AT47" s="76"/>
      <c r="AU47" s="76"/>
      <c r="AV47" s="76"/>
      <c r="AW47" s="76"/>
      <c r="AX47" s="76"/>
      <c r="AY47" s="76"/>
      <c r="AZ47" s="76"/>
      <c r="BA47" s="76"/>
      <c r="BB47" s="77"/>
    </row>
    <row r="48" spans="1:54" ht="15.75" x14ac:dyDescent="0.25">
      <c r="A48" s="75">
        <f>IF(ISBLANK(VLOOKUP(D48,#REF!,3)),0,1)</f>
        <v>1</v>
      </c>
      <c r="B48" s="74">
        <f t="shared" si="0"/>
        <v>0</v>
      </c>
      <c r="C48" s="52">
        <v>14</v>
      </c>
      <c r="D48" s="53"/>
      <c r="E48" s="54"/>
      <c r="F48" s="55"/>
      <c r="G48" s="164">
        <v>35.975200000000001</v>
      </c>
      <c r="H48" s="53">
        <v>0</v>
      </c>
      <c r="I48" s="159">
        <v>2</v>
      </c>
      <c r="J48" s="127" t="s">
        <v>4</v>
      </c>
      <c r="K48" s="127" t="s">
        <v>4</v>
      </c>
      <c r="L48" s="127" t="s">
        <v>4</v>
      </c>
      <c r="M48" s="127" t="s">
        <v>4</v>
      </c>
      <c r="N48" s="127" t="s">
        <v>4</v>
      </c>
      <c r="O48" s="127" t="s">
        <v>4</v>
      </c>
      <c r="P48" s="127">
        <v>4.6239999999999997</v>
      </c>
      <c r="Q48" s="127" t="s">
        <v>4</v>
      </c>
      <c r="R48" s="127" t="s">
        <v>4</v>
      </c>
      <c r="S48" s="60">
        <v>201.8</v>
      </c>
      <c r="T48" s="231">
        <v>1E-3</v>
      </c>
      <c r="U48" s="231">
        <v>9.7718940899447744E-4</v>
      </c>
      <c r="X48" s="231">
        <v>0</v>
      </c>
      <c r="Y48" s="231">
        <v>0</v>
      </c>
      <c r="Z48" s="231">
        <v>2.6999999999999996E-2</v>
      </c>
      <c r="AA48" s="231">
        <v>2.6384114042850886E-2</v>
      </c>
      <c r="AB48" s="231">
        <v>0.82</v>
      </c>
      <c r="AC48" s="231">
        <v>0.80129531537547138</v>
      </c>
      <c r="AD48" s="76"/>
      <c r="AE48" s="76"/>
      <c r="AF48" s="76"/>
      <c r="AG48" s="76"/>
      <c r="AH48" s="76"/>
      <c r="AI48" s="76"/>
      <c r="AJ48" s="76"/>
      <c r="AK48" s="76"/>
      <c r="AL48" s="76"/>
      <c r="AM48" s="76"/>
      <c r="AN48" s="76"/>
      <c r="AO48" s="76"/>
      <c r="AP48" s="76"/>
      <c r="AQ48" s="76"/>
      <c r="AR48" s="76"/>
      <c r="AS48" s="76"/>
      <c r="AT48" s="76"/>
      <c r="AU48" s="76"/>
      <c r="AV48" s="76"/>
      <c r="AW48" s="76"/>
      <c r="AX48" s="76"/>
      <c r="AY48" s="76"/>
      <c r="AZ48" s="76"/>
      <c r="BA48" s="76"/>
      <c r="BB48" s="77"/>
    </row>
    <row r="49" spans="1:54" ht="15.75" x14ac:dyDescent="0.25">
      <c r="A49" s="75">
        <f>IF(ISBLANK(VLOOKUP(D49,#REF!,3)),0,1)</f>
        <v>1</v>
      </c>
      <c r="B49" s="74">
        <f t="shared" si="0"/>
        <v>0</v>
      </c>
      <c r="C49" s="52">
        <v>15</v>
      </c>
      <c r="D49" s="53"/>
      <c r="E49" s="54"/>
      <c r="F49" s="55"/>
      <c r="G49" s="112"/>
      <c r="H49" s="53"/>
      <c r="I49" s="53"/>
      <c r="J49" s="127"/>
      <c r="K49" s="57"/>
      <c r="L49" s="57"/>
      <c r="M49" s="57"/>
      <c r="N49" s="58"/>
      <c r="O49" s="57"/>
      <c r="P49" s="59"/>
      <c r="Q49" s="128" t="s">
        <v>4</v>
      </c>
      <c r="R49" s="60" t="s">
        <v>4</v>
      </c>
      <c r="S49" s="60"/>
      <c r="T49" s="16"/>
      <c r="U49" s="16"/>
      <c r="V49" s="124"/>
      <c r="W49" s="124"/>
      <c r="X49" s="124"/>
      <c r="Y49" s="124"/>
      <c r="Z49" s="16"/>
      <c r="AA49" s="16"/>
      <c r="AB49" s="124"/>
      <c r="AC49" s="124"/>
      <c r="AD49" s="76"/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76"/>
      <c r="AR49" s="76"/>
      <c r="AS49" s="76"/>
      <c r="AT49" s="76"/>
      <c r="AU49" s="76"/>
      <c r="AV49" s="76"/>
      <c r="AW49" s="76"/>
      <c r="AX49" s="76"/>
      <c r="AY49" s="76"/>
      <c r="AZ49" s="76"/>
      <c r="BA49" s="76"/>
      <c r="BB49" s="77"/>
    </row>
    <row r="50" spans="1:54" ht="15.6" x14ac:dyDescent="0.3">
      <c r="A50" s="75">
        <f>IF(ISBLANK(VLOOKUP(D50,#REF!,3)),0,1)</f>
        <v>1</v>
      </c>
      <c r="B50" s="74">
        <f t="shared" si="0"/>
        <v>0</v>
      </c>
      <c r="C50" s="52">
        <v>16</v>
      </c>
      <c r="D50" s="53"/>
      <c r="E50" s="54"/>
      <c r="F50" s="55"/>
      <c r="G50" s="112"/>
      <c r="H50" s="53"/>
      <c r="I50" s="53"/>
      <c r="J50" s="127"/>
      <c r="K50" s="57"/>
      <c r="L50" s="57"/>
      <c r="M50" s="57"/>
      <c r="N50" s="58"/>
      <c r="O50" s="57"/>
      <c r="P50" s="59"/>
      <c r="Q50" s="128" t="s">
        <v>4</v>
      </c>
      <c r="R50" s="60" t="s">
        <v>4</v>
      </c>
      <c r="S50" s="60"/>
      <c r="T50" s="76"/>
      <c r="U50" s="76"/>
      <c r="V50" s="76"/>
      <c r="W50" s="76"/>
      <c r="X50" s="76"/>
      <c r="Y50" s="76"/>
      <c r="Z50" s="76"/>
      <c r="AA50" s="76"/>
      <c r="AB50" s="76"/>
      <c r="AC50" s="76"/>
      <c r="AD50" s="76"/>
      <c r="AE50" s="76"/>
      <c r="AF50" s="76"/>
      <c r="AG50" s="76"/>
      <c r="AH50" s="76"/>
      <c r="AI50" s="76"/>
      <c r="AJ50" s="76"/>
      <c r="AK50" s="76"/>
      <c r="AL50" s="76"/>
      <c r="AM50" s="76"/>
      <c r="AN50" s="76"/>
      <c r="AO50" s="76"/>
      <c r="AP50" s="76"/>
      <c r="AQ50" s="76"/>
      <c r="AR50" s="76"/>
      <c r="AS50" s="76"/>
      <c r="AT50" s="76"/>
      <c r="AU50" s="76"/>
      <c r="AV50" s="76"/>
      <c r="AW50" s="76"/>
      <c r="AX50" s="76"/>
      <c r="AY50" s="76"/>
      <c r="AZ50" s="76"/>
      <c r="BA50" s="76"/>
      <c r="BB50" s="77"/>
    </row>
    <row r="51" spans="1:54" ht="15.75" x14ac:dyDescent="0.25">
      <c r="A51" s="75">
        <f>IF(ISBLANK(VLOOKUP(D51,#REF!,3)),0,1)</f>
        <v>1</v>
      </c>
      <c r="B51" s="74">
        <f t="shared" si="0"/>
        <v>0</v>
      </c>
      <c r="C51" s="52">
        <v>17</v>
      </c>
      <c r="D51" s="53"/>
      <c r="E51" s="54"/>
      <c r="F51" s="55"/>
      <c r="G51" s="112"/>
      <c r="H51" s="53"/>
      <c r="I51" s="53"/>
      <c r="J51" s="127"/>
      <c r="K51" s="57"/>
      <c r="L51" s="57"/>
      <c r="M51" s="57"/>
      <c r="N51" s="58"/>
      <c r="O51" s="57"/>
      <c r="P51" s="59"/>
      <c r="Q51" s="128" t="s">
        <v>4</v>
      </c>
      <c r="R51" s="60" t="s">
        <v>4</v>
      </c>
      <c r="S51" s="60"/>
      <c r="T51" s="16"/>
      <c r="U51" s="16"/>
      <c r="V51" s="124"/>
      <c r="W51" s="124"/>
      <c r="X51" s="124"/>
      <c r="Y51" s="124"/>
      <c r="Z51" s="16"/>
      <c r="AA51" s="16"/>
      <c r="AB51" s="124"/>
      <c r="AC51" s="124"/>
      <c r="AD51" s="76"/>
      <c r="AE51" s="76"/>
      <c r="AF51" s="76"/>
      <c r="AG51" s="76"/>
      <c r="AH51" s="76"/>
      <c r="AI51" s="76"/>
      <c r="AJ51" s="76"/>
      <c r="AK51" s="76"/>
      <c r="AL51" s="76"/>
      <c r="AM51" s="76"/>
      <c r="AN51" s="76"/>
      <c r="AO51" s="76"/>
      <c r="AP51" s="76"/>
      <c r="AQ51" s="76"/>
      <c r="AR51" s="76"/>
      <c r="AS51" s="76"/>
      <c r="AT51" s="76"/>
      <c r="AU51" s="76"/>
      <c r="AV51" s="76"/>
      <c r="AW51" s="76"/>
      <c r="AX51" s="76"/>
      <c r="AY51" s="76"/>
      <c r="AZ51" s="76"/>
      <c r="BA51" s="76"/>
      <c r="BB51" s="77"/>
    </row>
    <row r="52" spans="1:54" ht="15.75" x14ac:dyDescent="0.25">
      <c r="A52" s="75">
        <f>IF(ISBLANK(VLOOKUP(D52,#REF!,3)),0,1)</f>
        <v>1</v>
      </c>
      <c r="B52" s="74">
        <f t="shared" si="0"/>
        <v>0</v>
      </c>
      <c r="C52" s="52">
        <v>18</v>
      </c>
      <c r="D52" s="53"/>
      <c r="E52" s="54"/>
      <c r="F52" s="55"/>
      <c r="G52" s="112"/>
      <c r="H52" s="53"/>
      <c r="I52" s="53"/>
      <c r="J52" s="127"/>
      <c r="K52" s="57"/>
      <c r="L52" s="57"/>
      <c r="M52" s="57"/>
      <c r="N52" s="58"/>
      <c r="O52" s="57"/>
      <c r="P52" s="59"/>
      <c r="Q52" s="128" t="s">
        <v>4</v>
      </c>
      <c r="R52" s="60" t="s">
        <v>4</v>
      </c>
      <c r="S52" s="60"/>
      <c r="T52" s="76"/>
      <c r="U52" s="76"/>
      <c r="V52" s="76"/>
      <c r="W52" s="76"/>
      <c r="X52" s="76"/>
      <c r="Y52" s="76"/>
      <c r="Z52" s="76"/>
      <c r="AA52" s="76"/>
      <c r="AB52" s="76"/>
      <c r="AC52" s="76"/>
      <c r="AD52" s="76"/>
      <c r="AE52" s="76"/>
      <c r="AF52" s="76"/>
      <c r="AG52" s="76"/>
      <c r="AH52" s="76"/>
      <c r="AI52" s="76"/>
      <c r="AJ52" s="76"/>
      <c r="AK52" s="76"/>
      <c r="AL52" s="76"/>
      <c r="AM52" s="76"/>
      <c r="AN52" s="76"/>
      <c r="AO52" s="76"/>
      <c r="AP52" s="76"/>
      <c r="AQ52" s="76"/>
      <c r="AR52" s="76"/>
      <c r="AS52" s="76"/>
      <c r="AT52" s="76"/>
      <c r="AU52" s="76"/>
      <c r="AV52" s="76"/>
      <c r="AW52" s="76"/>
      <c r="AX52" s="76"/>
      <c r="AY52" s="76"/>
      <c r="AZ52" s="76"/>
      <c r="BA52" s="76"/>
      <c r="BB52" s="77"/>
    </row>
    <row r="53" spans="1:54" ht="15.75" x14ac:dyDescent="0.25">
      <c r="A53" s="75">
        <f>IF(ISBLANK(VLOOKUP(D53,#REF!,3)),0,1)</f>
        <v>1</v>
      </c>
      <c r="B53" s="74">
        <f t="shared" si="0"/>
        <v>0</v>
      </c>
      <c r="C53" s="52">
        <v>19</v>
      </c>
      <c r="D53" s="53"/>
      <c r="E53" s="54"/>
      <c r="F53" s="55"/>
      <c r="G53" s="112"/>
      <c r="H53" s="53"/>
      <c r="I53" s="53"/>
      <c r="J53" s="127"/>
      <c r="K53" s="57"/>
      <c r="L53" s="57"/>
      <c r="M53" s="57"/>
      <c r="N53" s="58"/>
      <c r="O53" s="57"/>
      <c r="P53" s="59"/>
      <c r="Q53" s="128" t="s">
        <v>4</v>
      </c>
      <c r="R53" s="60" t="s">
        <v>4</v>
      </c>
      <c r="S53" s="60"/>
      <c r="T53" s="76"/>
      <c r="U53" s="76"/>
      <c r="V53" s="76"/>
      <c r="W53" s="76"/>
      <c r="X53" s="76"/>
      <c r="Y53" s="76"/>
      <c r="Z53" s="76"/>
      <c r="AA53" s="76"/>
      <c r="AB53" s="76"/>
      <c r="AC53" s="76"/>
      <c r="AD53" s="76"/>
      <c r="AE53" s="76"/>
      <c r="AF53" s="76"/>
      <c r="AG53" s="76"/>
      <c r="AH53" s="76"/>
      <c r="AI53" s="76"/>
      <c r="AJ53" s="76"/>
      <c r="AK53" s="76"/>
      <c r="AL53" s="76"/>
      <c r="AM53" s="76"/>
      <c r="AN53" s="76"/>
      <c r="AO53" s="76"/>
      <c r="AP53" s="76"/>
      <c r="AQ53" s="76"/>
      <c r="AR53" s="76"/>
      <c r="AS53" s="76"/>
      <c r="AT53" s="76"/>
      <c r="AU53" s="76"/>
      <c r="AV53" s="76"/>
      <c r="AW53" s="76"/>
      <c r="AX53" s="76"/>
      <c r="AY53" s="76"/>
      <c r="AZ53" s="76"/>
      <c r="BA53" s="76"/>
      <c r="BB53" s="77"/>
    </row>
    <row r="54" spans="1:54" ht="15.75" x14ac:dyDescent="0.25">
      <c r="A54" s="75">
        <f>IF(ISBLANK(VLOOKUP(D54,#REF!,3)),0,1)</f>
        <v>1</v>
      </c>
      <c r="B54" s="74">
        <f t="shared" si="0"/>
        <v>0</v>
      </c>
      <c r="C54" s="52">
        <v>20</v>
      </c>
      <c r="D54" s="53"/>
      <c r="E54" s="54"/>
      <c r="F54" s="55"/>
      <c r="G54" s="112"/>
      <c r="H54" s="53"/>
      <c r="I54" s="53"/>
      <c r="J54" s="127"/>
      <c r="K54" s="57"/>
      <c r="L54" s="57"/>
      <c r="M54" s="57"/>
      <c r="N54" s="58"/>
      <c r="O54" s="57"/>
      <c r="P54" s="59"/>
      <c r="Q54" s="128" t="s">
        <v>4</v>
      </c>
      <c r="R54" s="60" t="s">
        <v>4</v>
      </c>
      <c r="S54" s="60"/>
      <c r="T54" s="76"/>
      <c r="U54" s="76"/>
      <c r="V54" s="76"/>
      <c r="W54" s="76"/>
      <c r="X54" s="76"/>
      <c r="Y54" s="76"/>
      <c r="Z54" s="76"/>
      <c r="AA54" s="76"/>
      <c r="AB54" s="76"/>
      <c r="AC54" s="76"/>
      <c r="AD54" s="76"/>
      <c r="AE54" s="76"/>
      <c r="AF54" s="76"/>
      <c r="AG54" s="76"/>
      <c r="AH54" s="76"/>
      <c r="AI54" s="76"/>
      <c r="AJ54" s="76"/>
      <c r="AK54" s="76"/>
      <c r="AL54" s="76"/>
      <c r="AM54" s="76"/>
      <c r="AN54" s="76"/>
      <c r="AO54" s="76"/>
      <c r="AP54" s="76"/>
      <c r="AQ54" s="76"/>
      <c r="AR54" s="76"/>
      <c r="AS54" s="76"/>
      <c r="AT54" s="76"/>
      <c r="AU54" s="76"/>
      <c r="AV54" s="76"/>
      <c r="AW54" s="76"/>
      <c r="AX54" s="76"/>
      <c r="AY54" s="76"/>
      <c r="AZ54" s="76"/>
      <c r="BA54" s="76"/>
      <c r="BB54" s="77"/>
    </row>
    <row r="55" spans="1:54" ht="15.75" x14ac:dyDescent="0.25">
      <c r="A55" s="75">
        <f>IF(ISBLANK(VLOOKUP(D55,#REF!,3)),0,1)</f>
        <v>1</v>
      </c>
      <c r="B55" s="74">
        <f t="shared" si="0"/>
        <v>0</v>
      </c>
      <c r="C55" s="52">
        <v>21</v>
      </c>
      <c r="D55" s="53"/>
      <c r="E55" s="54"/>
      <c r="F55" s="55"/>
      <c r="G55" s="112"/>
      <c r="H55" s="53"/>
      <c r="I55" s="53"/>
      <c r="J55" s="127"/>
      <c r="K55" s="57"/>
      <c r="L55" s="57"/>
      <c r="M55" s="57"/>
      <c r="N55" s="58"/>
      <c r="O55" s="57"/>
      <c r="P55" s="59"/>
      <c r="Q55" s="128" t="s">
        <v>4</v>
      </c>
      <c r="R55" s="60" t="s">
        <v>4</v>
      </c>
      <c r="S55" s="60"/>
      <c r="T55" s="76"/>
      <c r="U55" s="76"/>
      <c r="V55" s="76"/>
      <c r="W55" s="76"/>
      <c r="X55" s="76"/>
      <c r="Y55" s="76"/>
      <c r="Z55" s="76"/>
      <c r="AA55" s="76"/>
      <c r="AB55" s="76"/>
      <c r="AC55" s="76"/>
      <c r="AD55" s="76"/>
      <c r="AE55" s="76"/>
      <c r="AF55" s="76"/>
      <c r="AG55" s="76"/>
      <c r="AH55" s="76"/>
      <c r="AI55" s="76"/>
      <c r="AJ55" s="76"/>
      <c r="AK55" s="76"/>
      <c r="AL55" s="76"/>
      <c r="AM55" s="76"/>
      <c r="AN55" s="76"/>
      <c r="AO55" s="76"/>
      <c r="AP55" s="76"/>
      <c r="AQ55" s="76"/>
      <c r="AR55" s="76"/>
      <c r="AS55" s="76"/>
      <c r="AT55" s="76"/>
      <c r="AU55" s="76"/>
      <c r="AV55" s="76"/>
      <c r="AW55" s="76"/>
      <c r="AX55" s="76"/>
      <c r="AY55" s="76"/>
      <c r="AZ55" s="76"/>
      <c r="BA55" s="76"/>
      <c r="BB55" s="77"/>
    </row>
    <row r="56" spans="1:54" ht="15.75" x14ac:dyDescent="0.25">
      <c r="A56" s="75">
        <f>IF(ISBLANK(VLOOKUP(D56,#REF!,3)),0,1)</f>
        <v>1</v>
      </c>
      <c r="B56" s="74">
        <f t="shared" si="0"/>
        <v>0</v>
      </c>
      <c r="C56" s="52">
        <v>22</v>
      </c>
      <c r="D56" s="53"/>
      <c r="E56" s="54"/>
      <c r="F56" s="55"/>
      <c r="G56" s="112"/>
      <c r="H56" s="53"/>
      <c r="I56" s="53"/>
      <c r="J56" s="127"/>
      <c r="K56" s="57"/>
      <c r="L56" s="57"/>
      <c r="M56" s="57"/>
      <c r="N56" s="58"/>
      <c r="O56" s="57"/>
      <c r="P56" s="59"/>
      <c r="Q56" s="128" t="s">
        <v>4</v>
      </c>
      <c r="R56" s="60" t="s">
        <v>4</v>
      </c>
      <c r="S56" s="60"/>
      <c r="T56" s="16"/>
      <c r="U56" s="16"/>
      <c r="V56" s="124"/>
      <c r="W56" s="124"/>
      <c r="X56" s="124"/>
      <c r="Y56" s="124"/>
      <c r="Z56" s="16"/>
      <c r="AA56" s="16"/>
      <c r="AB56" s="124"/>
      <c r="AC56" s="124"/>
      <c r="AD56" s="76"/>
      <c r="AE56" s="76"/>
      <c r="AF56" s="76"/>
      <c r="AG56" s="76"/>
      <c r="AH56" s="76"/>
      <c r="AI56" s="76"/>
      <c r="AJ56" s="76"/>
      <c r="AK56" s="76"/>
      <c r="AL56" s="76"/>
      <c r="AM56" s="76"/>
      <c r="AN56" s="76"/>
      <c r="AO56" s="76"/>
      <c r="AP56" s="76"/>
      <c r="AQ56" s="76"/>
      <c r="AR56" s="76"/>
      <c r="AS56" s="76"/>
      <c r="AT56" s="76"/>
      <c r="AU56" s="76"/>
      <c r="AV56" s="76"/>
      <c r="AW56" s="76"/>
      <c r="AX56" s="76"/>
      <c r="AY56" s="76"/>
      <c r="AZ56" s="76"/>
      <c r="BA56" s="76"/>
      <c r="BB56" s="77"/>
    </row>
    <row r="57" spans="1:54" ht="15.75" x14ac:dyDescent="0.25">
      <c r="A57" s="75">
        <f>IF(ISBLANK(VLOOKUP(D57,#REF!,3)),0,1)</f>
        <v>1</v>
      </c>
      <c r="B57" s="74">
        <f t="shared" si="0"/>
        <v>0</v>
      </c>
      <c r="C57" s="52">
        <v>23</v>
      </c>
      <c r="D57" s="53"/>
      <c r="E57" s="54"/>
      <c r="F57" s="55"/>
      <c r="G57" s="112"/>
      <c r="H57" s="53"/>
      <c r="I57" s="53"/>
      <c r="J57" s="127"/>
      <c r="K57" s="57"/>
      <c r="L57" s="57"/>
      <c r="M57" s="57"/>
      <c r="N57" s="58"/>
      <c r="O57" s="57"/>
      <c r="P57" s="59"/>
      <c r="Q57" s="128" t="s">
        <v>4</v>
      </c>
      <c r="R57" s="60" t="s">
        <v>4</v>
      </c>
      <c r="S57" s="60"/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  <c r="AG57" s="76"/>
      <c r="AH57" s="76"/>
      <c r="AI57" s="76"/>
      <c r="AJ57" s="76"/>
      <c r="AK57" s="76"/>
      <c r="AL57" s="76"/>
      <c r="AM57" s="76"/>
      <c r="AN57" s="76"/>
      <c r="AO57" s="76"/>
      <c r="AP57" s="76"/>
      <c r="AQ57" s="76"/>
      <c r="AR57" s="76"/>
      <c r="AS57" s="76"/>
      <c r="AT57" s="76"/>
      <c r="AU57" s="76"/>
      <c r="AV57" s="76"/>
      <c r="AW57" s="76"/>
      <c r="AX57" s="76"/>
      <c r="AY57" s="76"/>
      <c r="AZ57" s="76"/>
      <c r="BA57" s="76"/>
      <c r="BB57" s="77"/>
    </row>
    <row r="58" spans="1:54" ht="16.5" thickBot="1" x14ac:dyDescent="0.3">
      <c r="A58" s="75">
        <f>IF(ISBLANK(VLOOKUP(D58,#REF!,3)),0,1)</f>
        <v>1</v>
      </c>
      <c r="B58" s="74">
        <f t="shared" si="0"/>
        <v>0</v>
      </c>
      <c r="C58" s="61">
        <v>24</v>
      </c>
      <c r="D58" s="62"/>
      <c r="E58" s="63"/>
      <c r="F58" s="64"/>
      <c r="G58" s="113"/>
      <c r="H58" s="62"/>
      <c r="I58" s="62"/>
      <c r="J58" s="152" t="s">
        <v>4</v>
      </c>
      <c r="K58" s="152" t="s">
        <v>4</v>
      </c>
      <c r="L58" s="152" t="s">
        <v>4</v>
      </c>
      <c r="M58" s="152" t="s">
        <v>4</v>
      </c>
      <c r="N58" s="152" t="s">
        <v>4</v>
      </c>
      <c r="O58" s="152" t="s">
        <v>4</v>
      </c>
      <c r="P58" s="152" t="s">
        <v>4</v>
      </c>
      <c r="Q58" s="152" t="s">
        <v>4</v>
      </c>
      <c r="R58" s="152" t="s">
        <v>4</v>
      </c>
      <c r="S58" s="152" t="s">
        <v>4</v>
      </c>
      <c r="T58" s="78"/>
      <c r="U58" s="78"/>
      <c r="V58" s="78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/>
      <c r="AH58" s="78"/>
      <c r="AI58" s="78"/>
      <c r="AJ58" s="78"/>
      <c r="AK58" s="78"/>
      <c r="AL58" s="78"/>
      <c r="AM58" s="78"/>
      <c r="AN58" s="78"/>
      <c r="AO58" s="78"/>
      <c r="AP58" s="78"/>
      <c r="AQ58" s="78"/>
      <c r="AR58" s="78"/>
      <c r="AS58" s="78"/>
      <c r="AT58" s="78"/>
      <c r="AU58" s="78"/>
      <c r="AV58" s="78"/>
      <c r="AW58" s="78"/>
      <c r="AX58" s="78"/>
      <c r="AY58" s="78"/>
      <c r="AZ58" s="78"/>
      <c r="BA58" s="78"/>
      <c r="BB58" s="79"/>
    </row>
  </sheetData>
  <dataConsolidate/>
  <mergeCells count="70">
    <mergeCell ref="AZ31:AZ32"/>
    <mergeCell ref="BA31:BA32"/>
    <mergeCell ref="BB31:BB32"/>
    <mergeCell ref="AU31:AU32"/>
    <mergeCell ref="AV31:AV32"/>
    <mergeCell ref="AW31:AW32"/>
    <mergeCell ref="AX31:AX32"/>
    <mergeCell ref="AY31:AY32"/>
    <mergeCell ref="AP31:AP32"/>
    <mergeCell ref="AQ31:AQ32"/>
    <mergeCell ref="AR31:AR32"/>
    <mergeCell ref="AS31:AS32"/>
    <mergeCell ref="AT31:AT32"/>
    <mergeCell ref="AK31:AK32"/>
    <mergeCell ref="AL31:AL32"/>
    <mergeCell ref="AM31:AM32"/>
    <mergeCell ref="AN31:AN32"/>
    <mergeCell ref="AO31:AO32"/>
    <mergeCell ref="AF31:AF32"/>
    <mergeCell ref="AG31:AG32"/>
    <mergeCell ref="AH31:AH32"/>
    <mergeCell ref="AI31:AI32"/>
    <mergeCell ref="AJ31:AJ32"/>
    <mergeCell ref="H33:H34"/>
    <mergeCell ref="I33:I34"/>
    <mergeCell ref="J33:J34"/>
    <mergeCell ref="AD31:AD32"/>
    <mergeCell ref="AE31:AE32"/>
    <mergeCell ref="Z31:AA32"/>
    <mergeCell ref="AB31:AC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C33:C34"/>
    <mergeCell ref="D33:D34"/>
    <mergeCell ref="E33:E34"/>
    <mergeCell ref="F33:F34"/>
    <mergeCell ref="G33:G34"/>
    <mergeCell ref="X31:Y32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G8:H8"/>
    <mergeCell ref="Q8:R8"/>
    <mergeCell ref="G9:H9"/>
    <mergeCell ref="Q9:R9"/>
    <mergeCell ref="G10:H10"/>
    <mergeCell ref="Q10:R10"/>
    <mergeCell ref="C2:E2"/>
    <mergeCell ref="F2:T2"/>
    <mergeCell ref="C4:U4"/>
    <mergeCell ref="C6:E6"/>
    <mergeCell ref="F6:G6"/>
    <mergeCell ref="H6:J6"/>
    <mergeCell ref="P6:Q6"/>
    <mergeCell ref="R6:S6"/>
    <mergeCell ref="T6:U6"/>
  </mergeCells>
  <dataValidations count="4">
    <dataValidation type="list" showInputMessage="1" showErrorMessage="1" promptTitle="Choix Cardinal" sqref="P9">
      <formula1>$M$8:$M$10</formula1>
    </dataValidation>
    <dataValidation type="list" showInputMessage="1" showErrorMessage="1" promptTitle="Choix Cardinal" sqref="P10">
      <formula1>$N$8:$N$10</formula1>
    </dataValidation>
    <dataValidation allowBlank="1" showErrorMessage="1" sqref="J30"/>
    <dataValidation type="list" allowBlank="1" showErrorMessage="1" sqref="I29">
      <formula1>$O$28:$O$30</formula1>
    </dataValidation>
  </dataValidations>
  <pageMargins left="0.7" right="0.7" top="0.75" bottom="0.75" header="0.3" footer="0.3"/>
  <pageSetup paperSize="9" orientation="portrait" horizontalDpi="4294967293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8"/>
  <sheetViews>
    <sheetView topLeftCell="A10" zoomScaleNormal="100" workbookViewId="0">
      <selection activeCell="G35" sqref="G35:AC48"/>
    </sheetView>
  </sheetViews>
  <sheetFormatPr baseColWidth="10" defaultColWidth="11.42578125" defaultRowHeight="15" x14ac:dyDescent="0.25"/>
  <cols>
    <col min="1" max="2" width="0.85546875" style="80" customWidth="1"/>
    <col min="3" max="3" width="3.7109375" style="80" customWidth="1"/>
    <col min="4" max="8" width="10.28515625" style="80" customWidth="1"/>
    <col min="9" max="10" width="15.7109375" style="80" customWidth="1"/>
    <col min="11" max="15" width="10.7109375" style="80" hidden="1" customWidth="1"/>
    <col min="16" max="16" width="10.7109375" style="80" customWidth="1"/>
    <col min="17" max="29" width="10.28515625" style="80" customWidth="1"/>
    <col min="30" max="16384" width="11.42578125" style="80"/>
  </cols>
  <sheetData>
    <row r="1" spans="3:23" ht="3" customHeight="1" thickBot="1" x14ac:dyDescent="0.3"/>
    <row r="2" spans="3:23" ht="21" x14ac:dyDescent="0.35">
      <c r="C2" s="214" t="s">
        <v>19</v>
      </c>
      <c r="D2" s="215"/>
      <c r="E2" s="215"/>
      <c r="F2" s="216" t="s">
        <v>147</v>
      </c>
      <c r="G2" s="216"/>
      <c r="H2" s="216"/>
      <c r="I2" s="216"/>
      <c r="J2" s="216"/>
      <c r="K2" s="216"/>
      <c r="L2" s="216"/>
      <c r="M2" s="216"/>
      <c r="N2" s="216"/>
      <c r="O2" s="216"/>
      <c r="P2" s="216"/>
      <c r="Q2" s="216"/>
      <c r="R2" s="216"/>
      <c r="S2" s="216"/>
      <c r="T2" s="216"/>
      <c r="U2" s="1"/>
    </row>
    <row r="3" spans="3:23" ht="14.45" customHeight="1" x14ac:dyDescent="0.25">
      <c r="C3" s="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2"/>
    </row>
    <row r="4" spans="3:23" ht="21.75" thickBot="1" x14ac:dyDescent="0.4">
      <c r="C4" s="217" t="s">
        <v>75</v>
      </c>
      <c r="D4" s="218"/>
      <c r="E4" s="218"/>
      <c r="F4" s="218"/>
      <c r="G4" s="218"/>
      <c r="H4" s="218"/>
      <c r="I4" s="218"/>
      <c r="J4" s="218"/>
      <c r="K4" s="218"/>
      <c r="L4" s="218"/>
      <c r="M4" s="218"/>
      <c r="N4" s="218"/>
      <c r="O4" s="218"/>
      <c r="P4" s="218"/>
      <c r="Q4" s="218"/>
      <c r="R4" s="218"/>
      <c r="S4" s="218"/>
      <c r="T4" s="218"/>
      <c r="U4" s="219"/>
    </row>
    <row r="5" spans="3:23" ht="15.75" customHeight="1" thickBot="1" x14ac:dyDescent="0.4">
      <c r="C5" s="7"/>
      <c r="D5" s="7"/>
      <c r="E5" s="7"/>
      <c r="F5" s="7"/>
      <c r="G5" s="7"/>
      <c r="J5" s="7"/>
      <c r="K5" s="7"/>
      <c r="L5" s="7"/>
      <c r="M5" s="7"/>
      <c r="N5" s="7"/>
      <c r="O5" s="7"/>
      <c r="P5" s="7"/>
      <c r="Q5" s="7"/>
      <c r="R5" s="7"/>
    </row>
    <row r="6" spans="3:23" ht="16.5" customHeight="1" thickBot="1" x14ac:dyDescent="0.3">
      <c r="C6" s="220" t="s">
        <v>38</v>
      </c>
      <c r="D6" s="221"/>
      <c r="E6" s="221"/>
      <c r="F6" s="222">
        <v>28</v>
      </c>
      <c r="G6" s="222"/>
      <c r="H6" s="221" t="s">
        <v>37</v>
      </c>
      <c r="I6" s="221"/>
      <c r="J6" s="221"/>
      <c r="K6" s="51"/>
      <c r="L6" s="51"/>
      <c r="M6" s="51"/>
      <c r="N6" s="50"/>
      <c r="O6" s="51"/>
      <c r="P6" s="223">
        <v>1</v>
      </c>
      <c r="Q6" s="223"/>
      <c r="R6" s="224" t="s">
        <v>78</v>
      </c>
      <c r="S6" s="224"/>
      <c r="T6" s="225">
        <v>37415</v>
      </c>
      <c r="U6" s="226"/>
    </row>
    <row r="7" spans="3:23" ht="16.5" customHeight="1" thickBot="1" x14ac:dyDescent="0.4">
      <c r="C7" s="34"/>
      <c r="D7" s="34"/>
      <c r="E7" s="33"/>
      <c r="F7" s="35"/>
      <c r="G7" s="33"/>
      <c r="H7" s="33"/>
      <c r="I7" s="33"/>
      <c r="J7" s="33"/>
      <c r="K7" s="33"/>
      <c r="L7" s="33"/>
      <c r="M7" s="33"/>
      <c r="N7" s="33"/>
      <c r="O7" s="37"/>
      <c r="P7" s="33"/>
      <c r="Q7" s="36"/>
    </row>
    <row r="8" spans="3:23" ht="15" customHeight="1" x14ac:dyDescent="0.25">
      <c r="C8" s="46"/>
      <c r="D8" s="33"/>
      <c r="G8" s="206" t="s">
        <v>57</v>
      </c>
      <c r="H8" s="207"/>
      <c r="I8" s="172" t="s">
        <v>50</v>
      </c>
      <c r="J8" s="172" t="s">
        <v>46</v>
      </c>
      <c r="K8" s="44"/>
      <c r="L8" s="44"/>
      <c r="M8" s="44"/>
      <c r="N8" s="44"/>
      <c r="O8" s="47"/>
      <c r="P8" s="45" t="s">
        <v>52</v>
      </c>
      <c r="Q8" s="208" t="s">
        <v>47</v>
      </c>
      <c r="R8" s="209"/>
    </row>
    <row r="9" spans="3:23" ht="14.25" customHeight="1" x14ac:dyDescent="0.25">
      <c r="C9" s="46"/>
      <c r="D9" s="33"/>
      <c r="G9" s="210" t="s">
        <v>48</v>
      </c>
      <c r="H9" s="211"/>
      <c r="I9" s="38">
        <v>8</v>
      </c>
      <c r="J9" s="39">
        <v>30.16</v>
      </c>
      <c r="K9" s="42" t="s">
        <v>51</v>
      </c>
      <c r="L9" s="43" t="str">
        <f>IF(P9=M9,"+","-")</f>
        <v>-</v>
      </c>
      <c r="M9" s="42" t="s">
        <v>3</v>
      </c>
      <c r="N9" s="42" t="s">
        <v>54</v>
      </c>
      <c r="O9" s="16" t="str">
        <f>IF(ISBLANK(I9),"",IF(ISBLANK(J9),"",IF(P9=M10,L9&amp;N11,N11)))</f>
        <v>-8°30,16</v>
      </c>
      <c r="P9" s="39" t="s">
        <v>53</v>
      </c>
      <c r="Q9" s="212">
        <f>IF(ISBLANK(I9),"",IF(ISBLANK(J9),"",IF(J9&gt;60,"ERREUR !!",O11*(I9+(J9/60)))))</f>
        <v>-8.5026666666666664</v>
      </c>
      <c r="R9" s="213"/>
    </row>
    <row r="10" spans="3:23" ht="15" customHeight="1" x14ac:dyDescent="0.25">
      <c r="C10" s="46"/>
      <c r="D10" s="33"/>
      <c r="G10" s="210" t="s">
        <v>49</v>
      </c>
      <c r="H10" s="211"/>
      <c r="I10" s="38">
        <v>10</v>
      </c>
      <c r="J10" s="39">
        <v>0.12</v>
      </c>
      <c r="K10" s="42" t="s">
        <v>51</v>
      </c>
      <c r="L10" s="43" t="str">
        <f>IF(P10=N9,"+","-")</f>
        <v>-</v>
      </c>
      <c r="M10" s="42" t="s">
        <v>53</v>
      </c>
      <c r="N10" s="42" t="s">
        <v>55</v>
      </c>
      <c r="O10" s="11" t="str">
        <f>IF(ISBLANK(I10),"",IF(ISBLANK(J10),"",IF(P10=N10,L10&amp;N12,N12)))</f>
        <v>-10°0,12</v>
      </c>
      <c r="P10" s="39" t="s">
        <v>55</v>
      </c>
      <c r="Q10" s="212">
        <f>IF(ISBLANK(I10),"",IF(ISBLANK(J10),"",IF(J10&gt;60,"ERREUR !!",O12*(I10+(J10/60)))))</f>
        <v>-10.002000000000001</v>
      </c>
      <c r="R10" s="213"/>
      <c r="S10" s="31"/>
      <c r="T10" s="31"/>
    </row>
    <row r="11" spans="3:23" x14ac:dyDescent="0.25">
      <c r="G11" s="194" t="s">
        <v>72</v>
      </c>
      <c r="H11" s="195"/>
      <c r="I11" s="83" t="s">
        <v>33</v>
      </c>
      <c r="J11" s="85">
        <v>37414</v>
      </c>
      <c r="K11" s="85"/>
      <c r="L11" s="85"/>
      <c r="M11" s="85"/>
      <c r="N11" s="86" t="str">
        <f>I9&amp;"°"&amp;J9</f>
        <v>8°30,16</v>
      </c>
      <c r="O11" s="87">
        <f>IF(P9=M10,-1,1)</f>
        <v>-1</v>
      </c>
      <c r="P11" s="198" t="str">
        <f>TEXT(J11,"aaaa-mm-jj")&amp;"T"&amp;TEXT(J12,"hh:mm:ss")&amp;"z"</f>
        <v>2006-06-08T20:45:00z</v>
      </c>
      <c r="Q11" s="198"/>
      <c r="R11" s="199"/>
      <c r="T11" s="30"/>
      <c r="U11" s="30"/>
      <c r="V11" s="32"/>
      <c r="W11" s="32"/>
    </row>
    <row r="12" spans="3:23" ht="15.75" thickBot="1" x14ac:dyDescent="0.3">
      <c r="G12" s="196"/>
      <c r="H12" s="197"/>
      <c r="I12" s="84" t="s">
        <v>73</v>
      </c>
      <c r="J12" s="114">
        <v>0.86458333333333337</v>
      </c>
      <c r="K12" s="88"/>
      <c r="L12" s="88"/>
      <c r="M12" s="88"/>
      <c r="N12" s="89" t="str">
        <f>I10&amp;"°"&amp;J10</f>
        <v>10°0,12</v>
      </c>
      <c r="O12" s="87">
        <f>IF(P10=N10,-1,1)</f>
        <v>-1</v>
      </c>
      <c r="P12" s="200"/>
      <c r="Q12" s="200"/>
      <c r="R12" s="201"/>
      <c r="T12" s="30"/>
      <c r="U12" s="30"/>
      <c r="V12" s="32"/>
      <c r="W12" s="32"/>
    </row>
    <row r="13" spans="3:23" ht="15.75" thickBot="1" x14ac:dyDescent="0.3">
      <c r="C13" s="5" t="s">
        <v>1</v>
      </c>
      <c r="D13" s="5"/>
      <c r="E13" s="6"/>
      <c r="K13" s="81"/>
      <c r="L13" s="81"/>
      <c r="M13" s="81"/>
      <c r="N13" s="81"/>
      <c r="O13" s="81"/>
      <c r="P13" s="81"/>
      <c r="Q13" s="82"/>
    </row>
    <row r="14" spans="3:23" ht="15" customHeight="1" x14ac:dyDescent="0.25">
      <c r="C14" s="97" t="s">
        <v>7</v>
      </c>
      <c r="D14" s="90"/>
      <c r="E14" s="90"/>
      <c r="F14" s="90"/>
      <c r="G14" s="90"/>
      <c r="H14" s="91"/>
      <c r="I14" s="91"/>
      <c r="J14" s="91"/>
      <c r="K14" s="90"/>
      <c r="L14" s="90"/>
      <c r="M14" s="90"/>
      <c r="N14" s="91"/>
      <c r="O14" s="12"/>
      <c r="P14" s="91"/>
      <c r="Q14" s="12" t="s">
        <v>17</v>
      </c>
      <c r="R14" s="17">
        <v>22.7</v>
      </c>
      <c r="S14" s="92" t="s">
        <v>2</v>
      </c>
    </row>
    <row r="15" spans="3:23" ht="14.25" customHeight="1" x14ac:dyDescent="0.25">
      <c r="C15" s="98" t="s">
        <v>32</v>
      </c>
      <c r="D15" s="93"/>
      <c r="E15" s="93"/>
      <c r="F15" s="93"/>
      <c r="G15" s="93"/>
      <c r="H15" s="23"/>
      <c r="I15" s="23"/>
      <c r="J15" s="23"/>
      <c r="K15" s="93"/>
      <c r="L15" s="93"/>
      <c r="M15" s="93"/>
      <c r="N15" s="23"/>
      <c r="O15" s="13"/>
      <c r="P15" s="23"/>
      <c r="Q15" s="13" t="s">
        <v>34</v>
      </c>
      <c r="R15" s="18">
        <v>22.7</v>
      </c>
      <c r="S15" s="94" t="s">
        <v>2</v>
      </c>
    </row>
    <row r="16" spans="3:23" x14ac:dyDescent="0.25">
      <c r="C16" s="98" t="s">
        <v>11</v>
      </c>
      <c r="D16" s="93"/>
      <c r="E16" s="93"/>
      <c r="F16" s="93"/>
      <c r="G16" s="93"/>
      <c r="H16" s="23"/>
      <c r="I16" s="23"/>
      <c r="J16" s="23"/>
      <c r="K16" s="93"/>
      <c r="L16" s="93"/>
      <c r="M16" s="93"/>
      <c r="N16" s="23"/>
      <c r="O16" s="14"/>
      <c r="P16" s="23"/>
      <c r="Q16" s="14" t="s">
        <v>35</v>
      </c>
      <c r="R16" s="20" t="s">
        <v>4</v>
      </c>
      <c r="S16" s="94" t="s">
        <v>6</v>
      </c>
    </row>
    <row r="17" spans="3:54" ht="15.75" thickBot="1" x14ac:dyDescent="0.3">
      <c r="C17" s="99" t="s">
        <v>12</v>
      </c>
      <c r="D17" s="95"/>
      <c r="E17" s="95"/>
      <c r="F17" s="95"/>
      <c r="G17" s="95"/>
      <c r="H17" s="24"/>
      <c r="I17" s="24"/>
      <c r="J17" s="24"/>
      <c r="K17" s="95"/>
      <c r="L17" s="95"/>
      <c r="M17" s="95"/>
      <c r="N17" s="24"/>
      <c r="O17" s="15"/>
      <c r="P17" s="24"/>
      <c r="Q17" s="15" t="s">
        <v>36</v>
      </c>
      <c r="R17" s="21" t="s">
        <v>4</v>
      </c>
      <c r="S17" s="96" t="s">
        <v>6</v>
      </c>
    </row>
    <row r="18" spans="3:54" ht="14.45" hidden="1" x14ac:dyDescent="0.3">
      <c r="C18" s="8" t="s">
        <v>8</v>
      </c>
      <c r="D18" s="9"/>
      <c r="E18" s="9"/>
      <c r="F18" s="9"/>
      <c r="G18" s="9"/>
      <c r="H18" s="9"/>
      <c r="I18" s="9"/>
      <c r="J18" s="9"/>
      <c r="K18" s="10"/>
      <c r="L18" s="10"/>
      <c r="M18" s="10"/>
      <c r="N18" s="10"/>
      <c r="O18" s="25" t="s">
        <v>0</v>
      </c>
      <c r="P18" s="19">
        <f>(0.999842594+(0.00006793952*$R$14)-(0.00000909529*$R$14^2)+(0.0000001001685*$R$14^3)-(0.000000001120083*$R$14^4)+(0.000000000006536332*$R$14^5))</f>
        <v>0.99761177672319323</v>
      </c>
      <c r="Q18" s="10"/>
      <c r="R18" s="2"/>
    </row>
    <row r="19" spans="3:54" ht="14.45" hidden="1" x14ac:dyDescent="0.3">
      <c r="C19" s="8" t="s">
        <v>9</v>
      </c>
      <c r="D19" s="9"/>
      <c r="E19" s="9"/>
      <c r="F19" s="9"/>
      <c r="G19" s="9"/>
      <c r="H19" s="9"/>
      <c r="I19" s="9"/>
      <c r="J19" s="9"/>
      <c r="K19" s="10"/>
      <c r="L19" s="10"/>
      <c r="M19" s="10"/>
      <c r="N19" s="10"/>
      <c r="O19" s="25" t="s">
        <v>43</v>
      </c>
      <c r="P19" s="19" t="e">
        <f>$P$24*($P$18/#REF!)</f>
        <v>#REF!</v>
      </c>
      <c r="Q19" s="10" t="s">
        <v>3</v>
      </c>
      <c r="R19" s="2"/>
    </row>
    <row r="20" spans="3:54" ht="14.45" hidden="1" x14ac:dyDescent="0.3">
      <c r="C20" s="8" t="s">
        <v>18</v>
      </c>
      <c r="D20" s="9"/>
      <c r="E20" s="9"/>
      <c r="F20" s="9"/>
      <c r="G20" s="9"/>
      <c r="H20" s="9"/>
      <c r="I20" s="9"/>
      <c r="J20" s="9"/>
      <c r="K20" s="10"/>
      <c r="L20" s="10"/>
      <c r="M20" s="10"/>
      <c r="N20" s="10"/>
      <c r="O20" s="25" t="s">
        <v>44</v>
      </c>
      <c r="P20" s="19" t="e">
        <f>5+#REF!</f>
        <v>#REF!</v>
      </c>
      <c r="Q20" s="10" t="s">
        <v>6</v>
      </c>
      <c r="R20" s="2"/>
    </row>
    <row r="21" spans="3:54" ht="14.45" hidden="1" x14ac:dyDescent="0.3">
      <c r="C21" s="8" t="s">
        <v>10</v>
      </c>
      <c r="D21" s="9"/>
      <c r="E21" s="9"/>
      <c r="F21" s="9"/>
      <c r="G21" s="9"/>
      <c r="H21" s="9"/>
      <c r="I21" s="9"/>
      <c r="J21" s="9"/>
      <c r="K21" s="10"/>
      <c r="L21" s="10"/>
      <c r="M21" s="10"/>
      <c r="N21" s="10"/>
      <c r="O21" s="25" t="s">
        <v>45</v>
      </c>
      <c r="P21" s="19" t="e">
        <f>P20*(1+0.00001*(R14-20))</f>
        <v>#REF!</v>
      </c>
      <c r="Q21" s="10" t="s">
        <v>6</v>
      </c>
      <c r="R21" s="2"/>
    </row>
    <row r="22" spans="3:54" ht="14.45" hidden="1" x14ac:dyDescent="0.3">
      <c r="C22" s="8" t="s">
        <v>13</v>
      </c>
      <c r="D22" s="9"/>
      <c r="E22" s="9"/>
      <c r="F22" s="9"/>
      <c r="G22" s="9"/>
      <c r="H22" s="9"/>
      <c r="I22" s="9"/>
      <c r="J22" s="9"/>
      <c r="K22" s="10"/>
      <c r="L22" s="10"/>
      <c r="M22" s="10"/>
      <c r="N22" s="10"/>
      <c r="O22" s="25" t="s">
        <v>39</v>
      </c>
      <c r="P22" s="22" t="e">
        <f>$R$16*(1+0.00001*(20-$R$14))</f>
        <v>#VALUE!</v>
      </c>
      <c r="Q22" s="10" t="s">
        <v>6</v>
      </c>
      <c r="R22" s="2"/>
    </row>
    <row r="23" spans="3:54" ht="14.45" hidden="1" x14ac:dyDescent="0.3">
      <c r="C23" s="8" t="s">
        <v>14</v>
      </c>
      <c r="D23" s="9"/>
      <c r="E23" s="9"/>
      <c r="F23" s="9"/>
      <c r="G23" s="9"/>
      <c r="H23" s="9"/>
      <c r="I23" s="9"/>
      <c r="J23" s="9"/>
      <c r="K23" s="10"/>
      <c r="L23" s="10"/>
      <c r="M23" s="10"/>
      <c r="N23" s="10"/>
      <c r="O23" s="25" t="s">
        <v>40</v>
      </c>
      <c r="P23" s="22" t="e">
        <f>$R$17*(1+0.00001*(20-$R$14))</f>
        <v>#VALUE!</v>
      </c>
      <c r="Q23" s="10" t="s">
        <v>6</v>
      </c>
      <c r="R23" s="2"/>
    </row>
    <row r="24" spans="3:54" ht="14.45" hidden="1" x14ac:dyDescent="0.3">
      <c r="C24" s="8" t="s">
        <v>15</v>
      </c>
      <c r="D24" s="9"/>
      <c r="E24" s="9"/>
      <c r="F24" s="9"/>
      <c r="G24" s="9"/>
      <c r="H24" s="9"/>
      <c r="I24" s="9"/>
      <c r="J24" s="9"/>
      <c r="K24" s="10"/>
      <c r="L24" s="10"/>
      <c r="M24" s="10"/>
      <c r="N24" s="10"/>
      <c r="O24" s="25" t="s">
        <v>41</v>
      </c>
      <c r="P24" s="23" t="e">
        <f>MAX(#REF!)</f>
        <v>#REF!</v>
      </c>
      <c r="Q24" s="10" t="s">
        <v>3</v>
      </c>
      <c r="R24" s="2"/>
    </row>
    <row r="25" spans="3:54" ht="14.45" hidden="1" x14ac:dyDescent="0.3">
      <c r="C25" s="8" t="s">
        <v>16</v>
      </c>
      <c r="D25" s="9"/>
      <c r="E25" s="9"/>
      <c r="F25" s="9"/>
      <c r="G25" s="9"/>
      <c r="H25" s="9"/>
      <c r="I25" s="9"/>
      <c r="J25" s="9"/>
      <c r="K25" s="10"/>
      <c r="L25" s="10"/>
      <c r="M25" s="10"/>
      <c r="N25" s="10"/>
      <c r="O25" s="25" t="s">
        <v>42</v>
      </c>
      <c r="P25" s="23" t="e">
        <f>IF(ISBLANK(R14),"",IF(ISBLANK(P21),"",IF(ISBLANK(R17),"",(($P$24*$P$18)/($P$22-$P$23)))))</f>
        <v>#REF!</v>
      </c>
      <c r="Q25" s="10" t="s">
        <v>3</v>
      </c>
      <c r="R25" s="2"/>
    </row>
    <row r="26" spans="3:54" ht="14.45" hidden="1" x14ac:dyDescent="0.3">
      <c r="C26" s="40" t="s">
        <v>31</v>
      </c>
      <c r="D26" s="41"/>
      <c r="E26" s="41"/>
      <c r="F26" s="41"/>
      <c r="G26" s="41"/>
      <c r="H26" s="41"/>
      <c r="I26" s="41"/>
      <c r="J26" s="41"/>
      <c r="K26" s="10"/>
      <c r="L26" s="10"/>
      <c r="M26" s="10"/>
      <c r="N26" s="10"/>
      <c r="O26" s="25" t="s">
        <v>30</v>
      </c>
      <c r="P26" s="23" t="e">
        <f>2+(#REF!+#REF!)</f>
        <v>#REF!</v>
      </c>
      <c r="Q26" s="10" t="s">
        <v>6</v>
      </c>
      <c r="R26" s="2"/>
    </row>
    <row r="27" spans="3:54" hidden="1" thickBot="1" x14ac:dyDescent="0.35">
      <c r="C27" s="26"/>
      <c r="D27" s="27"/>
      <c r="E27" s="27"/>
      <c r="F27" s="27"/>
      <c r="G27" s="27"/>
      <c r="H27" s="27"/>
      <c r="I27" s="27"/>
      <c r="J27" s="27"/>
      <c r="K27" s="28"/>
      <c r="L27" s="28"/>
      <c r="M27" s="28"/>
      <c r="N27" s="28"/>
      <c r="O27" s="29" t="s">
        <v>29</v>
      </c>
      <c r="P27" s="24">
        <v>1.6999999999999999E-3</v>
      </c>
      <c r="Q27" s="28"/>
      <c r="R27" s="4"/>
    </row>
    <row r="29" spans="3:54" ht="15.75" x14ac:dyDescent="0.25">
      <c r="E29" s="202" t="s">
        <v>60</v>
      </c>
      <c r="F29" s="202"/>
      <c r="G29" s="202"/>
      <c r="H29" s="202"/>
      <c r="I29" s="69" t="s">
        <v>66</v>
      </c>
      <c r="K29" s="70"/>
      <c r="L29" s="70"/>
      <c r="M29" s="70"/>
      <c r="N29" s="71"/>
      <c r="O29" s="70" t="s">
        <v>66</v>
      </c>
    </row>
    <row r="30" spans="3:54" ht="16.149999999999999" thickBot="1" x14ac:dyDescent="0.35">
      <c r="E30" s="118"/>
      <c r="F30" s="118"/>
      <c r="G30" s="118"/>
      <c r="H30" s="118"/>
      <c r="I30" s="118"/>
      <c r="J30" s="73"/>
      <c r="K30" s="72"/>
      <c r="L30" s="72"/>
      <c r="M30" s="72"/>
      <c r="N30" s="71"/>
      <c r="O30" s="71" t="s">
        <v>65</v>
      </c>
      <c r="P30" s="71"/>
    </row>
    <row r="31" spans="3:54" ht="15.75" customHeight="1" x14ac:dyDescent="0.25">
      <c r="C31" s="203" t="s">
        <v>5</v>
      </c>
      <c r="D31" s="190" t="s">
        <v>24</v>
      </c>
      <c r="E31" s="190" t="s">
        <v>58</v>
      </c>
      <c r="F31" s="190" t="s">
        <v>56</v>
      </c>
      <c r="G31" s="190" t="s">
        <v>20</v>
      </c>
      <c r="H31" s="190" t="s">
        <v>76</v>
      </c>
      <c r="I31" s="188" t="s">
        <v>77</v>
      </c>
      <c r="J31" s="188" t="s">
        <v>64</v>
      </c>
      <c r="K31" s="190" t="s">
        <v>21</v>
      </c>
      <c r="L31" s="190" t="s">
        <v>22</v>
      </c>
      <c r="M31" s="190" t="s">
        <v>26</v>
      </c>
      <c r="N31" s="190" t="s">
        <v>25</v>
      </c>
      <c r="O31" s="190" t="s">
        <v>23</v>
      </c>
      <c r="P31" s="192" t="s">
        <v>74</v>
      </c>
      <c r="Q31" s="192"/>
      <c r="R31" s="192"/>
      <c r="S31" s="192"/>
      <c r="T31" s="184" t="s">
        <v>69</v>
      </c>
      <c r="U31" s="184"/>
      <c r="V31" s="184" t="s">
        <v>70</v>
      </c>
      <c r="W31" s="184"/>
      <c r="X31" s="184" t="s">
        <v>71</v>
      </c>
      <c r="Y31" s="184"/>
      <c r="Z31" s="184" t="s">
        <v>67</v>
      </c>
      <c r="AA31" s="184"/>
      <c r="AB31" s="184" t="s">
        <v>68</v>
      </c>
      <c r="AC31" s="186"/>
      <c r="AD31" s="227" t="s">
        <v>80</v>
      </c>
      <c r="AE31" s="227" t="s">
        <v>81</v>
      </c>
      <c r="AF31" s="227" t="s">
        <v>82</v>
      </c>
      <c r="AG31" s="228" t="s">
        <v>83</v>
      </c>
      <c r="AH31" s="227" t="s">
        <v>84</v>
      </c>
      <c r="AI31" s="227" t="s">
        <v>85</v>
      </c>
      <c r="AJ31" s="227" t="s">
        <v>86</v>
      </c>
      <c r="AK31" s="227" t="s">
        <v>87</v>
      </c>
      <c r="AL31" s="228" t="s">
        <v>88</v>
      </c>
      <c r="AM31" s="227" t="s">
        <v>89</v>
      </c>
      <c r="AN31" s="227" t="s">
        <v>90</v>
      </c>
      <c r="AO31" s="227" t="s">
        <v>91</v>
      </c>
      <c r="AP31" s="227" t="s">
        <v>92</v>
      </c>
      <c r="AQ31" s="227" t="s">
        <v>93</v>
      </c>
      <c r="AR31" s="228" t="s">
        <v>94</v>
      </c>
      <c r="AS31" s="228" t="s">
        <v>95</v>
      </c>
      <c r="AT31" s="228" t="s">
        <v>96</v>
      </c>
      <c r="AU31" s="227" t="s">
        <v>97</v>
      </c>
      <c r="AV31" s="227" t="s">
        <v>98</v>
      </c>
      <c r="AW31" s="229" t="s">
        <v>99</v>
      </c>
      <c r="AX31" s="227" t="s">
        <v>100</v>
      </c>
      <c r="AY31" s="227" t="s">
        <v>101</v>
      </c>
      <c r="AZ31" s="228" t="s">
        <v>102</v>
      </c>
      <c r="BA31" s="227" t="s">
        <v>103</v>
      </c>
      <c r="BB31" s="230" t="s">
        <v>104</v>
      </c>
    </row>
    <row r="32" spans="3:54" ht="15.75" customHeight="1" x14ac:dyDescent="0.25">
      <c r="C32" s="204"/>
      <c r="D32" s="191"/>
      <c r="E32" s="191"/>
      <c r="F32" s="191"/>
      <c r="G32" s="191"/>
      <c r="H32" s="191"/>
      <c r="I32" s="205"/>
      <c r="J32" s="189"/>
      <c r="K32" s="191"/>
      <c r="L32" s="191"/>
      <c r="M32" s="191"/>
      <c r="N32" s="191"/>
      <c r="O32" s="191"/>
      <c r="P32" s="193"/>
      <c r="Q32" s="193"/>
      <c r="R32" s="193"/>
      <c r="S32" s="193"/>
      <c r="T32" s="185"/>
      <c r="U32" s="185"/>
      <c r="V32" s="185"/>
      <c r="W32" s="185"/>
      <c r="X32" s="185"/>
      <c r="Y32" s="185"/>
      <c r="Z32" s="185"/>
      <c r="AA32" s="185"/>
      <c r="AB32" s="185"/>
      <c r="AC32" s="187"/>
      <c r="AD32" s="227"/>
      <c r="AE32" s="227"/>
      <c r="AF32" s="227"/>
      <c r="AG32" s="228"/>
      <c r="AH32" s="227"/>
      <c r="AI32" s="227"/>
      <c r="AJ32" s="227"/>
      <c r="AK32" s="227"/>
      <c r="AL32" s="228"/>
      <c r="AM32" s="227"/>
      <c r="AN32" s="227"/>
      <c r="AO32" s="227"/>
      <c r="AP32" s="227"/>
      <c r="AQ32" s="227"/>
      <c r="AR32" s="228"/>
      <c r="AS32" s="228"/>
      <c r="AT32" s="228"/>
      <c r="AU32" s="227"/>
      <c r="AV32" s="227"/>
      <c r="AW32" s="229"/>
      <c r="AX32" s="227"/>
      <c r="AY32" s="227"/>
      <c r="AZ32" s="228"/>
      <c r="BA32" s="227"/>
      <c r="BB32" s="230"/>
    </row>
    <row r="33" spans="1:54" ht="15.75" customHeight="1" x14ac:dyDescent="0.25">
      <c r="C33" s="178" t="s">
        <v>59</v>
      </c>
      <c r="D33" s="180" t="s">
        <v>4</v>
      </c>
      <c r="E33" s="180" t="s">
        <v>2</v>
      </c>
      <c r="F33" s="176" t="s">
        <v>62</v>
      </c>
      <c r="G33" s="182"/>
      <c r="H33" s="176" t="s">
        <v>27</v>
      </c>
      <c r="I33" s="176" t="s">
        <v>27</v>
      </c>
      <c r="J33" s="176" t="s">
        <v>62</v>
      </c>
      <c r="K33" s="136"/>
      <c r="L33" s="136"/>
      <c r="M33" s="136"/>
      <c r="N33" s="136"/>
      <c r="O33" s="136"/>
      <c r="P33" s="137" t="s">
        <v>132</v>
      </c>
      <c r="Q33" s="137"/>
      <c r="R33" s="137" t="s">
        <v>133</v>
      </c>
      <c r="S33" s="137" t="s">
        <v>134</v>
      </c>
      <c r="T33" s="138" t="s">
        <v>135</v>
      </c>
      <c r="U33" s="138" t="s">
        <v>136</v>
      </c>
      <c r="V33" s="138" t="s">
        <v>137</v>
      </c>
      <c r="W33" s="138" t="s">
        <v>138</v>
      </c>
      <c r="X33" s="138" t="s">
        <v>139</v>
      </c>
      <c r="Y33" s="138" t="s">
        <v>140</v>
      </c>
      <c r="Z33" s="138" t="s">
        <v>141</v>
      </c>
      <c r="AA33" s="138" t="s">
        <v>142</v>
      </c>
      <c r="AB33" s="138" t="s">
        <v>143</v>
      </c>
      <c r="AC33" s="139" t="s">
        <v>144</v>
      </c>
      <c r="AD33" s="129" t="s">
        <v>105</v>
      </c>
      <c r="AE33" s="129" t="s">
        <v>106</v>
      </c>
      <c r="AF33" s="129" t="s">
        <v>107</v>
      </c>
      <c r="AG33" s="130" t="s">
        <v>108</v>
      </c>
      <c r="AH33" s="129" t="s">
        <v>109</v>
      </c>
      <c r="AI33" s="131" t="s">
        <v>110</v>
      </c>
      <c r="AJ33" s="129" t="s">
        <v>111</v>
      </c>
      <c r="AK33" s="131" t="s">
        <v>112</v>
      </c>
      <c r="AL33" s="129" t="s">
        <v>113</v>
      </c>
      <c r="AM33" s="129" t="s">
        <v>114</v>
      </c>
      <c r="AN33" s="129" t="s">
        <v>115</v>
      </c>
      <c r="AO33" s="129" t="s">
        <v>116</v>
      </c>
      <c r="AP33" s="129" t="s">
        <v>117</v>
      </c>
      <c r="AQ33" s="131" t="s">
        <v>118</v>
      </c>
      <c r="AR33" s="129" t="s">
        <v>119</v>
      </c>
      <c r="AS33" s="129" t="s">
        <v>120</v>
      </c>
      <c r="AT33" s="132" t="s">
        <v>121</v>
      </c>
      <c r="AU33" s="131" t="s">
        <v>122</v>
      </c>
      <c r="AV33" s="131" t="s">
        <v>123</v>
      </c>
      <c r="AW33" s="131" t="s">
        <v>124</v>
      </c>
      <c r="AX33" s="129" t="s">
        <v>125</v>
      </c>
      <c r="AY33" s="129" t="s">
        <v>126</v>
      </c>
      <c r="AZ33" s="130" t="s">
        <v>127</v>
      </c>
      <c r="BA33" s="129" t="s">
        <v>128</v>
      </c>
      <c r="BB33" s="133" t="s">
        <v>129</v>
      </c>
    </row>
    <row r="34" spans="1:54" ht="14.25" customHeight="1" thickBot="1" x14ac:dyDescent="0.3">
      <c r="C34" s="179"/>
      <c r="D34" s="181"/>
      <c r="E34" s="181"/>
      <c r="F34" s="177"/>
      <c r="G34" s="183"/>
      <c r="H34" s="177"/>
      <c r="I34" s="177"/>
      <c r="J34" s="177"/>
      <c r="K34" s="125"/>
      <c r="L34" s="125"/>
      <c r="M34" s="125"/>
      <c r="N34" s="126" t="s">
        <v>6</v>
      </c>
      <c r="O34" s="125"/>
      <c r="P34" s="126" t="s">
        <v>61</v>
      </c>
      <c r="Q34" s="126" t="s">
        <v>79</v>
      </c>
      <c r="R34" s="126" t="s">
        <v>63</v>
      </c>
      <c r="S34" s="126" t="s">
        <v>28</v>
      </c>
      <c r="T34" s="100" t="s">
        <v>63</v>
      </c>
      <c r="U34" s="100" t="s">
        <v>28</v>
      </c>
      <c r="V34" s="100" t="s">
        <v>63</v>
      </c>
      <c r="W34" s="100" t="s">
        <v>28</v>
      </c>
      <c r="X34" s="100" t="s">
        <v>63</v>
      </c>
      <c r="Y34" s="100" t="s">
        <v>28</v>
      </c>
      <c r="Z34" s="100" t="s">
        <v>63</v>
      </c>
      <c r="AA34" s="100" t="s">
        <v>28</v>
      </c>
      <c r="AB34" s="100" t="s">
        <v>63</v>
      </c>
      <c r="AC34" s="101" t="s">
        <v>28</v>
      </c>
      <c r="AD34" s="134" t="s">
        <v>130</v>
      </c>
      <c r="AE34" s="134" t="s">
        <v>130</v>
      </c>
      <c r="AF34" s="134" t="s">
        <v>130</v>
      </c>
      <c r="AG34" s="135" t="s">
        <v>131</v>
      </c>
      <c r="AH34" s="134" t="s">
        <v>131</v>
      </c>
      <c r="AI34" s="134" t="s">
        <v>131</v>
      </c>
      <c r="AJ34" s="134" t="s">
        <v>131</v>
      </c>
      <c r="AK34" s="134" t="s">
        <v>131</v>
      </c>
      <c r="AL34" s="134" t="s">
        <v>131</v>
      </c>
      <c r="AM34" s="134" t="s">
        <v>131</v>
      </c>
      <c r="AN34" s="134" t="s">
        <v>131</v>
      </c>
      <c r="AO34" s="134" t="s">
        <v>131</v>
      </c>
      <c r="AP34" s="134" t="s">
        <v>131</v>
      </c>
      <c r="AQ34" s="134" t="s">
        <v>131</v>
      </c>
      <c r="AR34" s="134" t="s">
        <v>131</v>
      </c>
      <c r="AS34" s="134" t="s">
        <v>131</v>
      </c>
      <c r="AT34" s="134" t="s">
        <v>131</v>
      </c>
      <c r="AU34" s="134" t="s">
        <v>131</v>
      </c>
      <c r="AV34" s="134" t="s">
        <v>131</v>
      </c>
      <c r="AW34" s="134" t="s">
        <v>131</v>
      </c>
      <c r="AX34" s="134" t="s">
        <v>131</v>
      </c>
      <c r="AY34" s="134" t="s">
        <v>131</v>
      </c>
      <c r="AZ34" s="134" t="s">
        <v>131</v>
      </c>
      <c r="BA34" s="134" t="s">
        <v>131</v>
      </c>
      <c r="BB34" s="134" t="s">
        <v>131</v>
      </c>
    </row>
    <row r="35" spans="1:54" ht="15.75" x14ac:dyDescent="0.25">
      <c r="A35" s="75">
        <f>IF(ISBLANK(VLOOKUP(D35,#REF!,3)),0,1)</f>
        <v>1</v>
      </c>
      <c r="B35" s="74">
        <f>IF(ISBLANK(D35),0,IF(ISBLANK(E35),0,IF(ISBLANK(F35),0,1)))</f>
        <v>0</v>
      </c>
      <c r="C35" s="140">
        <v>1</v>
      </c>
      <c r="D35" s="53"/>
      <c r="E35" s="53"/>
      <c r="F35" s="53"/>
      <c r="G35" s="164">
        <v>34.584600000000002</v>
      </c>
      <c r="H35" s="53">
        <v>1000</v>
      </c>
      <c r="I35" s="159">
        <v>1000</v>
      </c>
      <c r="J35" s="142" t="s">
        <v>4</v>
      </c>
      <c r="K35" s="143" t="str">
        <f>IF(ISBLANK(E35),"",(0.000824493-(0.0000040899*E35)+(0.000000076438*E35^2)-(0.00000000082467*E35^3)+(0.0000000000053875*E35^4)))</f>
        <v/>
      </c>
      <c r="L35" s="143" t="str">
        <f>IF(ISBLANK(E35),"",(-0.00000572466+(0.00000010227*E35)-(0.0000000016546*E35^2)))</f>
        <v/>
      </c>
      <c r="M35" s="143" t="str">
        <f>IF(ISBLANK(E35),"",IF(ISBLANK(G35),(O35+(K35*35)+(L35*35^1.5)+(0.00000048314*35^2)),(O35+(K35*G35)+(L35*G35^1.5)+(0.00000048314*G35^2))))</f>
        <v/>
      </c>
      <c r="N35" s="144" t="str">
        <f>IF(ISBLANK(D35),"",IF(ISBLANK(G35),J35*(1+0.00001*(35-20)),J35*(1+0.00001*(G35-20))))</f>
        <v/>
      </c>
      <c r="O35" s="143" t="str">
        <f>IF(ISBLANK(E35),"",(0.999842594+(0.00006793952*E35)-(0.00000909529*E35^2)+(0.0000001001685*E35^3)-(0.000000001120083*E35^4)+(0.000000000006536332*E35^5)))</f>
        <v/>
      </c>
      <c r="P35" s="142">
        <v>3.6</v>
      </c>
      <c r="Q35" s="142" t="s">
        <v>4</v>
      </c>
      <c r="R35" s="142" t="s">
        <v>4</v>
      </c>
      <c r="S35" s="161">
        <v>156.5</v>
      </c>
      <c r="T35" s="231">
        <v>7.0000000000000001E-3</v>
      </c>
      <c r="U35" s="231">
        <v>6.8403258629613417E-3</v>
      </c>
      <c r="X35" s="231">
        <v>34.292999999999999</v>
      </c>
      <c r="Y35" s="231">
        <v>33.510756402647615</v>
      </c>
      <c r="Z35" s="231">
        <v>2.2909999999999999</v>
      </c>
      <c r="AA35" s="231">
        <v>2.2387409360063475</v>
      </c>
      <c r="AB35" s="231">
        <v>33.28</v>
      </c>
      <c r="AC35" s="231">
        <v>32.520863531336211</v>
      </c>
      <c r="AD35" s="149"/>
      <c r="AE35" s="149"/>
      <c r="AF35" s="149"/>
      <c r="AG35" s="149"/>
      <c r="AH35" s="149"/>
      <c r="AI35" s="149"/>
      <c r="AJ35" s="149"/>
      <c r="AK35" s="149"/>
      <c r="AL35" s="149"/>
      <c r="AM35" s="149"/>
      <c r="AN35" s="149"/>
      <c r="AO35" s="149"/>
      <c r="AP35" s="149"/>
      <c r="AQ35" s="149"/>
      <c r="AR35" s="149"/>
      <c r="AS35" s="149"/>
      <c r="AT35" s="149"/>
      <c r="AU35" s="149"/>
      <c r="AV35" s="149"/>
      <c r="AW35" s="149"/>
      <c r="AX35" s="149"/>
      <c r="AY35" s="149"/>
      <c r="AZ35" s="149"/>
      <c r="BA35" s="149"/>
      <c r="BB35" s="150"/>
    </row>
    <row r="36" spans="1:54" ht="15.75" x14ac:dyDescent="0.25">
      <c r="A36" s="75">
        <f>IF(ISBLANK(VLOOKUP(D36,#REF!,3)),0,1)</f>
        <v>1</v>
      </c>
      <c r="B36" s="74">
        <f t="shared" ref="B36:B58" si="0">IF(ISBLANK(D36),0,IF(ISBLANK(E36),0,IF(ISBLANK(F36),0,1)))</f>
        <v>0</v>
      </c>
      <c r="C36" s="52">
        <v>2</v>
      </c>
      <c r="D36" s="53"/>
      <c r="E36" s="53"/>
      <c r="F36" s="53"/>
      <c r="G36" s="164">
        <v>34.492899999999999</v>
      </c>
      <c r="H36" s="53">
        <v>800</v>
      </c>
      <c r="I36" s="159">
        <v>799</v>
      </c>
      <c r="J36" s="127" t="s">
        <v>4</v>
      </c>
      <c r="K36" s="57" t="str">
        <f t="shared" ref="K36:K45" si="1">IF(ISBLANK(E36),"",(0.000824493-(0.0000040899*E36)+(0.000000076438*E36^2)-(0.00000000082467*E36^3)+(0.0000000000053875*E36^4)))</f>
        <v/>
      </c>
      <c r="L36" s="57" t="str">
        <f t="shared" ref="L36:L45" si="2">IF(ISBLANK(E36),"",(-0.00000572466+(0.00000010227*E36)-(0.0000000016546*E36^2)))</f>
        <v/>
      </c>
      <c r="M36" s="57" t="str">
        <f t="shared" ref="M36:M45" si="3">IF(ISBLANK(E36),"",IF(ISBLANK(G36),(O36+(K36*35)+(L36*35^1.5)+(0.00000048314*35^2)),(O36+(K36*G36)+(L36*G36^1.5)+(0.00000048314*G36^2))))</f>
        <v/>
      </c>
      <c r="N36" s="58" t="str">
        <f t="shared" ref="N36:N45" si="4">IF(ISBLANK(D36),"",IF(ISBLANK(G36),J36*(1+0.00001*(35-20)),J36*(1+0.00001*(G36-20))))</f>
        <v/>
      </c>
      <c r="O36" s="57" t="str">
        <f t="shared" ref="O36:O45" si="5">IF(ISBLANK(E36),"",(0.999842594+(0.00006793952*E36)-(0.00000909529*E36^2)+(0.0000001001685*E36^3)-(0.000000001120083*E36^4)+(0.000000000006536332*E36^5)))</f>
        <v/>
      </c>
      <c r="P36" s="127">
        <v>3.1179999999999999</v>
      </c>
      <c r="Q36" s="127" t="s">
        <v>4</v>
      </c>
      <c r="R36" s="127" t="s">
        <v>4</v>
      </c>
      <c r="S36" s="162">
        <v>135.6</v>
      </c>
      <c r="T36" s="231">
        <v>3.0000000000000001E-3</v>
      </c>
      <c r="U36" s="231">
        <v>2.9315682269834323E-3</v>
      </c>
      <c r="X36" s="231">
        <v>36.747</v>
      </c>
      <c r="Y36" s="231">
        <v>35.908779212320063</v>
      </c>
      <c r="Z36" s="231">
        <v>2.4129999999999998</v>
      </c>
      <c r="AA36" s="231">
        <v>2.3579580439036736</v>
      </c>
      <c r="AB36" s="231">
        <v>30.37</v>
      </c>
      <c r="AC36" s="231">
        <v>29.677242351162281</v>
      </c>
      <c r="AD36" s="76"/>
      <c r="AE36" s="76"/>
      <c r="AF36" s="76"/>
      <c r="AG36" s="76"/>
      <c r="AH36" s="76"/>
      <c r="AI36" s="76"/>
      <c r="AJ36" s="76"/>
      <c r="AK36" s="76"/>
      <c r="AL36" s="76"/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76"/>
      <c r="BA36" s="76"/>
      <c r="BB36" s="77"/>
    </row>
    <row r="37" spans="1:54" ht="15.75" x14ac:dyDescent="0.25">
      <c r="A37" s="75">
        <f>IF(ISBLANK(VLOOKUP(D37,#REF!,3)),0,1)</f>
        <v>1</v>
      </c>
      <c r="B37" s="74">
        <f t="shared" si="0"/>
        <v>0</v>
      </c>
      <c r="C37" s="52">
        <v>3</v>
      </c>
      <c r="D37" s="53"/>
      <c r="E37" s="53"/>
      <c r="F37" s="53"/>
      <c r="G37" s="164">
        <v>34.6556</v>
      </c>
      <c r="H37" s="53">
        <v>500</v>
      </c>
      <c r="I37" s="159">
        <v>499</v>
      </c>
      <c r="J37" s="127" t="s">
        <v>4</v>
      </c>
      <c r="K37" s="57" t="str">
        <f t="shared" si="1"/>
        <v/>
      </c>
      <c r="L37" s="57" t="str">
        <f t="shared" si="2"/>
        <v/>
      </c>
      <c r="M37" s="57" t="str">
        <f t="shared" si="3"/>
        <v/>
      </c>
      <c r="N37" s="58" t="str">
        <f t="shared" si="4"/>
        <v/>
      </c>
      <c r="O37" s="57" t="str">
        <f t="shared" si="5"/>
        <v/>
      </c>
      <c r="P37" s="127">
        <v>1.6930000000000001</v>
      </c>
      <c r="Q37" s="127" t="s">
        <v>4</v>
      </c>
      <c r="R37" s="127" t="s">
        <v>4</v>
      </c>
      <c r="S37" s="162">
        <v>73.599999999999994</v>
      </c>
      <c r="T37" s="231">
        <v>2E-3</v>
      </c>
      <c r="U37" s="231">
        <v>1.9543788179889549E-3</v>
      </c>
      <c r="X37" s="231">
        <v>38.467999999999996</v>
      </c>
      <c r="Y37" s="231">
        <v>37.590522185199553</v>
      </c>
      <c r="Z37" s="231">
        <v>2.371</v>
      </c>
      <c r="AA37" s="231">
        <v>2.3169160887259057</v>
      </c>
      <c r="AB37" s="231">
        <v>20.59</v>
      </c>
      <c r="AC37" s="231">
        <v>20.120329931196288</v>
      </c>
      <c r="AD37" s="76"/>
      <c r="AE37" s="76"/>
      <c r="AF37" s="76"/>
      <c r="AG37" s="76"/>
      <c r="AH37" s="76"/>
      <c r="AI37" s="76"/>
      <c r="AJ37" s="76"/>
      <c r="AK37" s="76"/>
      <c r="AL37" s="76"/>
      <c r="AM37" s="76"/>
      <c r="AN37" s="76"/>
      <c r="AO37" s="76"/>
      <c r="AP37" s="76"/>
      <c r="AQ37" s="76"/>
      <c r="AR37" s="76"/>
      <c r="AS37" s="76"/>
      <c r="AT37" s="76"/>
      <c r="AU37" s="76"/>
      <c r="AV37" s="76"/>
      <c r="AW37" s="76"/>
      <c r="AX37" s="76"/>
      <c r="AY37" s="76"/>
      <c r="AZ37" s="76"/>
      <c r="BA37" s="76"/>
      <c r="BB37" s="77"/>
    </row>
    <row r="38" spans="1:54" ht="15.75" x14ac:dyDescent="0.25">
      <c r="A38" s="75">
        <f>IF(ISBLANK(VLOOKUP(D38,#REF!,3)),0,1)</f>
        <v>1</v>
      </c>
      <c r="B38" s="74">
        <f t="shared" si="0"/>
        <v>0</v>
      </c>
      <c r="C38" s="52">
        <v>4</v>
      </c>
      <c r="D38" s="53"/>
      <c r="E38" s="53"/>
      <c r="F38" s="53"/>
      <c r="G38" s="164">
        <v>34.884900000000002</v>
      </c>
      <c r="H38" s="53">
        <v>300</v>
      </c>
      <c r="I38" s="159">
        <v>300</v>
      </c>
      <c r="J38" s="127" t="s">
        <v>4</v>
      </c>
      <c r="K38" s="57" t="str">
        <f t="shared" si="1"/>
        <v/>
      </c>
      <c r="L38" s="57" t="str">
        <f t="shared" si="2"/>
        <v/>
      </c>
      <c r="M38" s="57" t="str">
        <f t="shared" si="3"/>
        <v/>
      </c>
      <c r="N38" s="58" t="str">
        <f t="shared" si="4"/>
        <v/>
      </c>
      <c r="O38" s="57" t="str">
        <f t="shared" si="5"/>
        <v/>
      </c>
      <c r="P38" s="127">
        <v>1.7470000000000001</v>
      </c>
      <c r="Q38" s="127" t="s">
        <v>4</v>
      </c>
      <c r="R38" s="127" t="s">
        <v>4</v>
      </c>
      <c r="S38" s="162">
        <v>76</v>
      </c>
      <c r="T38" s="231">
        <v>1E-3</v>
      </c>
      <c r="U38" s="231">
        <v>9.7718940899447744E-4</v>
      </c>
      <c r="X38" s="231">
        <v>32.969000000000001</v>
      </c>
      <c r="Y38" s="231">
        <v>32.216957625138924</v>
      </c>
      <c r="Z38" s="231">
        <v>2.0169999999999999</v>
      </c>
      <c r="AA38" s="231">
        <v>1.9709910379418609</v>
      </c>
      <c r="AB38" s="231">
        <v>13.81</v>
      </c>
      <c r="AC38" s="231">
        <v>13.494985738213733</v>
      </c>
      <c r="AD38" s="76"/>
      <c r="AE38" s="76"/>
      <c r="AF38" s="76"/>
      <c r="AG38" s="76"/>
      <c r="AH38" s="76"/>
      <c r="AI38" s="76"/>
      <c r="AJ38" s="76"/>
      <c r="AK38" s="76"/>
      <c r="AL38" s="76"/>
      <c r="AM38" s="76"/>
      <c r="AN38" s="76"/>
      <c r="AO38" s="76"/>
      <c r="AP38" s="76"/>
      <c r="AQ38" s="76"/>
      <c r="AR38" s="76"/>
      <c r="AS38" s="76"/>
      <c r="AT38" s="76"/>
      <c r="AU38" s="76"/>
      <c r="AV38" s="76"/>
      <c r="AW38" s="76"/>
      <c r="AX38" s="76"/>
      <c r="AY38" s="76"/>
      <c r="AZ38" s="76"/>
      <c r="BA38" s="76"/>
      <c r="BB38" s="77"/>
    </row>
    <row r="39" spans="1:54" ht="15.75" x14ac:dyDescent="0.25">
      <c r="A39" s="75">
        <f>IF(ISBLANK(VLOOKUP(D39,#REF!,3)),0,1)</f>
        <v>1</v>
      </c>
      <c r="B39" s="74">
        <f t="shared" si="0"/>
        <v>0</v>
      </c>
      <c r="C39" s="52">
        <v>5</v>
      </c>
      <c r="D39" s="53"/>
      <c r="E39" s="53"/>
      <c r="F39" s="53"/>
      <c r="G39" s="164">
        <v>35.321800000000003</v>
      </c>
      <c r="H39" s="53">
        <v>160</v>
      </c>
      <c r="I39" s="159">
        <v>156</v>
      </c>
      <c r="J39" s="127" t="s">
        <v>4</v>
      </c>
      <c r="K39" s="57" t="str">
        <f t="shared" si="1"/>
        <v/>
      </c>
      <c r="L39" s="57" t="str">
        <f t="shared" si="2"/>
        <v/>
      </c>
      <c r="M39" s="57" t="str">
        <f t="shared" si="3"/>
        <v/>
      </c>
      <c r="N39" s="58" t="str">
        <f t="shared" si="4"/>
        <v/>
      </c>
      <c r="O39" s="57" t="str">
        <f t="shared" si="5"/>
        <v/>
      </c>
      <c r="P39" s="127">
        <v>2.09</v>
      </c>
      <c r="Q39" s="127" t="s">
        <v>4</v>
      </c>
      <c r="R39" s="127" t="s">
        <v>4</v>
      </c>
      <c r="S39" s="162">
        <v>90.9</v>
      </c>
      <c r="T39" s="231">
        <v>7.0000000000000001E-3</v>
      </c>
      <c r="U39" s="231">
        <v>6.8403258629613417E-3</v>
      </c>
      <c r="X39" s="231">
        <v>24.613</v>
      </c>
      <c r="Y39" s="231">
        <v>24.051562923581074</v>
      </c>
      <c r="Z39" s="231">
        <v>1.5389999999999999</v>
      </c>
      <c r="AA39" s="231">
        <v>1.5038945004425006</v>
      </c>
      <c r="AB39" s="231">
        <v>7.94</v>
      </c>
      <c r="AC39" s="231">
        <v>7.7588839074161511</v>
      </c>
      <c r="AD39" s="76"/>
      <c r="AE39" s="76"/>
      <c r="AF39" s="76"/>
      <c r="AG39" s="76"/>
      <c r="AH39" s="76"/>
      <c r="AI39" s="76"/>
      <c r="AJ39" s="76"/>
      <c r="AK39" s="76"/>
      <c r="AL39" s="76"/>
      <c r="AM39" s="76"/>
      <c r="AN39" s="76"/>
      <c r="AO39" s="76"/>
      <c r="AP39" s="76"/>
      <c r="AQ39" s="76"/>
      <c r="AR39" s="76"/>
      <c r="AS39" s="76"/>
      <c r="AT39" s="76"/>
      <c r="AU39" s="76"/>
      <c r="AV39" s="76"/>
      <c r="AW39" s="76"/>
      <c r="AX39" s="76"/>
      <c r="AY39" s="76"/>
      <c r="AZ39" s="76"/>
      <c r="BA39" s="76"/>
      <c r="BB39" s="77"/>
    </row>
    <row r="40" spans="1:54" ht="15.75" x14ac:dyDescent="0.25">
      <c r="A40" s="75">
        <f>IF(ISBLANK(VLOOKUP(D40,#REF!,3)),0,1)</f>
        <v>1</v>
      </c>
      <c r="B40" s="74">
        <f t="shared" si="0"/>
        <v>0</v>
      </c>
      <c r="C40" s="52">
        <v>6</v>
      </c>
      <c r="D40" s="53"/>
      <c r="E40" s="53"/>
      <c r="F40" s="53"/>
      <c r="G40" s="164">
        <v>35.531799999999997</v>
      </c>
      <c r="H40" s="53">
        <v>130</v>
      </c>
      <c r="I40" s="159">
        <v>129</v>
      </c>
      <c r="J40" s="127" t="s">
        <v>4</v>
      </c>
      <c r="K40" s="57" t="str">
        <f t="shared" si="1"/>
        <v/>
      </c>
      <c r="L40" s="57" t="str">
        <f t="shared" si="2"/>
        <v/>
      </c>
      <c r="M40" s="57" t="str">
        <f t="shared" si="3"/>
        <v/>
      </c>
      <c r="N40" s="58" t="str">
        <f t="shared" si="4"/>
        <v/>
      </c>
      <c r="O40" s="57" t="str">
        <f t="shared" si="5"/>
        <v/>
      </c>
      <c r="P40" s="127">
        <v>2.3719999999999999</v>
      </c>
      <c r="Q40" s="127" t="s">
        <v>4</v>
      </c>
      <c r="R40" s="127" t="s">
        <v>4</v>
      </c>
      <c r="S40" s="162">
        <v>103.2</v>
      </c>
      <c r="T40" s="231">
        <v>2.4E-2</v>
      </c>
      <c r="U40" s="231">
        <v>2.3452545815867459E-2</v>
      </c>
      <c r="X40" s="231">
        <v>21.335999999999999</v>
      </c>
      <c r="Y40" s="231">
        <v>20.849313230306169</v>
      </c>
      <c r="Z40" s="231">
        <v>1.341</v>
      </c>
      <c r="AA40" s="231">
        <v>1.3104109974615941</v>
      </c>
      <c r="AB40" s="231">
        <v>6.23</v>
      </c>
      <c r="AC40" s="231">
        <v>6.087890018035595</v>
      </c>
      <c r="AD40" s="76"/>
      <c r="AE40" s="76"/>
      <c r="AF40" s="76"/>
      <c r="AG40" s="76"/>
      <c r="AH40" s="76"/>
      <c r="AI40" s="76"/>
      <c r="AJ40" s="76"/>
      <c r="AK40" s="76"/>
      <c r="AL40" s="76"/>
      <c r="AM40" s="76"/>
      <c r="AN40" s="76"/>
      <c r="AO40" s="76"/>
      <c r="AP40" s="76"/>
      <c r="AQ40" s="76"/>
      <c r="AR40" s="76"/>
      <c r="AS40" s="76"/>
      <c r="AT40" s="76"/>
      <c r="AU40" s="76"/>
      <c r="AV40" s="76"/>
      <c r="AW40" s="76"/>
      <c r="AX40" s="76"/>
      <c r="AY40" s="76"/>
      <c r="AZ40" s="76"/>
      <c r="BA40" s="76"/>
      <c r="BB40" s="77"/>
    </row>
    <row r="41" spans="1:54" ht="15.75" x14ac:dyDescent="0.25">
      <c r="A41" s="75">
        <f>IF(ISBLANK(VLOOKUP(D41,#REF!,3)),0,1)</f>
        <v>1</v>
      </c>
      <c r="B41" s="74">
        <f t="shared" si="0"/>
        <v>0</v>
      </c>
      <c r="C41" s="52">
        <v>7</v>
      </c>
      <c r="D41" s="53"/>
      <c r="E41" s="53"/>
      <c r="F41" s="53"/>
      <c r="G41" s="164">
        <v>35.814399999999999</v>
      </c>
      <c r="H41" s="53">
        <v>100</v>
      </c>
      <c r="I41" s="159">
        <v>99</v>
      </c>
      <c r="J41" s="127" t="s">
        <v>4</v>
      </c>
      <c r="K41" s="57" t="str">
        <f t="shared" si="1"/>
        <v/>
      </c>
      <c r="L41" s="57" t="str">
        <f t="shared" si="2"/>
        <v/>
      </c>
      <c r="M41" s="57" t="str">
        <f t="shared" si="3"/>
        <v/>
      </c>
      <c r="N41" s="58" t="str">
        <f t="shared" si="4"/>
        <v/>
      </c>
      <c r="O41" s="57" t="str">
        <f t="shared" si="5"/>
        <v/>
      </c>
      <c r="P41" s="127">
        <v>2.8159999999999998</v>
      </c>
      <c r="Q41" s="127" t="s">
        <v>4</v>
      </c>
      <c r="R41" s="127" t="s">
        <v>4</v>
      </c>
      <c r="S41" s="162">
        <v>122.6</v>
      </c>
      <c r="T41" s="231">
        <v>0.13200000000000001</v>
      </c>
      <c r="U41" s="231">
        <v>0.12898900198727103</v>
      </c>
      <c r="X41" s="231">
        <v>16.337999999999997</v>
      </c>
      <c r="Y41" s="231">
        <v>15.965320564151769</v>
      </c>
      <c r="Z41" s="231">
        <v>1.073</v>
      </c>
      <c r="AA41" s="231">
        <v>1.0485242358510742</v>
      </c>
      <c r="AB41" s="231">
        <v>4.34</v>
      </c>
      <c r="AC41" s="231">
        <v>4.2410020350360318</v>
      </c>
      <c r="AD41" s="76"/>
      <c r="AE41" s="76"/>
      <c r="AF41" s="76"/>
      <c r="AG41" s="76"/>
      <c r="AH41" s="76"/>
      <c r="AI41" s="76"/>
      <c r="AJ41" s="76"/>
      <c r="AK41" s="76"/>
      <c r="AL41" s="76"/>
      <c r="AM41" s="76"/>
      <c r="AN41" s="76"/>
      <c r="AO41" s="76"/>
      <c r="AP41" s="76"/>
      <c r="AQ41" s="76"/>
      <c r="AR41" s="76"/>
      <c r="AS41" s="76"/>
      <c r="AT41" s="76"/>
      <c r="AU41" s="76"/>
      <c r="AV41" s="76"/>
      <c r="AW41" s="76"/>
      <c r="AX41" s="76"/>
      <c r="AY41" s="76"/>
      <c r="AZ41" s="76"/>
      <c r="BA41" s="76"/>
      <c r="BB41" s="77"/>
    </row>
    <row r="42" spans="1:54" ht="15.75" x14ac:dyDescent="0.25">
      <c r="A42" s="75">
        <f>IF(ISBLANK(VLOOKUP(D42,#REF!,3)),0,1)</f>
        <v>1</v>
      </c>
      <c r="B42" s="74">
        <f t="shared" si="0"/>
        <v>0</v>
      </c>
      <c r="C42" s="52">
        <v>8</v>
      </c>
      <c r="D42" s="53"/>
      <c r="E42" s="53"/>
      <c r="F42" s="53"/>
      <c r="G42" s="164">
        <v>36.244199999999999</v>
      </c>
      <c r="H42" s="53">
        <v>80</v>
      </c>
      <c r="I42" s="159">
        <v>80</v>
      </c>
      <c r="J42" s="127" t="s">
        <v>4</v>
      </c>
      <c r="K42" s="57" t="str">
        <f t="shared" si="1"/>
        <v/>
      </c>
      <c r="L42" s="57" t="str">
        <f t="shared" si="2"/>
        <v/>
      </c>
      <c r="M42" s="57" t="str">
        <f t="shared" si="3"/>
        <v/>
      </c>
      <c r="N42" s="58" t="str">
        <f t="shared" si="4"/>
        <v/>
      </c>
      <c r="O42" s="57" t="str">
        <f t="shared" si="5"/>
        <v/>
      </c>
      <c r="P42" s="127">
        <v>4.2590000000000003</v>
      </c>
      <c r="Q42" s="127" t="s">
        <v>4</v>
      </c>
      <c r="R42" s="127" t="s">
        <v>4</v>
      </c>
      <c r="S42" s="60">
        <v>185.5</v>
      </c>
      <c r="T42" s="231">
        <v>0.155</v>
      </c>
      <c r="U42" s="231">
        <v>0.15146435839414399</v>
      </c>
      <c r="X42" s="231">
        <v>4.3550000000000004</v>
      </c>
      <c r="Y42" s="231">
        <v>4.2556598761709497</v>
      </c>
      <c r="Z42" s="231">
        <v>0.42299999999999999</v>
      </c>
      <c r="AA42" s="231">
        <v>0.41335112000466395</v>
      </c>
      <c r="AB42" s="231">
        <v>1.96</v>
      </c>
      <c r="AC42" s="231">
        <v>1.9152912416291756</v>
      </c>
      <c r="AD42" s="76"/>
      <c r="AE42" s="76"/>
      <c r="AF42" s="76"/>
      <c r="AG42" s="76"/>
      <c r="AH42" s="76"/>
      <c r="AI42" s="76"/>
      <c r="AJ42" s="76"/>
      <c r="AK42" s="76"/>
      <c r="AL42" s="76"/>
      <c r="AM42" s="76"/>
      <c r="AN42" s="76"/>
      <c r="AO42" s="76"/>
      <c r="AP42" s="76"/>
      <c r="AQ42" s="76"/>
      <c r="AR42" s="76"/>
      <c r="AS42" s="76"/>
      <c r="AT42" s="76"/>
      <c r="AU42" s="76"/>
      <c r="AV42" s="76"/>
      <c r="AW42" s="76"/>
      <c r="AX42" s="76"/>
      <c r="AY42" s="76"/>
      <c r="AZ42" s="76"/>
      <c r="BA42" s="76"/>
      <c r="BB42" s="77"/>
    </row>
    <row r="43" spans="1:54" ht="15.75" x14ac:dyDescent="0.25">
      <c r="A43" s="75">
        <f>IF(ISBLANK(VLOOKUP(D43,#REF!,3)),0,1)</f>
        <v>1</v>
      </c>
      <c r="B43" s="74">
        <f t="shared" si="0"/>
        <v>0</v>
      </c>
      <c r="C43" s="52">
        <v>9</v>
      </c>
      <c r="D43" s="53"/>
      <c r="E43" s="53"/>
      <c r="F43" s="53"/>
      <c r="G43" s="164">
        <v>36.536900000000003</v>
      </c>
      <c r="H43" s="53">
        <v>60</v>
      </c>
      <c r="I43" s="159">
        <v>59</v>
      </c>
      <c r="J43" s="127" t="s">
        <v>4</v>
      </c>
      <c r="K43" s="57" t="str">
        <f t="shared" si="1"/>
        <v/>
      </c>
      <c r="L43" s="57" t="str">
        <f t="shared" si="2"/>
        <v/>
      </c>
      <c r="M43" s="57" t="str">
        <f t="shared" si="3"/>
        <v/>
      </c>
      <c r="N43" s="58" t="str">
        <f t="shared" si="4"/>
        <v/>
      </c>
      <c r="O43" s="57" t="str">
        <f t="shared" si="5"/>
        <v/>
      </c>
      <c r="P43" s="127">
        <v>4.6509999999999998</v>
      </c>
      <c r="Q43" s="127" t="s">
        <v>4</v>
      </c>
      <c r="R43" s="127" t="s">
        <v>4</v>
      </c>
      <c r="S43" s="60">
        <v>202.8</v>
      </c>
      <c r="T43" s="231">
        <v>2E-3</v>
      </c>
      <c r="U43" s="231">
        <v>1.9543788179889549E-3</v>
      </c>
      <c r="X43" s="231">
        <v>0</v>
      </c>
      <c r="Y43" s="231">
        <v>0</v>
      </c>
      <c r="Z43" s="231">
        <v>5.800000000000001E-2</v>
      </c>
      <c r="AA43" s="231">
        <v>5.6676985721679701E-2</v>
      </c>
      <c r="AB43" s="231">
        <v>0.72</v>
      </c>
      <c r="AC43" s="231">
        <v>0.70357637447602372</v>
      </c>
      <c r="AD43" s="76"/>
      <c r="AE43" s="76"/>
      <c r="AF43" s="76"/>
      <c r="AG43" s="76"/>
      <c r="AH43" s="76"/>
      <c r="AI43" s="76"/>
      <c r="AJ43" s="76"/>
      <c r="AK43" s="76"/>
      <c r="AL43" s="76"/>
      <c r="AM43" s="76"/>
      <c r="AN43" s="76"/>
      <c r="AO43" s="76"/>
      <c r="AP43" s="76"/>
      <c r="AQ43" s="76"/>
      <c r="AR43" s="76"/>
      <c r="AS43" s="76"/>
      <c r="AT43" s="76"/>
      <c r="AU43" s="76"/>
      <c r="AV43" s="76"/>
      <c r="AW43" s="76"/>
      <c r="AX43" s="76"/>
      <c r="AY43" s="76"/>
      <c r="AZ43" s="76"/>
      <c r="BA43" s="76"/>
      <c r="BB43" s="77"/>
    </row>
    <row r="44" spans="1:54" ht="15.75" x14ac:dyDescent="0.25">
      <c r="A44" s="75">
        <f>IF(ISBLANK(VLOOKUP(D44,#REF!,3)),0,1)</f>
        <v>1</v>
      </c>
      <c r="B44" s="74">
        <f t="shared" si="0"/>
        <v>0</v>
      </c>
      <c r="C44" s="52">
        <v>10</v>
      </c>
      <c r="D44" s="53"/>
      <c r="E44" s="53"/>
      <c r="F44" s="53"/>
      <c r="G44" s="164">
        <v>36.054699999999997</v>
      </c>
      <c r="H44" s="53">
        <v>40</v>
      </c>
      <c r="I44" s="159">
        <v>41</v>
      </c>
      <c r="J44" s="127" t="s">
        <v>4</v>
      </c>
      <c r="K44" s="57" t="str">
        <f t="shared" si="1"/>
        <v/>
      </c>
      <c r="L44" s="57" t="str">
        <f t="shared" si="2"/>
        <v/>
      </c>
      <c r="M44" s="57" t="str">
        <f t="shared" si="3"/>
        <v/>
      </c>
      <c r="N44" s="58" t="str">
        <f t="shared" si="4"/>
        <v/>
      </c>
      <c r="O44" s="57" t="str">
        <f t="shared" si="5"/>
        <v/>
      </c>
      <c r="P44" s="127">
        <v>4.5839999999999996</v>
      </c>
      <c r="Q44" s="127" t="s">
        <v>4</v>
      </c>
      <c r="R44" s="127" t="s">
        <v>4</v>
      </c>
      <c r="S44" s="60">
        <v>200</v>
      </c>
      <c r="T44" s="231">
        <v>1E-3</v>
      </c>
      <c r="U44" s="231">
        <v>9.7718940899447744E-4</v>
      </c>
      <c r="X44" s="231">
        <v>1.9E-2</v>
      </c>
      <c r="Y44" s="231">
        <v>1.856659877089507E-2</v>
      </c>
      <c r="Z44" s="231">
        <v>1.6E-2</v>
      </c>
      <c r="AA44" s="231">
        <v>1.5635030543911639E-2</v>
      </c>
      <c r="AB44" s="231">
        <v>0.61</v>
      </c>
      <c r="AC44" s="231">
        <v>0.59608553948663123</v>
      </c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  <c r="AP44" s="76"/>
      <c r="AQ44" s="76"/>
      <c r="AR44" s="76"/>
      <c r="AS44" s="76"/>
      <c r="AT44" s="76"/>
      <c r="AU44" s="76"/>
      <c r="AV44" s="76"/>
      <c r="AW44" s="76"/>
      <c r="AX44" s="76"/>
      <c r="AY44" s="76"/>
      <c r="AZ44" s="76"/>
      <c r="BA44" s="76"/>
      <c r="BB44" s="77"/>
    </row>
    <row r="45" spans="1:54" ht="15.75" x14ac:dyDescent="0.25">
      <c r="A45" s="75">
        <f>IF(ISBLANK(VLOOKUP(D45,#REF!,3)),0,1)</f>
        <v>1</v>
      </c>
      <c r="B45" s="74">
        <f t="shared" si="0"/>
        <v>0</v>
      </c>
      <c r="C45" s="52">
        <v>11</v>
      </c>
      <c r="D45" s="53"/>
      <c r="E45" s="53"/>
      <c r="F45" s="53"/>
      <c r="G45" s="232">
        <v>36.039099999999998</v>
      </c>
      <c r="H45" s="53">
        <v>20</v>
      </c>
      <c r="I45" s="159">
        <v>20</v>
      </c>
      <c r="J45" s="127" t="s">
        <v>4</v>
      </c>
      <c r="K45" s="57" t="str">
        <f t="shared" si="1"/>
        <v/>
      </c>
      <c r="L45" s="57" t="str">
        <f t="shared" si="2"/>
        <v/>
      </c>
      <c r="M45" s="57" t="str">
        <f t="shared" si="3"/>
        <v/>
      </c>
      <c r="N45" s="58" t="str">
        <f t="shared" si="4"/>
        <v/>
      </c>
      <c r="O45" s="57" t="str">
        <f t="shared" si="5"/>
        <v/>
      </c>
      <c r="P45" s="127">
        <v>4.5880000000000001</v>
      </c>
      <c r="Q45" s="127" t="s">
        <v>4</v>
      </c>
      <c r="R45" s="127" t="s">
        <v>4</v>
      </c>
      <c r="S45" s="60">
        <v>200.2</v>
      </c>
      <c r="T45" s="231">
        <v>7.0000000000000001E-3</v>
      </c>
      <c r="U45" s="231">
        <v>6.8403258629613417E-3</v>
      </c>
      <c r="X45" s="231">
        <v>0</v>
      </c>
      <c r="Y45" s="231">
        <v>0</v>
      </c>
      <c r="Z45" s="231">
        <v>2.5000000000000001E-2</v>
      </c>
      <c r="AA45" s="231">
        <v>2.4429735224861936E-2</v>
      </c>
      <c r="AB45" s="231">
        <v>0.63</v>
      </c>
      <c r="AC45" s="231">
        <v>0.61562932766652079</v>
      </c>
      <c r="AD45" s="76"/>
      <c r="AE45" s="76"/>
      <c r="AF45" s="76"/>
      <c r="AG45" s="76"/>
      <c r="AH45" s="76"/>
      <c r="AI45" s="76"/>
      <c r="AJ45" s="76"/>
      <c r="AK45" s="76"/>
      <c r="AL45" s="76"/>
      <c r="AM45" s="76"/>
      <c r="AN45" s="76"/>
      <c r="AO45" s="76"/>
      <c r="AP45" s="76"/>
      <c r="AQ45" s="76"/>
      <c r="AR45" s="76"/>
      <c r="AS45" s="76"/>
      <c r="AT45" s="76"/>
      <c r="AU45" s="76"/>
      <c r="AV45" s="76"/>
      <c r="AW45" s="76"/>
      <c r="AX45" s="76"/>
      <c r="AY45" s="76"/>
      <c r="AZ45" s="76"/>
      <c r="BA45" s="76"/>
      <c r="BB45" s="77"/>
    </row>
    <row r="46" spans="1:54" ht="15.75" x14ac:dyDescent="0.25">
      <c r="A46" s="75">
        <f>IF(ISBLANK(VLOOKUP(D46,#REF!,3)),0,1)</f>
        <v>1</v>
      </c>
      <c r="B46" s="74">
        <f t="shared" si="0"/>
        <v>0</v>
      </c>
      <c r="C46" s="52">
        <v>12</v>
      </c>
      <c r="D46" s="53"/>
      <c r="E46" s="54"/>
      <c r="F46" s="55"/>
      <c r="G46" s="232">
        <v>36.039400000000001</v>
      </c>
      <c r="H46" s="53">
        <v>20</v>
      </c>
      <c r="I46" s="159">
        <v>20</v>
      </c>
      <c r="J46" s="127" t="s">
        <v>4</v>
      </c>
      <c r="K46" s="127" t="s">
        <v>4</v>
      </c>
      <c r="L46" s="127" t="s">
        <v>4</v>
      </c>
      <c r="M46" s="127" t="s">
        <v>4</v>
      </c>
      <c r="N46" s="127" t="s">
        <v>4</v>
      </c>
      <c r="O46" s="127" t="s">
        <v>4</v>
      </c>
      <c r="P46" s="127">
        <v>4.5869999999999997</v>
      </c>
      <c r="Q46" s="127" t="s">
        <v>4</v>
      </c>
      <c r="R46" s="127" t="s">
        <v>4</v>
      </c>
      <c r="S46" s="60">
        <v>200.1</v>
      </c>
      <c r="T46" s="231">
        <v>5.0000000000000001E-3</v>
      </c>
      <c r="U46" s="231">
        <v>4.8859470449723868E-3</v>
      </c>
      <c r="X46" s="231">
        <v>0</v>
      </c>
      <c r="Y46" s="231">
        <v>0</v>
      </c>
      <c r="Z46" s="231">
        <v>0.03</v>
      </c>
      <c r="AA46" s="231">
        <v>2.9315682269834321E-2</v>
      </c>
      <c r="AB46" s="231">
        <v>0.66</v>
      </c>
      <c r="AC46" s="231">
        <v>0.64494500993635506</v>
      </c>
      <c r="AD46" s="76"/>
      <c r="AE46" s="76"/>
      <c r="AF46" s="76"/>
      <c r="AG46" s="76"/>
      <c r="AH46" s="76"/>
      <c r="AI46" s="76"/>
      <c r="AJ46" s="76"/>
      <c r="AK46" s="76"/>
      <c r="AL46" s="76"/>
      <c r="AM46" s="76"/>
      <c r="AN46" s="76"/>
      <c r="AO46" s="76"/>
      <c r="AP46" s="76"/>
      <c r="AQ46" s="76"/>
      <c r="AR46" s="76"/>
      <c r="AS46" s="76"/>
      <c r="AT46" s="76"/>
      <c r="AU46" s="76"/>
      <c r="AV46" s="76"/>
      <c r="AW46" s="76"/>
      <c r="AX46" s="76"/>
      <c r="AY46" s="76"/>
      <c r="AZ46" s="76"/>
      <c r="BA46" s="76"/>
      <c r="BB46" s="77"/>
    </row>
    <row r="47" spans="1:54" ht="15.75" x14ac:dyDescent="0.25">
      <c r="A47" s="75">
        <f>IF(ISBLANK(VLOOKUP(D47,#REF!,3)),0,1)</f>
        <v>1</v>
      </c>
      <c r="B47" s="74">
        <f t="shared" si="0"/>
        <v>0</v>
      </c>
      <c r="C47" s="52">
        <v>13</v>
      </c>
      <c r="D47" s="53"/>
      <c r="E47" s="54"/>
      <c r="F47" s="55"/>
      <c r="G47" s="164">
        <v>36.039299999999997</v>
      </c>
      <c r="H47" s="53">
        <v>10</v>
      </c>
      <c r="I47" s="159">
        <v>10</v>
      </c>
      <c r="J47" s="127" t="s">
        <v>4</v>
      </c>
      <c r="K47" s="127" t="s">
        <v>4</v>
      </c>
      <c r="L47" s="127" t="s">
        <v>4</v>
      </c>
      <c r="M47" s="127" t="s">
        <v>4</v>
      </c>
      <c r="N47" s="127" t="s">
        <v>4</v>
      </c>
      <c r="O47" s="127" t="s">
        <v>4</v>
      </c>
      <c r="P47" s="127">
        <v>4.585</v>
      </c>
      <c r="Q47" s="127" t="s">
        <v>4</v>
      </c>
      <c r="R47" s="127" t="s">
        <v>4</v>
      </c>
      <c r="S47" s="60">
        <v>200</v>
      </c>
      <c r="T47" s="231">
        <v>2E-3</v>
      </c>
      <c r="U47" s="231">
        <v>1.9543788179889549E-3</v>
      </c>
      <c r="X47" s="231">
        <v>0</v>
      </c>
      <c r="Y47" s="231">
        <v>0</v>
      </c>
      <c r="Z47" s="231">
        <v>2.2999999999999993E-2</v>
      </c>
      <c r="AA47" s="231">
        <v>2.2475356406872975E-2</v>
      </c>
      <c r="AB47" s="231">
        <v>0.67</v>
      </c>
      <c r="AC47" s="231">
        <v>0.6547169040262999</v>
      </c>
      <c r="AD47" s="76"/>
      <c r="AE47" s="76"/>
      <c r="AF47" s="76"/>
      <c r="AG47" s="76"/>
      <c r="AH47" s="76"/>
      <c r="AI47" s="76"/>
      <c r="AJ47" s="76"/>
      <c r="AK47" s="76"/>
      <c r="AL47" s="76"/>
      <c r="AM47" s="76"/>
      <c r="AN47" s="76"/>
      <c r="AO47" s="76"/>
      <c r="AP47" s="76"/>
      <c r="AQ47" s="76"/>
      <c r="AR47" s="76"/>
      <c r="AS47" s="76"/>
      <c r="AT47" s="76"/>
      <c r="AU47" s="76"/>
      <c r="AV47" s="76"/>
      <c r="AW47" s="76"/>
      <c r="AX47" s="76"/>
      <c r="AY47" s="76"/>
      <c r="AZ47" s="76"/>
      <c r="BA47" s="76"/>
      <c r="BB47" s="77"/>
    </row>
    <row r="48" spans="1:54" ht="15.75" x14ac:dyDescent="0.25">
      <c r="A48" s="75">
        <f>IF(ISBLANK(VLOOKUP(D48,#REF!,3)),0,1)</f>
        <v>1</v>
      </c>
      <c r="B48" s="74">
        <f t="shared" si="0"/>
        <v>0</v>
      </c>
      <c r="C48" s="52">
        <v>14</v>
      </c>
      <c r="D48" s="53"/>
      <c r="E48" s="54"/>
      <c r="F48" s="55"/>
      <c r="G48" s="164">
        <v>36.039299999999997</v>
      </c>
      <c r="H48" s="53">
        <v>0</v>
      </c>
      <c r="I48" s="159">
        <v>1</v>
      </c>
      <c r="J48" s="127" t="s">
        <v>4</v>
      </c>
      <c r="K48" s="127" t="s">
        <v>4</v>
      </c>
      <c r="L48" s="127" t="s">
        <v>4</v>
      </c>
      <c r="M48" s="127" t="s">
        <v>4</v>
      </c>
      <c r="N48" s="127" t="s">
        <v>4</v>
      </c>
      <c r="O48" s="127" t="s">
        <v>4</v>
      </c>
      <c r="P48" s="127">
        <v>4.585</v>
      </c>
      <c r="Q48" s="127" t="s">
        <v>4</v>
      </c>
      <c r="R48" s="127" t="s">
        <v>4</v>
      </c>
      <c r="S48" s="60">
        <v>200</v>
      </c>
      <c r="T48" s="231">
        <v>3.0000000000000001E-3</v>
      </c>
      <c r="U48" s="231">
        <v>2.9315682269834323E-3</v>
      </c>
      <c r="X48" s="231">
        <v>0</v>
      </c>
      <c r="Y48" s="231">
        <v>0</v>
      </c>
      <c r="Z48" s="231">
        <v>2.5999999999999995E-2</v>
      </c>
      <c r="AA48" s="231">
        <v>2.5406924633856409E-2</v>
      </c>
      <c r="AB48" s="231">
        <v>0.68</v>
      </c>
      <c r="AC48" s="231">
        <v>0.66448879811624473</v>
      </c>
      <c r="AD48" s="76"/>
      <c r="AE48" s="76"/>
      <c r="AF48" s="76"/>
      <c r="AG48" s="76"/>
      <c r="AH48" s="76"/>
      <c r="AI48" s="76"/>
      <c r="AJ48" s="76"/>
      <c r="AK48" s="76"/>
      <c r="AL48" s="76"/>
      <c r="AM48" s="76"/>
      <c r="AN48" s="76"/>
      <c r="AO48" s="76"/>
      <c r="AP48" s="76"/>
      <c r="AQ48" s="76"/>
      <c r="AR48" s="76"/>
      <c r="AS48" s="76"/>
      <c r="AT48" s="76"/>
      <c r="AU48" s="76"/>
      <c r="AV48" s="76"/>
      <c r="AW48" s="76"/>
      <c r="AX48" s="76"/>
      <c r="AY48" s="76"/>
      <c r="AZ48" s="76"/>
      <c r="BA48" s="76"/>
      <c r="BB48" s="77"/>
    </row>
    <row r="49" spans="1:54" ht="15.75" x14ac:dyDescent="0.25">
      <c r="A49" s="75">
        <f>IF(ISBLANK(VLOOKUP(D49,#REF!,3)),0,1)</f>
        <v>1</v>
      </c>
      <c r="B49" s="74">
        <f t="shared" si="0"/>
        <v>0</v>
      </c>
      <c r="C49" s="52">
        <v>15</v>
      </c>
      <c r="D49" s="53"/>
      <c r="E49" s="54"/>
      <c r="F49" s="55"/>
      <c r="G49" s="112"/>
      <c r="H49" s="53"/>
      <c r="I49" s="53"/>
      <c r="J49" s="127"/>
      <c r="K49" s="57"/>
      <c r="L49" s="57"/>
      <c r="M49" s="57"/>
      <c r="N49" s="58"/>
      <c r="O49" s="57"/>
      <c r="P49" s="59"/>
      <c r="Q49" s="128" t="s">
        <v>4</v>
      </c>
      <c r="R49" s="60" t="s">
        <v>4</v>
      </c>
      <c r="S49" s="60"/>
      <c r="T49" s="16"/>
      <c r="U49" s="16"/>
      <c r="V49" s="124"/>
      <c r="W49" s="124"/>
      <c r="X49" s="16"/>
      <c r="Y49" s="16"/>
      <c r="Z49" s="124"/>
      <c r="AA49" s="16"/>
      <c r="AB49" s="124"/>
      <c r="AC49" s="124"/>
      <c r="AD49" s="76"/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76"/>
      <c r="AR49" s="76"/>
      <c r="AS49" s="76"/>
      <c r="AT49" s="76"/>
      <c r="AU49" s="76"/>
      <c r="AV49" s="76"/>
      <c r="AW49" s="76"/>
      <c r="AX49" s="76"/>
      <c r="AY49" s="76"/>
      <c r="AZ49" s="76"/>
      <c r="BA49" s="76"/>
      <c r="BB49" s="77"/>
    </row>
    <row r="50" spans="1:54" ht="15.6" x14ac:dyDescent="0.3">
      <c r="A50" s="75">
        <f>IF(ISBLANK(VLOOKUP(D50,#REF!,3)),0,1)</f>
        <v>1</v>
      </c>
      <c r="B50" s="74">
        <f t="shared" si="0"/>
        <v>0</v>
      </c>
      <c r="C50" s="52">
        <v>16</v>
      </c>
      <c r="D50" s="53"/>
      <c r="E50" s="54"/>
      <c r="F50" s="55"/>
      <c r="G50" s="112"/>
      <c r="H50" s="53"/>
      <c r="I50" s="53"/>
      <c r="J50" s="127"/>
      <c r="K50" s="57"/>
      <c r="L50" s="57"/>
      <c r="M50" s="57"/>
      <c r="N50" s="58"/>
      <c r="O50" s="57"/>
      <c r="P50" s="59"/>
      <c r="Q50" s="128" t="s">
        <v>4</v>
      </c>
      <c r="R50" s="60" t="s">
        <v>4</v>
      </c>
      <c r="S50" s="60"/>
      <c r="T50" s="16"/>
      <c r="U50" s="16"/>
      <c r="V50" s="124"/>
      <c r="W50" s="124"/>
      <c r="X50" s="16"/>
      <c r="Y50" s="16"/>
      <c r="Z50" s="124"/>
      <c r="AA50" s="76"/>
      <c r="AB50" s="76"/>
      <c r="AC50" s="76"/>
      <c r="AD50" s="76"/>
      <c r="AE50" s="76"/>
      <c r="AF50" s="76"/>
      <c r="AG50" s="76"/>
      <c r="AH50" s="76"/>
      <c r="AI50" s="76"/>
      <c r="AJ50" s="76"/>
      <c r="AK50" s="76"/>
      <c r="AL50" s="76"/>
      <c r="AM50" s="76"/>
      <c r="AN50" s="76"/>
      <c r="AO50" s="76"/>
      <c r="AP50" s="76"/>
      <c r="AQ50" s="76"/>
      <c r="AR50" s="76"/>
      <c r="AS50" s="76"/>
      <c r="AT50" s="76"/>
      <c r="AU50" s="76"/>
      <c r="AV50" s="76"/>
      <c r="AW50" s="76"/>
      <c r="AX50" s="76"/>
      <c r="AY50" s="76"/>
      <c r="AZ50" s="76"/>
      <c r="BA50" s="76"/>
      <c r="BB50" s="77"/>
    </row>
    <row r="51" spans="1:54" ht="15.75" x14ac:dyDescent="0.25">
      <c r="A51" s="75">
        <f>IF(ISBLANK(VLOOKUP(D51,#REF!,3)),0,1)</f>
        <v>1</v>
      </c>
      <c r="B51" s="74">
        <f t="shared" si="0"/>
        <v>0</v>
      </c>
      <c r="C51" s="52">
        <v>17</v>
      </c>
      <c r="D51" s="53"/>
      <c r="E51" s="54"/>
      <c r="F51" s="55"/>
      <c r="G51" s="112"/>
      <c r="H51" s="53"/>
      <c r="I51" s="53"/>
      <c r="J51" s="127"/>
      <c r="K51" s="57"/>
      <c r="L51" s="57"/>
      <c r="M51" s="57"/>
      <c r="N51" s="58"/>
      <c r="O51" s="57"/>
      <c r="P51" s="59"/>
      <c r="Q51" s="128" t="s">
        <v>4</v>
      </c>
      <c r="R51" s="60" t="s">
        <v>4</v>
      </c>
      <c r="S51" s="60"/>
      <c r="T51" s="16"/>
      <c r="U51" s="16"/>
      <c r="V51" s="124"/>
      <c r="W51" s="124"/>
      <c r="X51" s="16"/>
      <c r="Y51" s="16"/>
      <c r="Z51" s="124"/>
      <c r="AA51" s="16"/>
      <c r="AB51" s="124"/>
      <c r="AC51" s="124"/>
      <c r="AD51" s="76"/>
      <c r="AE51" s="76"/>
      <c r="AF51" s="76"/>
      <c r="AG51" s="76"/>
      <c r="AH51" s="76"/>
      <c r="AI51" s="76"/>
      <c r="AJ51" s="76"/>
      <c r="AK51" s="76"/>
      <c r="AL51" s="76"/>
      <c r="AM51" s="76"/>
      <c r="AN51" s="76"/>
      <c r="AO51" s="76"/>
      <c r="AP51" s="76"/>
      <c r="AQ51" s="76"/>
      <c r="AR51" s="76"/>
      <c r="AS51" s="76"/>
      <c r="AT51" s="76"/>
      <c r="AU51" s="76"/>
      <c r="AV51" s="76"/>
      <c r="AW51" s="76"/>
      <c r="AX51" s="76"/>
      <c r="AY51" s="76"/>
      <c r="AZ51" s="76"/>
      <c r="BA51" s="76"/>
      <c r="BB51" s="77"/>
    </row>
    <row r="52" spans="1:54" ht="15.75" x14ac:dyDescent="0.25">
      <c r="A52" s="75">
        <f>IF(ISBLANK(VLOOKUP(D52,#REF!,3)),0,1)</f>
        <v>1</v>
      </c>
      <c r="B52" s="74">
        <f t="shared" si="0"/>
        <v>0</v>
      </c>
      <c r="C52" s="52">
        <v>18</v>
      </c>
      <c r="D52" s="53"/>
      <c r="E52" s="54"/>
      <c r="F52" s="55"/>
      <c r="G52" s="112"/>
      <c r="H52" s="53"/>
      <c r="I52" s="53"/>
      <c r="J52" s="127"/>
      <c r="K52" s="57"/>
      <c r="L52" s="57"/>
      <c r="M52" s="57"/>
      <c r="N52" s="58"/>
      <c r="O52" s="57"/>
      <c r="P52" s="59"/>
      <c r="Q52" s="128" t="s">
        <v>4</v>
      </c>
      <c r="R52" s="60" t="s">
        <v>4</v>
      </c>
      <c r="S52" s="60"/>
      <c r="T52" s="16"/>
      <c r="U52" s="16"/>
      <c r="V52" s="124"/>
      <c r="W52" s="124"/>
      <c r="X52" s="16"/>
      <c r="Y52" s="16"/>
      <c r="Z52" s="124"/>
      <c r="AA52" s="76"/>
      <c r="AB52" s="76"/>
      <c r="AC52" s="76"/>
      <c r="AD52" s="76"/>
      <c r="AE52" s="76"/>
      <c r="AF52" s="76"/>
      <c r="AG52" s="76"/>
      <c r="AH52" s="76"/>
      <c r="AI52" s="76"/>
      <c r="AJ52" s="76"/>
      <c r="AK52" s="76"/>
      <c r="AL52" s="76"/>
      <c r="AM52" s="76"/>
      <c r="AN52" s="76"/>
      <c r="AO52" s="76"/>
      <c r="AP52" s="76"/>
      <c r="AQ52" s="76"/>
      <c r="AR52" s="76"/>
      <c r="AS52" s="76"/>
      <c r="AT52" s="76"/>
      <c r="AU52" s="76"/>
      <c r="AV52" s="76"/>
      <c r="AW52" s="76"/>
      <c r="AX52" s="76"/>
      <c r="AY52" s="76"/>
      <c r="AZ52" s="76"/>
      <c r="BA52" s="76"/>
      <c r="BB52" s="77"/>
    </row>
    <row r="53" spans="1:54" ht="15.75" x14ac:dyDescent="0.25">
      <c r="A53" s="75">
        <f>IF(ISBLANK(VLOOKUP(D53,#REF!,3)),0,1)</f>
        <v>1</v>
      </c>
      <c r="B53" s="74">
        <f t="shared" si="0"/>
        <v>0</v>
      </c>
      <c r="C53" s="52">
        <v>19</v>
      </c>
      <c r="D53" s="53"/>
      <c r="E53" s="54"/>
      <c r="F53" s="55"/>
      <c r="G53" s="112"/>
      <c r="H53" s="53"/>
      <c r="I53" s="53"/>
      <c r="J53" s="127"/>
      <c r="K53" s="57"/>
      <c r="L53" s="57"/>
      <c r="M53" s="57"/>
      <c r="N53" s="58"/>
      <c r="O53" s="57"/>
      <c r="P53" s="59"/>
      <c r="Q53" s="128" t="s">
        <v>4</v>
      </c>
      <c r="R53" s="60" t="s">
        <v>4</v>
      </c>
      <c r="S53" s="60"/>
      <c r="T53" s="16"/>
      <c r="U53" s="16"/>
      <c r="V53" s="124"/>
      <c r="W53" s="124"/>
      <c r="X53" s="16"/>
      <c r="Y53" s="16"/>
      <c r="Z53" s="124"/>
      <c r="AA53" s="76"/>
      <c r="AB53" s="76"/>
      <c r="AC53" s="76"/>
      <c r="AD53" s="76"/>
      <c r="AE53" s="76"/>
      <c r="AF53" s="76"/>
      <c r="AG53" s="76"/>
      <c r="AH53" s="76"/>
      <c r="AI53" s="76"/>
      <c r="AJ53" s="76"/>
      <c r="AK53" s="76"/>
      <c r="AL53" s="76"/>
      <c r="AM53" s="76"/>
      <c r="AN53" s="76"/>
      <c r="AO53" s="76"/>
      <c r="AP53" s="76"/>
      <c r="AQ53" s="76"/>
      <c r="AR53" s="76"/>
      <c r="AS53" s="76"/>
      <c r="AT53" s="76"/>
      <c r="AU53" s="76"/>
      <c r="AV53" s="76"/>
      <c r="AW53" s="76"/>
      <c r="AX53" s="76"/>
      <c r="AY53" s="76"/>
      <c r="AZ53" s="76"/>
      <c r="BA53" s="76"/>
      <c r="BB53" s="77"/>
    </row>
    <row r="54" spans="1:54" ht="15.75" x14ac:dyDescent="0.25">
      <c r="A54" s="75">
        <f>IF(ISBLANK(VLOOKUP(D54,#REF!,3)),0,1)</f>
        <v>1</v>
      </c>
      <c r="B54" s="74">
        <f t="shared" si="0"/>
        <v>0</v>
      </c>
      <c r="C54" s="52">
        <v>20</v>
      </c>
      <c r="D54" s="53"/>
      <c r="E54" s="54"/>
      <c r="F54" s="55"/>
      <c r="G54" s="112"/>
      <c r="H54" s="53"/>
      <c r="I54" s="53"/>
      <c r="J54" s="127"/>
      <c r="K54" s="57"/>
      <c r="L54" s="57"/>
      <c r="M54" s="57"/>
      <c r="N54" s="58"/>
      <c r="O54" s="57"/>
      <c r="P54" s="59"/>
      <c r="Q54" s="128" t="s">
        <v>4</v>
      </c>
      <c r="R54" s="60" t="s">
        <v>4</v>
      </c>
      <c r="S54" s="60"/>
      <c r="T54" s="76"/>
      <c r="U54" s="76"/>
      <c r="V54" s="76"/>
      <c r="W54" s="76"/>
      <c r="X54" s="76"/>
      <c r="Y54" s="76"/>
      <c r="Z54" s="76"/>
      <c r="AA54" s="76"/>
      <c r="AB54" s="76"/>
      <c r="AC54" s="76"/>
      <c r="AD54" s="76"/>
      <c r="AE54" s="76"/>
      <c r="AF54" s="76"/>
      <c r="AG54" s="76"/>
      <c r="AH54" s="76"/>
      <c r="AI54" s="76"/>
      <c r="AJ54" s="76"/>
      <c r="AK54" s="76"/>
      <c r="AL54" s="76"/>
      <c r="AM54" s="76"/>
      <c r="AN54" s="76"/>
      <c r="AO54" s="76"/>
      <c r="AP54" s="76"/>
      <c r="AQ54" s="76"/>
      <c r="AR54" s="76"/>
      <c r="AS54" s="76"/>
      <c r="AT54" s="76"/>
      <c r="AU54" s="76"/>
      <c r="AV54" s="76"/>
      <c r="AW54" s="76"/>
      <c r="AX54" s="76"/>
      <c r="AY54" s="76"/>
      <c r="AZ54" s="76"/>
      <c r="BA54" s="76"/>
      <c r="BB54" s="77"/>
    </row>
    <row r="55" spans="1:54" ht="15.75" x14ac:dyDescent="0.25">
      <c r="A55" s="75">
        <f>IF(ISBLANK(VLOOKUP(D55,#REF!,3)),0,1)</f>
        <v>1</v>
      </c>
      <c r="B55" s="74">
        <f t="shared" si="0"/>
        <v>0</v>
      </c>
      <c r="C55" s="52">
        <v>21</v>
      </c>
      <c r="D55" s="53"/>
      <c r="E55" s="54"/>
      <c r="F55" s="55"/>
      <c r="G55" s="112"/>
      <c r="H55" s="53"/>
      <c r="I55" s="53"/>
      <c r="J55" s="127"/>
      <c r="K55" s="57"/>
      <c r="L55" s="57"/>
      <c r="M55" s="57"/>
      <c r="N55" s="58"/>
      <c r="O55" s="57"/>
      <c r="P55" s="59"/>
      <c r="Q55" s="128" t="s">
        <v>4</v>
      </c>
      <c r="R55" s="60" t="s">
        <v>4</v>
      </c>
      <c r="S55" s="60"/>
      <c r="T55" s="76"/>
      <c r="U55" s="76"/>
      <c r="V55" s="76"/>
      <c r="W55" s="76"/>
      <c r="X55" s="76"/>
      <c r="Y55" s="76"/>
      <c r="Z55" s="76"/>
      <c r="AA55" s="76"/>
      <c r="AB55" s="76"/>
      <c r="AC55" s="76"/>
      <c r="AD55" s="76"/>
      <c r="AE55" s="76"/>
      <c r="AF55" s="76"/>
      <c r="AG55" s="76"/>
      <c r="AH55" s="76"/>
      <c r="AI55" s="76"/>
      <c r="AJ55" s="76"/>
      <c r="AK55" s="76"/>
      <c r="AL55" s="76"/>
      <c r="AM55" s="76"/>
      <c r="AN55" s="76"/>
      <c r="AO55" s="76"/>
      <c r="AP55" s="76"/>
      <c r="AQ55" s="76"/>
      <c r="AR55" s="76"/>
      <c r="AS55" s="76"/>
      <c r="AT55" s="76"/>
      <c r="AU55" s="76"/>
      <c r="AV55" s="76"/>
      <c r="AW55" s="76"/>
      <c r="AX55" s="76"/>
      <c r="AY55" s="76"/>
      <c r="AZ55" s="76"/>
      <c r="BA55" s="76"/>
      <c r="BB55" s="77"/>
    </row>
    <row r="56" spans="1:54" ht="15.75" x14ac:dyDescent="0.25">
      <c r="A56" s="75">
        <f>IF(ISBLANK(VLOOKUP(D56,#REF!,3)),0,1)</f>
        <v>1</v>
      </c>
      <c r="B56" s="74">
        <f t="shared" si="0"/>
        <v>0</v>
      </c>
      <c r="C56" s="52">
        <v>22</v>
      </c>
      <c r="D56" s="53"/>
      <c r="E56" s="54"/>
      <c r="F56" s="55"/>
      <c r="G56" s="112"/>
      <c r="H56" s="53"/>
      <c r="I56" s="53"/>
      <c r="J56" s="127"/>
      <c r="K56" s="57"/>
      <c r="L56" s="57"/>
      <c r="M56" s="57"/>
      <c r="N56" s="58"/>
      <c r="O56" s="57"/>
      <c r="P56" s="59"/>
      <c r="Q56" s="128" t="s">
        <v>4</v>
      </c>
      <c r="R56" s="60" t="s">
        <v>4</v>
      </c>
      <c r="S56" s="60"/>
      <c r="T56" s="16"/>
      <c r="U56" s="16"/>
      <c r="V56" s="124"/>
      <c r="W56" s="124"/>
      <c r="X56" s="124"/>
      <c r="Y56" s="124"/>
      <c r="Z56" s="16"/>
      <c r="AA56" s="16"/>
      <c r="AB56" s="124"/>
      <c r="AC56" s="124"/>
      <c r="AD56" s="76"/>
      <c r="AE56" s="76"/>
      <c r="AF56" s="76"/>
      <c r="AG56" s="76"/>
      <c r="AH56" s="76"/>
      <c r="AI56" s="76"/>
      <c r="AJ56" s="76"/>
      <c r="AK56" s="76"/>
      <c r="AL56" s="76"/>
      <c r="AM56" s="76"/>
      <c r="AN56" s="76"/>
      <c r="AO56" s="76"/>
      <c r="AP56" s="76"/>
      <c r="AQ56" s="76"/>
      <c r="AR56" s="76"/>
      <c r="AS56" s="76"/>
      <c r="AT56" s="76"/>
      <c r="AU56" s="76"/>
      <c r="AV56" s="76"/>
      <c r="AW56" s="76"/>
      <c r="AX56" s="76"/>
      <c r="AY56" s="76"/>
      <c r="AZ56" s="76"/>
      <c r="BA56" s="76"/>
      <c r="BB56" s="77"/>
    </row>
    <row r="57" spans="1:54" ht="15.75" x14ac:dyDescent="0.25">
      <c r="A57" s="75">
        <f>IF(ISBLANK(VLOOKUP(D57,#REF!,3)),0,1)</f>
        <v>1</v>
      </c>
      <c r="B57" s="74">
        <f t="shared" si="0"/>
        <v>0</v>
      </c>
      <c r="C57" s="52">
        <v>23</v>
      </c>
      <c r="D57" s="53"/>
      <c r="E57" s="54"/>
      <c r="F57" s="55"/>
      <c r="G57" s="112"/>
      <c r="H57" s="53"/>
      <c r="I57" s="53"/>
      <c r="J57" s="127"/>
      <c r="K57" s="57"/>
      <c r="L57" s="57"/>
      <c r="M57" s="57"/>
      <c r="N57" s="58"/>
      <c r="O57" s="57"/>
      <c r="P57" s="59"/>
      <c r="Q57" s="128" t="s">
        <v>4</v>
      </c>
      <c r="R57" s="60" t="s">
        <v>4</v>
      </c>
      <c r="S57" s="60"/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  <c r="AG57" s="76"/>
      <c r="AH57" s="76"/>
      <c r="AI57" s="76"/>
      <c r="AJ57" s="76"/>
      <c r="AK57" s="76"/>
      <c r="AL57" s="76"/>
      <c r="AM57" s="76"/>
      <c r="AN57" s="76"/>
      <c r="AO57" s="76"/>
      <c r="AP57" s="76"/>
      <c r="AQ57" s="76"/>
      <c r="AR57" s="76"/>
      <c r="AS57" s="76"/>
      <c r="AT57" s="76"/>
      <c r="AU57" s="76"/>
      <c r="AV57" s="76"/>
      <c r="AW57" s="76"/>
      <c r="AX57" s="76"/>
      <c r="AY57" s="76"/>
      <c r="AZ57" s="76"/>
      <c r="BA57" s="76"/>
      <c r="BB57" s="77"/>
    </row>
    <row r="58" spans="1:54" ht="16.5" thickBot="1" x14ac:dyDescent="0.3">
      <c r="A58" s="75">
        <f>IF(ISBLANK(VLOOKUP(D58,#REF!,3)),0,1)</f>
        <v>1</v>
      </c>
      <c r="B58" s="74">
        <f t="shared" si="0"/>
        <v>0</v>
      </c>
      <c r="C58" s="61">
        <v>24</v>
      </c>
      <c r="D58" s="62"/>
      <c r="E58" s="63"/>
      <c r="F58" s="64"/>
      <c r="G58" s="113"/>
      <c r="H58" s="62"/>
      <c r="I58" s="62"/>
      <c r="J58" s="152" t="s">
        <v>4</v>
      </c>
      <c r="K58" s="152" t="s">
        <v>4</v>
      </c>
      <c r="L58" s="152" t="s">
        <v>4</v>
      </c>
      <c r="M58" s="152" t="s">
        <v>4</v>
      </c>
      <c r="N58" s="152" t="s">
        <v>4</v>
      </c>
      <c r="O58" s="152" t="s">
        <v>4</v>
      </c>
      <c r="P58" s="152" t="s">
        <v>4</v>
      </c>
      <c r="Q58" s="152" t="s">
        <v>4</v>
      </c>
      <c r="R58" s="152" t="s">
        <v>4</v>
      </c>
      <c r="S58" s="152" t="s">
        <v>4</v>
      </c>
      <c r="T58" s="78"/>
      <c r="U58" s="78"/>
      <c r="V58" s="78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/>
      <c r="AH58" s="78"/>
      <c r="AI58" s="78"/>
      <c r="AJ58" s="78"/>
      <c r="AK58" s="78"/>
      <c r="AL58" s="78"/>
      <c r="AM58" s="78"/>
      <c r="AN58" s="78"/>
      <c r="AO58" s="78"/>
      <c r="AP58" s="78"/>
      <c r="AQ58" s="78"/>
      <c r="AR58" s="78"/>
      <c r="AS58" s="78"/>
      <c r="AT58" s="78"/>
      <c r="AU58" s="78"/>
      <c r="AV58" s="78"/>
      <c r="AW58" s="78"/>
      <c r="AX58" s="78"/>
      <c r="AY58" s="78"/>
      <c r="AZ58" s="78"/>
      <c r="BA58" s="78"/>
      <c r="BB58" s="79"/>
    </row>
  </sheetData>
  <dataConsolidate/>
  <mergeCells count="70">
    <mergeCell ref="AZ31:AZ32"/>
    <mergeCell ref="BA31:BA32"/>
    <mergeCell ref="BB31:BB32"/>
    <mergeCell ref="AU31:AU32"/>
    <mergeCell ref="AV31:AV32"/>
    <mergeCell ref="AW31:AW32"/>
    <mergeCell ref="AX31:AX32"/>
    <mergeCell ref="AY31:AY32"/>
    <mergeCell ref="AP31:AP32"/>
    <mergeCell ref="AQ31:AQ32"/>
    <mergeCell ref="AR31:AR32"/>
    <mergeCell ref="AS31:AS32"/>
    <mergeCell ref="AT31:AT32"/>
    <mergeCell ref="AK31:AK32"/>
    <mergeCell ref="AL31:AL32"/>
    <mergeCell ref="AM31:AM32"/>
    <mergeCell ref="AN31:AN32"/>
    <mergeCell ref="AO31:AO32"/>
    <mergeCell ref="AF31:AF32"/>
    <mergeCell ref="AG31:AG32"/>
    <mergeCell ref="AH31:AH32"/>
    <mergeCell ref="AI31:AI32"/>
    <mergeCell ref="AJ31:AJ32"/>
    <mergeCell ref="H33:H34"/>
    <mergeCell ref="I33:I34"/>
    <mergeCell ref="J33:J34"/>
    <mergeCell ref="AD31:AD32"/>
    <mergeCell ref="AE31:AE32"/>
    <mergeCell ref="Z31:AA32"/>
    <mergeCell ref="AB31:AC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C33:C34"/>
    <mergeCell ref="D33:D34"/>
    <mergeCell ref="E33:E34"/>
    <mergeCell ref="F33:F34"/>
    <mergeCell ref="G33:G34"/>
    <mergeCell ref="X31:Y32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G8:H8"/>
    <mergeCell ref="Q8:R8"/>
    <mergeCell ref="G9:H9"/>
    <mergeCell ref="Q9:R9"/>
    <mergeCell ref="G10:H10"/>
    <mergeCell ref="Q10:R10"/>
    <mergeCell ref="C2:E2"/>
    <mergeCell ref="F2:T2"/>
    <mergeCell ref="C4:U4"/>
    <mergeCell ref="C6:E6"/>
    <mergeCell ref="F6:G6"/>
    <mergeCell ref="H6:J6"/>
    <mergeCell ref="P6:Q6"/>
    <mergeCell ref="R6:S6"/>
    <mergeCell ref="T6:U6"/>
  </mergeCells>
  <dataValidations count="4">
    <dataValidation type="list" allowBlank="1" showErrorMessage="1" sqref="I29">
      <formula1>$O$28:$O$30</formula1>
    </dataValidation>
    <dataValidation allowBlank="1" showErrorMessage="1" sqref="J30"/>
    <dataValidation type="list" showInputMessage="1" showErrorMessage="1" promptTitle="Choix Cardinal" sqref="P10">
      <formula1>$N$8:$N$10</formula1>
    </dataValidation>
    <dataValidation type="list" showInputMessage="1" showErrorMessage="1" promptTitle="Choix Cardinal" sqref="P9">
      <formula1>$M$8:$M$10</formula1>
    </dataValidation>
  </dataValidations>
  <pageMargins left="0.7" right="0.7" top="0.75" bottom="0.75" header="0.3" footer="0.3"/>
  <pageSetup paperSize="9" orientation="portrait" horizontalDpi="4294967293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8"/>
  <sheetViews>
    <sheetView topLeftCell="A7" zoomScaleNormal="100" workbookViewId="0">
      <selection activeCell="G35" sqref="G35:AC48"/>
    </sheetView>
  </sheetViews>
  <sheetFormatPr baseColWidth="10" defaultColWidth="11.42578125" defaultRowHeight="15" x14ac:dyDescent="0.25"/>
  <cols>
    <col min="1" max="2" width="0.85546875" style="80" customWidth="1"/>
    <col min="3" max="3" width="3.7109375" style="80" customWidth="1"/>
    <col min="4" max="8" width="10.28515625" style="80" customWidth="1"/>
    <col min="9" max="10" width="15.7109375" style="80" customWidth="1"/>
    <col min="11" max="15" width="10.7109375" style="80" hidden="1" customWidth="1"/>
    <col min="16" max="16" width="10.7109375" style="80" customWidth="1"/>
    <col min="17" max="29" width="10.28515625" style="80" customWidth="1"/>
    <col min="30" max="30" width="13.5703125" style="80" bestFit="1" customWidth="1"/>
    <col min="31" max="31" width="16.5703125" style="80" bestFit="1" customWidth="1"/>
    <col min="32" max="32" width="9.140625" style="80" bestFit="1" customWidth="1"/>
    <col min="33" max="33" width="26.140625" style="80" bestFit="1" customWidth="1"/>
    <col min="34" max="34" width="12.7109375" style="80" bestFit="1" customWidth="1"/>
    <col min="35" max="35" width="11.140625" style="80" bestFit="1" customWidth="1"/>
    <col min="36" max="36" width="11.42578125" style="80"/>
    <col min="37" max="37" width="12" style="80" bestFit="1" customWidth="1"/>
    <col min="38" max="38" width="26.5703125" style="80" bestFit="1" customWidth="1"/>
    <col min="39" max="39" width="14.42578125" style="80" bestFit="1" customWidth="1"/>
    <col min="40" max="40" width="11" style="80" bestFit="1" customWidth="1"/>
    <col min="41" max="41" width="12.28515625" style="80" bestFit="1" customWidth="1"/>
    <col min="42" max="42" width="10.7109375" style="80" bestFit="1" customWidth="1"/>
    <col min="43" max="43" width="6.28515625" style="80" bestFit="1" customWidth="1"/>
    <col min="44" max="44" width="19.42578125" style="80" bestFit="1" customWidth="1"/>
    <col min="45" max="45" width="12.85546875" style="80" bestFit="1" customWidth="1"/>
    <col min="46" max="46" width="17.5703125" style="80" bestFit="1" customWidth="1"/>
    <col min="47" max="47" width="14.42578125" style="80" bestFit="1" customWidth="1"/>
    <col min="48" max="48" width="13.5703125" style="80" bestFit="1" customWidth="1"/>
    <col min="49" max="49" width="13.7109375" style="80" bestFit="1" customWidth="1"/>
    <col min="50" max="50" width="19.7109375" style="80" bestFit="1" customWidth="1"/>
    <col min="51" max="51" width="13.140625" style="80" bestFit="1" customWidth="1"/>
    <col min="52" max="52" width="17.42578125" style="80" bestFit="1" customWidth="1"/>
    <col min="53" max="53" width="13.28515625" style="80" bestFit="1" customWidth="1"/>
    <col min="54" max="54" width="12.42578125" style="80" bestFit="1" customWidth="1"/>
    <col min="55" max="16384" width="11.42578125" style="80"/>
  </cols>
  <sheetData>
    <row r="1" spans="3:23" ht="3" customHeight="1" thickBot="1" x14ac:dyDescent="0.3"/>
    <row r="2" spans="3:23" ht="21" x14ac:dyDescent="0.35">
      <c r="C2" s="214" t="s">
        <v>19</v>
      </c>
      <c r="D2" s="215"/>
      <c r="E2" s="215"/>
      <c r="F2" s="216" t="s">
        <v>147</v>
      </c>
      <c r="G2" s="216"/>
      <c r="H2" s="216"/>
      <c r="I2" s="216"/>
      <c r="J2" s="216"/>
      <c r="K2" s="216"/>
      <c r="L2" s="216"/>
      <c r="M2" s="216"/>
      <c r="N2" s="216"/>
      <c r="O2" s="216"/>
      <c r="P2" s="216"/>
      <c r="Q2" s="216"/>
      <c r="R2" s="216"/>
      <c r="S2" s="216"/>
      <c r="T2" s="216"/>
      <c r="U2" s="1"/>
    </row>
    <row r="3" spans="3:23" ht="14.45" customHeight="1" x14ac:dyDescent="0.25">
      <c r="C3" s="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2"/>
    </row>
    <row r="4" spans="3:23" ht="21.75" thickBot="1" x14ac:dyDescent="0.4">
      <c r="C4" s="217" t="s">
        <v>75</v>
      </c>
      <c r="D4" s="218"/>
      <c r="E4" s="218"/>
      <c r="F4" s="218"/>
      <c r="G4" s="218"/>
      <c r="H4" s="218"/>
      <c r="I4" s="218"/>
      <c r="J4" s="218"/>
      <c r="K4" s="218"/>
      <c r="L4" s="218"/>
      <c r="M4" s="218"/>
      <c r="N4" s="218"/>
      <c r="O4" s="218"/>
      <c r="P4" s="218"/>
      <c r="Q4" s="218"/>
      <c r="R4" s="218"/>
      <c r="S4" s="218"/>
      <c r="T4" s="218"/>
      <c r="U4" s="219"/>
    </row>
    <row r="5" spans="3:23" ht="15.75" customHeight="1" thickBot="1" x14ac:dyDescent="0.4">
      <c r="C5" s="7"/>
      <c r="D5" s="7"/>
      <c r="E5" s="7"/>
      <c r="F5" s="7"/>
      <c r="G5" s="7"/>
      <c r="J5" s="7"/>
      <c r="K5" s="7"/>
      <c r="L5" s="7"/>
      <c r="M5" s="7"/>
      <c r="N5" s="7"/>
      <c r="O5" s="7"/>
      <c r="P5" s="7"/>
      <c r="Q5" s="7"/>
      <c r="R5" s="7"/>
    </row>
    <row r="6" spans="3:23" ht="16.5" customHeight="1" thickBot="1" x14ac:dyDescent="0.3">
      <c r="C6" s="220" t="s">
        <v>38</v>
      </c>
      <c r="D6" s="221"/>
      <c r="E6" s="221"/>
      <c r="F6" s="222">
        <v>29</v>
      </c>
      <c r="G6" s="222"/>
      <c r="H6" s="221" t="s">
        <v>37</v>
      </c>
      <c r="I6" s="221"/>
      <c r="J6" s="221"/>
      <c r="K6" s="51"/>
      <c r="L6" s="51"/>
      <c r="M6" s="51"/>
      <c r="N6" s="50"/>
      <c r="O6" s="51"/>
      <c r="P6" s="223">
        <v>1</v>
      </c>
      <c r="Q6" s="223"/>
      <c r="R6" s="224" t="s">
        <v>78</v>
      </c>
      <c r="S6" s="224"/>
      <c r="T6" s="225">
        <v>37415</v>
      </c>
      <c r="U6" s="226"/>
    </row>
    <row r="7" spans="3:23" ht="16.5" customHeight="1" thickBot="1" x14ac:dyDescent="0.4">
      <c r="C7" s="34"/>
      <c r="D7" s="34"/>
      <c r="E7" s="33"/>
      <c r="F7" s="35"/>
      <c r="G7" s="33"/>
      <c r="H7" s="33"/>
      <c r="I7" s="33"/>
      <c r="J7" s="33"/>
      <c r="K7" s="33"/>
      <c r="L7" s="33"/>
      <c r="M7" s="33"/>
      <c r="N7" s="33"/>
      <c r="O7" s="37"/>
      <c r="P7" s="33"/>
      <c r="Q7" s="36"/>
    </row>
    <row r="8" spans="3:23" ht="15" customHeight="1" x14ac:dyDescent="0.25">
      <c r="C8" s="46"/>
      <c r="D8" s="33"/>
      <c r="G8" s="206" t="s">
        <v>57</v>
      </c>
      <c r="H8" s="207"/>
      <c r="I8" s="172" t="s">
        <v>50</v>
      </c>
      <c r="J8" s="172" t="s">
        <v>46</v>
      </c>
      <c r="K8" s="44"/>
      <c r="L8" s="44"/>
      <c r="M8" s="44"/>
      <c r="N8" s="44"/>
      <c r="O8" s="47"/>
      <c r="P8" s="45" t="s">
        <v>52</v>
      </c>
      <c r="Q8" s="208" t="s">
        <v>47</v>
      </c>
      <c r="R8" s="209"/>
    </row>
    <row r="9" spans="3:23" ht="14.25" customHeight="1" x14ac:dyDescent="0.25">
      <c r="C9" s="46"/>
      <c r="D9" s="33"/>
      <c r="G9" s="210" t="s">
        <v>48</v>
      </c>
      <c r="H9" s="211"/>
      <c r="I9" s="38">
        <v>9</v>
      </c>
      <c r="J9" s="39">
        <v>0.14000000000000001</v>
      </c>
      <c r="K9" s="42" t="s">
        <v>51</v>
      </c>
      <c r="L9" s="43" t="str">
        <f>IF(P9=M9,"+","-")</f>
        <v>-</v>
      </c>
      <c r="M9" s="42" t="s">
        <v>3</v>
      </c>
      <c r="N9" s="42" t="s">
        <v>54</v>
      </c>
      <c r="O9" s="16" t="str">
        <f>IF(ISBLANK(I9),"",IF(ISBLANK(J9),"",IF(P9=M10,L9&amp;N11,N11)))</f>
        <v>-9°0,14</v>
      </c>
      <c r="P9" s="39" t="s">
        <v>53</v>
      </c>
      <c r="Q9" s="212">
        <f>IF(ISBLANK(I9),"",IF(ISBLANK(J9),"",IF(J9&gt;60,"ERREUR !!",O11*(I9+(J9/60)))))</f>
        <v>-9.0023333333333326</v>
      </c>
      <c r="R9" s="213"/>
    </row>
    <row r="10" spans="3:23" ht="15" customHeight="1" x14ac:dyDescent="0.25">
      <c r="C10" s="46"/>
      <c r="D10" s="33"/>
      <c r="G10" s="210" t="s">
        <v>49</v>
      </c>
      <c r="H10" s="211"/>
      <c r="I10" s="38">
        <v>10</v>
      </c>
      <c r="J10" s="39">
        <v>0.05</v>
      </c>
      <c r="K10" s="42" t="s">
        <v>51</v>
      </c>
      <c r="L10" s="43" t="str">
        <f>IF(P10=N9,"+","-")</f>
        <v>-</v>
      </c>
      <c r="M10" s="42" t="s">
        <v>53</v>
      </c>
      <c r="N10" s="42" t="s">
        <v>55</v>
      </c>
      <c r="O10" s="11" t="str">
        <f>IF(ISBLANK(I10),"",IF(ISBLANK(J10),"",IF(P10=N10,L10&amp;N12,N12)))</f>
        <v>-10°0,05</v>
      </c>
      <c r="P10" s="39" t="s">
        <v>55</v>
      </c>
      <c r="Q10" s="212">
        <f>IF(ISBLANK(I10),"",IF(ISBLANK(J10),"",IF(J10&gt;60,"ERREUR !!",O12*(I10+(J10/60)))))</f>
        <v>-10.000833333333333</v>
      </c>
      <c r="R10" s="213"/>
      <c r="S10" s="31"/>
      <c r="T10" s="31"/>
    </row>
    <row r="11" spans="3:23" x14ac:dyDescent="0.25">
      <c r="G11" s="194" t="s">
        <v>72</v>
      </c>
      <c r="H11" s="195"/>
      <c r="I11" s="83" t="s">
        <v>33</v>
      </c>
      <c r="J11" s="85">
        <v>37415</v>
      </c>
      <c r="K11" s="85"/>
      <c r="L11" s="85"/>
      <c r="M11" s="85"/>
      <c r="N11" s="86" t="str">
        <f>I9&amp;"°"&amp;J9</f>
        <v>9°0,14</v>
      </c>
      <c r="O11" s="87">
        <f>IF(P9=M10,-1,1)</f>
        <v>-1</v>
      </c>
      <c r="P11" s="198" t="str">
        <f>TEXT(J11,"aaaa-mm-jj")&amp;"T"&amp;TEXT(J12,"hh:mm:ss")&amp;"z"</f>
        <v>2006-06-09T00:45:00z</v>
      </c>
      <c r="Q11" s="198"/>
      <c r="R11" s="199"/>
      <c r="T11" s="30"/>
      <c r="U11" s="30"/>
      <c r="V11" s="32"/>
      <c r="W11" s="32"/>
    </row>
    <row r="12" spans="3:23" ht="15.75" thickBot="1" x14ac:dyDescent="0.3">
      <c r="G12" s="196"/>
      <c r="H12" s="197"/>
      <c r="I12" s="84" t="s">
        <v>73</v>
      </c>
      <c r="J12" s="114">
        <v>3.125E-2</v>
      </c>
      <c r="K12" s="88"/>
      <c r="L12" s="88"/>
      <c r="M12" s="88"/>
      <c r="N12" s="89" t="str">
        <f>I10&amp;"°"&amp;J10</f>
        <v>10°0,05</v>
      </c>
      <c r="O12" s="87">
        <f>IF(P10=N10,-1,1)</f>
        <v>-1</v>
      </c>
      <c r="P12" s="200"/>
      <c r="Q12" s="200"/>
      <c r="R12" s="201"/>
      <c r="T12" s="30"/>
      <c r="U12" s="30"/>
      <c r="V12" s="32"/>
      <c r="W12" s="32"/>
    </row>
    <row r="13" spans="3:23" ht="15.75" thickBot="1" x14ac:dyDescent="0.3">
      <c r="C13" s="5" t="s">
        <v>1</v>
      </c>
      <c r="D13" s="5"/>
      <c r="E13" s="6"/>
      <c r="K13" s="81"/>
      <c r="L13" s="81"/>
      <c r="M13" s="81"/>
      <c r="N13" s="81"/>
      <c r="O13" s="81"/>
      <c r="P13" s="81"/>
      <c r="Q13" s="82"/>
    </row>
    <row r="14" spans="3:23" ht="15" customHeight="1" x14ac:dyDescent="0.25">
      <c r="C14" s="97" t="s">
        <v>7</v>
      </c>
      <c r="D14" s="90"/>
      <c r="E14" s="90"/>
      <c r="F14" s="90"/>
      <c r="G14" s="90"/>
      <c r="H14" s="91"/>
      <c r="I14" s="91"/>
      <c r="J14" s="91"/>
      <c r="K14" s="90"/>
      <c r="L14" s="90"/>
      <c r="M14" s="90"/>
      <c r="N14" s="91"/>
      <c r="O14" s="12"/>
      <c r="P14" s="91"/>
      <c r="Q14" s="12" t="s">
        <v>17</v>
      </c>
      <c r="R14" s="17">
        <v>22.3</v>
      </c>
      <c r="S14" s="92" t="s">
        <v>2</v>
      </c>
    </row>
    <row r="15" spans="3:23" ht="14.25" customHeight="1" x14ac:dyDescent="0.25">
      <c r="C15" s="98" t="s">
        <v>32</v>
      </c>
      <c r="D15" s="93"/>
      <c r="E15" s="93"/>
      <c r="F15" s="93"/>
      <c r="G15" s="93"/>
      <c r="H15" s="23"/>
      <c r="I15" s="23"/>
      <c r="J15" s="23"/>
      <c r="K15" s="93"/>
      <c r="L15" s="93"/>
      <c r="M15" s="93"/>
      <c r="N15" s="23"/>
      <c r="O15" s="13"/>
      <c r="P15" s="23"/>
      <c r="Q15" s="13" t="s">
        <v>34</v>
      </c>
      <c r="R15" s="18">
        <v>22.3</v>
      </c>
      <c r="S15" s="94" t="s">
        <v>2</v>
      </c>
    </row>
    <row r="16" spans="3:23" x14ac:dyDescent="0.25">
      <c r="C16" s="98" t="s">
        <v>11</v>
      </c>
      <c r="D16" s="93"/>
      <c r="E16" s="93"/>
      <c r="F16" s="93"/>
      <c r="G16" s="93"/>
      <c r="H16" s="23"/>
      <c r="I16" s="23"/>
      <c r="J16" s="23"/>
      <c r="K16" s="93"/>
      <c r="L16" s="93"/>
      <c r="M16" s="93"/>
      <c r="N16" s="23"/>
      <c r="O16" s="14"/>
      <c r="P16" s="23"/>
      <c r="Q16" s="14" t="s">
        <v>35</v>
      </c>
      <c r="R16" s="20" t="s">
        <v>4</v>
      </c>
      <c r="S16" s="94" t="s">
        <v>6</v>
      </c>
    </row>
    <row r="17" spans="3:54" ht="15.75" thickBot="1" x14ac:dyDescent="0.3">
      <c r="C17" s="99" t="s">
        <v>12</v>
      </c>
      <c r="D17" s="95"/>
      <c r="E17" s="95"/>
      <c r="F17" s="95"/>
      <c r="G17" s="95"/>
      <c r="H17" s="24"/>
      <c r="I17" s="24"/>
      <c r="J17" s="24"/>
      <c r="K17" s="95"/>
      <c r="L17" s="95"/>
      <c r="M17" s="95"/>
      <c r="N17" s="24"/>
      <c r="O17" s="15"/>
      <c r="P17" s="24"/>
      <c r="Q17" s="15" t="s">
        <v>36</v>
      </c>
      <c r="R17" s="21" t="s">
        <v>4</v>
      </c>
      <c r="S17" s="96" t="s">
        <v>6</v>
      </c>
    </row>
    <row r="18" spans="3:54" ht="14.45" hidden="1" x14ac:dyDescent="0.3">
      <c r="C18" s="8" t="s">
        <v>8</v>
      </c>
      <c r="D18" s="9"/>
      <c r="E18" s="9"/>
      <c r="F18" s="9"/>
      <c r="G18" s="9"/>
      <c r="H18" s="9"/>
      <c r="I18" s="9"/>
      <c r="J18" s="9"/>
      <c r="K18" s="10"/>
      <c r="L18" s="10"/>
      <c r="M18" s="10"/>
      <c r="N18" s="10"/>
      <c r="O18" s="25" t="s">
        <v>0</v>
      </c>
      <c r="P18" s="19">
        <f>(0.999842594+(0.00006793952*$R$14)-(0.00000909529*$R$14^2)+(0.0000001001685*$R$14^3)-(0.000000001120083*$R$14^4)+(0.000000000006536332*$R$14^5))</f>
        <v>0.99770452638409379</v>
      </c>
      <c r="Q18" s="10"/>
      <c r="R18" s="2"/>
    </row>
    <row r="19" spans="3:54" ht="14.45" hidden="1" x14ac:dyDescent="0.3">
      <c r="C19" s="8" t="s">
        <v>9</v>
      </c>
      <c r="D19" s="9"/>
      <c r="E19" s="9"/>
      <c r="F19" s="9"/>
      <c r="G19" s="9"/>
      <c r="H19" s="9"/>
      <c r="I19" s="9"/>
      <c r="J19" s="9"/>
      <c r="K19" s="10"/>
      <c r="L19" s="10"/>
      <c r="M19" s="10"/>
      <c r="N19" s="10"/>
      <c r="O19" s="25" t="s">
        <v>43</v>
      </c>
      <c r="P19" s="19" t="e">
        <f>$P$24*($P$18/#REF!)</f>
        <v>#REF!</v>
      </c>
      <c r="Q19" s="10" t="s">
        <v>3</v>
      </c>
      <c r="R19" s="2"/>
    </row>
    <row r="20" spans="3:54" ht="14.45" hidden="1" x14ac:dyDescent="0.3">
      <c r="C20" s="8" t="s">
        <v>18</v>
      </c>
      <c r="D20" s="9"/>
      <c r="E20" s="9"/>
      <c r="F20" s="9"/>
      <c r="G20" s="9"/>
      <c r="H20" s="9"/>
      <c r="I20" s="9"/>
      <c r="J20" s="9"/>
      <c r="K20" s="10"/>
      <c r="L20" s="10"/>
      <c r="M20" s="10"/>
      <c r="N20" s="10"/>
      <c r="O20" s="25" t="s">
        <v>44</v>
      </c>
      <c r="P20" s="19" t="e">
        <f>5+#REF!</f>
        <v>#REF!</v>
      </c>
      <c r="Q20" s="10" t="s">
        <v>6</v>
      </c>
      <c r="R20" s="2"/>
    </row>
    <row r="21" spans="3:54" ht="14.45" hidden="1" x14ac:dyDescent="0.3">
      <c r="C21" s="8" t="s">
        <v>10</v>
      </c>
      <c r="D21" s="9"/>
      <c r="E21" s="9"/>
      <c r="F21" s="9"/>
      <c r="G21" s="9"/>
      <c r="H21" s="9"/>
      <c r="I21" s="9"/>
      <c r="J21" s="9"/>
      <c r="K21" s="10"/>
      <c r="L21" s="10"/>
      <c r="M21" s="10"/>
      <c r="N21" s="10"/>
      <c r="O21" s="25" t="s">
        <v>45</v>
      </c>
      <c r="P21" s="19" t="e">
        <f>P20*(1+0.00001*(R14-20))</f>
        <v>#REF!</v>
      </c>
      <c r="Q21" s="10" t="s">
        <v>6</v>
      </c>
      <c r="R21" s="2"/>
    </row>
    <row r="22" spans="3:54" ht="14.45" hidden="1" x14ac:dyDescent="0.3">
      <c r="C22" s="8" t="s">
        <v>13</v>
      </c>
      <c r="D22" s="9"/>
      <c r="E22" s="9"/>
      <c r="F22" s="9"/>
      <c r="G22" s="9"/>
      <c r="H22" s="9"/>
      <c r="I22" s="9"/>
      <c r="J22" s="9"/>
      <c r="K22" s="10"/>
      <c r="L22" s="10"/>
      <c r="M22" s="10"/>
      <c r="N22" s="10"/>
      <c r="O22" s="25" t="s">
        <v>39</v>
      </c>
      <c r="P22" s="22" t="e">
        <f>$R$16*(1+0.00001*(20-$R$14))</f>
        <v>#VALUE!</v>
      </c>
      <c r="Q22" s="10" t="s">
        <v>6</v>
      </c>
      <c r="R22" s="2"/>
    </row>
    <row r="23" spans="3:54" ht="14.45" hidden="1" x14ac:dyDescent="0.3">
      <c r="C23" s="8" t="s">
        <v>14</v>
      </c>
      <c r="D23" s="9"/>
      <c r="E23" s="9"/>
      <c r="F23" s="9"/>
      <c r="G23" s="9"/>
      <c r="H23" s="9"/>
      <c r="I23" s="9"/>
      <c r="J23" s="9"/>
      <c r="K23" s="10"/>
      <c r="L23" s="10"/>
      <c r="M23" s="10"/>
      <c r="N23" s="10"/>
      <c r="O23" s="25" t="s">
        <v>40</v>
      </c>
      <c r="P23" s="22" t="e">
        <f>$R$17*(1+0.00001*(20-$R$14))</f>
        <v>#VALUE!</v>
      </c>
      <c r="Q23" s="10" t="s">
        <v>6</v>
      </c>
      <c r="R23" s="2"/>
    </row>
    <row r="24" spans="3:54" ht="14.45" hidden="1" x14ac:dyDescent="0.3">
      <c r="C24" s="8" t="s">
        <v>15</v>
      </c>
      <c r="D24" s="9"/>
      <c r="E24" s="9"/>
      <c r="F24" s="9"/>
      <c r="G24" s="9"/>
      <c r="H24" s="9"/>
      <c r="I24" s="9"/>
      <c r="J24" s="9"/>
      <c r="K24" s="10"/>
      <c r="L24" s="10"/>
      <c r="M24" s="10"/>
      <c r="N24" s="10"/>
      <c r="O24" s="25" t="s">
        <v>41</v>
      </c>
      <c r="P24" s="23" t="e">
        <f>MAX(#REF!)</f>
        <v>#REF!</v>
      </c>
      <c r="Q24" s="10" t="s">
        <v>3</v>
      </c>
      <c r="R24" s="2"/>
    </row>
    <row r="25" spans="3:54" ht="14.45" hidden="1" x14ac:dyDescent="0.3">
      <c r="C25" s="8" t="s">
        <v>16</v>
      </c>
      <c r="D25" s="9"/>
      <c r="E25" s="9"/>
      <c r="F25" s="9"/>
      <c r="G25" s="9"/>
      <c r="H25" s="9"/>
      <c r="I25" s="9"/>
      <c r="J25" s="9"/>
      <c r="K25" s="10"/>
      <c r="L25" s="10"/>
      <c r="M25" s="10"/>
      <c r="N25" s="10"/>
      <c r="O25" s="25" t="s">
        <v>42</v>
      </c>
      <c r="P25" s="23" t="e">
        <f>IF(ISBLANK(R14),"",IF(ISBLANK(P21),"",IF(ISBLANK(R17),"",(($P$24*$P$18)/($P$22-$P$23)))))</f>
        <v>#REF!</v>
      </c>
      <c r="Q25" s="10" t="s">
        <v>3</v>
      </c>
      <c r="R25" s="2"/>
    </row>
    <row r="26" spans="3:54" ht="14.45" hidden="1" x14ac:dyDescent="0.3">
      <c r="C26" s="40" t="s">
        <v>31</v>
      </c>
      <c r="D26" s="41"/>
      <c r="E26" s="41"/>
      <c r="F26" s="41"/>
      <c r="G26" s="41"/>
      <c r="H26" s="41"/>
      <c r="I26" s="41"/>
      <c r="J26" s="41"/>
      <c r="K26" s="10"/>
      <c r="L26" s="10"/>
      <c r="M26" s="10"/>
      <c r="N26" s="10"/>
      <c r="O26" s="25" t="s">
        <v>30</v>
      </c>
      <c r="P26" s="23" t="e">
        <f>2+(#REF!+#REF!)</f>
        <v>#REF!</v>
      </c>
      <c r="Q26" s="10" t="s">
        <v>6</v>
      </c>
      <c r="R26" s="2"/>
    </row>
    <row r="27" spans="3:54" hidden="1" thickBot="1" x14ac:dyDescent="0.35">
      <c r="C27" s="26"/>
      <c r="D27" s="27"/>
      <c r="E27" s="27"/>
      <c r="F27" s="27"/>
      <c r="G27" s="27"/>
      <c r="H27" s="27"/>
      <c r="I27" s="27"/>
      <c r="J27" s="27"/>
      <c r="K27" s="28"/>
      <c r="L27" s="28"/>
      <c r="M27" s="28"/>
      <c r="N27" s="28"/>
      <c r="O27" s="29" t="s">
        <v>29</v>
      </c>
      <c r="P27" s="24">
        <v>1.6999999999999999E-3</v>
      </c>
      <c r="Q27" s="28"/>
      <c r="R27" s="4"/>
    </row>
    <row r="29" spans="3:54" ht="15.75" x14ac:dyDescent="0.25">
      <c r="E29" s="202" t="s">
        <v>60</v>
      </c>
      <c r="F29" s="202"/>
      <c r="G29" s="202"/>
      <c r="H29" s="202"/>
      <c r="I29" s="69" t="s">
        <v>66</v>
      </c>
      <c r="K29" s="70"/>
      <c r="L29" s="70"/>
      <c r="M29" s="70"/>
      <c r="N29" s="71"/>
      <c r="O29" s="70" t="s">
        <v>66</v>
      </c>
    </row>
    <row r="30" spans="3:54" ht="16.149999999999999" thickBot="1" x14ac:dyDescent="0.35">
      <c r="E30" s="118"/>
      <c r="F30" s="118"/>
      <c r="G30" s="118"/>
      <c r="H30" s="118"/>
      <c r="I30" s="118"/>
      <c r="J30" s="73"/>
      <c r="K30" s="72"/>
      <c r="L30" s="72"/>
      <c r="M30" s="72"/>
      <c r="N30" s="71"/>
      <c r="O30" s="71" t="s">
        <v>65</v>
      </c>
      <c r="P30" s="71"/>
    </row>
    <row r="31" spans="3:54" ht="15.75" customHeight="1" x14ac:dyDescent="0.25">
      <c r="C31" s="203" t="s">
        <v>5</v>
      </c>
      <c r="D31" s="190" t="s">
        <v>24</v>
      </c>
      <c r="E31" s="190" t="s">
        <v>58</v>
      </c>
      <c r="F31" s="190" t="s">
        <v>56</v>
      </c>
      <c r="G31" s="190" t="s">
        <v>20</v>
      </c>
      <c r="H31" s="190" t="s">
        <v>76</v>
      </c>
      <c r="I31" s="188" t="s">
        <v>77</v>
      </c>
      <c r="J31" s="188" t="s">
        <v>64</v>
      </c>
      <c r="K31" s="190" t="s">
        <v>21</v>
      </c>
      <c r="L31" s="190" t="s">
        <v>22</v>
      </c>
      <c r="M31" s="190" t="s">
        <v>26</v>
      </c>
      <c r="N31" s="190" t="s">
        <v>25</v>
      </c>
      <c r="O31" s="190" t="s">
        <v>23</v>
      </c>
      <c r="P31" s="192" t="s">
        <v>74</v>
      </c>
      <c r="Q31" s="192"/>
      <c r="R31" s="192"/>
      <c r="S31" s="192"/>
      <c r="T31" s="184" t="s">
        <v>69</v>
      </c>
      <c r="U31" s="184"/>
      <c r="V31" s="184" t="s">
        <v>70</v>
      </c>
      <c r="W31" s="184"/>
      <c r="X31" s="184" t="s">
        <v>71</v>
      </c>
      <c r="Y31" s="184"/>
      <c r="Z31" s="184" t="s">
        <v>67</v>
      </c>
      <c r="AA31" s="184"/>
      <c r="AB31" s="184" t="s">
        <v>68</v>
      </c>
      <c r="AC31" s="186"/>
      <c r="AD31" s="227" t="s">
        <v>80</v>
      </c>
      <c r="AE31" s="227" t="s">
        <v>81</v>
      </c>
      <c r="AF31" s="227" t="s">
        <v>82</v>
      </c>
      <c r="AG31" s="228" t="s">
        <v>83</v>
      </c>
      <c r="AH31" s="227" t="s">
        <v>84</v>
      </c>
      <c r="AI31" s="227" t="s">
        <v>85</v>
      </c>
      <c r="AJ31" s="227" t="s">
        <v>86</v>
      </c>
      <c r="AK31" s="227" t="s">
        <v>87</v>
      </c>
      <c r="AL31" s="228" t="s">
        <v>88</v>
      </c>
      <c r="AM31" s="227" t="s">
        <v>89</v>
      </c>
      <c r="AN31" s="227" t="s">
        <v>90</v>
      </c>
      <c r="AO31" s="227" t="s">
        <v>91</v>
      </c>
      <c r="AP31" s="227" t="s">
        <v>92</v>
      </c>
      <c r="AQ31" s="227" t="s">
        <v>93</v>
      </c>
      <c r="AR31" s="228" t="s">
        <v>94</v>
      </c>
      <c r="AS31" s="228" t="s">
        <v>95</v>
      </c>
      <c r="AT31" s="228" t="s">
        <v>96</v>
      </c>
      <c r="AU31" s="227" t="s">
        <v>97</v>
      </c>
      <c r="AV31" s="227" t="s">
        <v>98</v>
      </c>
      <c r="AW31" s="229" t="s">
        <v>99</v>
      </c>
      <c r="AX31" s="227" t="s">
        <v>100</v>
      </c>
      <c r="AY31" s="227" t="s">
        <v>101</v>
      </c>
      <c r="AZ31" s="228" t="s">
        <v>102</v>
      </c>
      <c r="BA31" s="227" t="s">
        <v>103</v>
      </c>
      <c r="BB31" s="230" t="s">
        <v>104</v>
      </c>
    </row>
    <row r="32" spans="3:54" ht="15.75" customHeight="1" x14ac:dyDescent="0.25">
      <c r="C32" s="204"/>
      <c r="D32" s="191"/>
      <c r="E32" s="191"/>
      <c r="F32" s="191"/>
      <c r="G32" s="191"/>
      <c r="H32" s="191"/>
      <c r="I32" s="205"/>
      <c r="J32" s="189"/>
      <c r="K32" s="191"/>
      <c r="L32" s="191"/>
      <c r="M32" s="191"/>
      <c r="N32" s="191"/>
      <c r="O32" s="191"/>
      <c r="P32" s="193"/>
      <c r="Q32" s="193"/>
      <c r="R32" s="193"/>
      <c r="S32" s="193"/>
      <c r="T32" s="185"/>
      <c r="U32" s="185"/>
      <c r="V32" s="185"/>
      <c r="W32" s="185"/>
      <c r="X32" s="185"/>
      <c r="Y32" s="185"/>
      <c r="Z32" s="185"/>
      <c r="AA32" s="185"/>
      <c r="AB32" s="185"/>
      <c r="AC32" s="187"/>
      <c r="AD32" s="227"/>
      <c r="AE32" s="227"/>
      <c r="AF32" s="227"/>
      <c r="AG32" s="228"/>
      <c r="AH32" s="227"/>
      <c r="AI32" s="227"/>
      <c r="AJ32" s="227"/>
      <c r="AK32" s="227"/>
      <c r="AL32" s="228"/>
      <c r="AM32" s="227"/>
      <c r="AN32" s="227"/>
      <c r="AO32" s="227"/>
      <c r="AP32" s="227"/>
      <c r="AQ32" s="227"/>
      <c r="AR32" s="228"/>
      <c r="AS32" s="228"/>
      <c r="AT32" s="228"/>
      <c r="AU32" s="227"/>
      <c r="AV32" s="227"/>
      <c r="AW32" s="229"/>
      <c r="AX32" s="227"/>
      <c r="AY32" s="227"/>
      <c r="AZ32" s="228"/>
      <c r="BA32" s="227"/>
      <c r="BB32" s="230"/>
    </row>
    <row r="33" spans="1:54" ht="15.75" customHeight="1" x14ac:dyDescent="0.25">
      <c r="C33" s="178" t="s">
        <v>59</v>
      </c>
      <c r="D33" s="180" t="s">
        <v>4</v>
      </c>
      <c r="E33" s="180" t="s">
        <v>2</v>
      </c>
      <c r="F33" s="176" t="s">
        <v>62</v>
      </c>
      <c r="G33" s="182"/>
      <c r="H33" s="176" t="s">
        <v>27</v>
      </c>
      <c r="I33" s="176" t="s">
        <v>27</v>
      </c>
      <c r="J33" s="176" t="s">
        <v>62</v>
      </c>
      <c r="K33" s="136"/>
      <c r="L33" s="136"/>
      <c r="M33" s="136"/>
      <c r="N33" s="136"/>
      <c r="O33" s="136"/>
      <c r="P33" s="137" t="s">
        <v>132</v>
      </c>
      <c r="Q33" s="137"/>
      <c r="R33" s="137" t="s">
        <v>133</v>
      </c>
      <c r="S33" s="137" t="s">
        <v>134</v>
      </c>
      <c r="T33" s="138" t="s">
        <v>135</v>
      </c>
      <c r="U33" s="138" t="s">
        <v>136</v>
      </c>
      <c r="V33" s="138" t="s">
        <v>137</v>
      </c>
      <c r="W33" s="138" t="s">
        <v>138</v>
      </c>
      <c r="X33" s="138" t="s">
        <v>139</v>
      </c>
      <c r="Y33" s="138" t="s">
        <v>140</v>
      </c>
      <c r="Z33" s="138" t="s">
        <v>141</v>
      </c>
      <c r="AA33" s="138" t="s">
        <v>142</v>
      </c>
      <c r="AB33" s="138" t="s">
        <v>143</v>
      </c>
      <c r="AC33" s="139" t="s">
        <v>144</v>
      </c>
      <c r="AD33" s="129" t="s">
        <v>105</v>
      </c>
      <c r="AE33" s="129" t="s">
        <v>106</v>
      </c>
      <c r="AF33" s="129" t="s">
        <v>107</v>
      </c>
      <c r="AG33" s="130" t="s">
        <v>108</v>
      </c>
      <c r="AH33" s="129" t="s">
        <v>109</v>
      </c>
      <c r="AI33" s="131" t="s">
        <v>110</v>
      </c>
      <c r="AJ33" s="129" t="s">
        <v>111</v>
      </c>
      <c r="AK33" s="131" t="s">
        <v>112</v>
      </c>
      <c r="AL33" s="129" t="s">
        <v>113</v>
      </c>
      <c r="AM33" s="129" t="s">
        <v>114</v>
      </c>
      <c r="AN33" s="129" t="s">
        <v>115</v>
      </c>
      <c r="AO33" s="129" t="s">
        <v>116</v>
      </c>
      <c r="AP33" s="129" t="s">
        <v>117</v>
      </c>
      <c r="AQ33" s="131" t="s">
        <v>118</v>
      </c>
      <c r="AR33" s="129" t="s">
        <v>119</v>
      </c>
      <c r="AS33" s="129" t="s">
        <v>120</v>
      </c>
      <c r="AT33" s="132" t="s">
        <v>121</v>
      </c>
      <c r="AU33" s="131" t="s">
        <v>122</v>
      </c>
      <c r="AV33" s="131" t="s">
        <v>123</v>
      </c>
      <c r="AW33" s="131" t="s">
        <v>124</v>
      </c>
      <c r="AX33" s="129" t="s">
        <v>125</v>
      </c>
      <c r="AY33" s="129" t="s">
        <v>126</v>
      </c>
      <c r="AZ33" s="130" t="s">
        <v>127</v>
      </c>
      <c r="BA33" s="129" t="s">
        <v>128</v>
      </c>
      <c r="BB33" s="133" t="s">
        <v>129</v>
      </c>
    </row>
    <row r="34" spans="1:54" ht="14.25" customHeight="1" thickBot="1" x14ac:dyDescent="0.3">
      <c r="C34" s="179"/>
      <c r="D34" s="181"/>
      <c r="E34" s="181"/>
      <c r="F34" s="177"/>
      <c r="G34" s="183"/>
      <c r="H34" s="177"/>
      <c r="I34" s="177"/>
      <c r="J34" s="177"/>
      <c r="K34" s="125"/>
      <c r="L34" s="125"/>
      <c r="M34" s="125"/>
      <c r="N34" s="126" t="s">
        <v>6</v>
      </c>
      <c r="O34" s="125"/>
      <c r="P34" s="126" t="s">
        <v>61</v>
      </c>
      <c r="Q34" s="126" t="s">
        <v>79</v>
      </c>
      <c r="R34" s="126" t="s">
        <v>63</v>
      </c>
      <c r="S34" s="126" t="s">
        <v>28</v>
      </c>
      <c r="T34" s="100" t="s">
        <v>63</v>
      </c>
      <c r="U34" s="100" t="s">
        <v>28</v>
      </c>
      <c r="V34" s="100" t="s">
        <v>63</v>
      </c>
      <c r="W34" s="100" t="s">
        <v>28</v>
      </c>
      <c r="X34" s="100" t="s">
        <v>63</v>
      </c>
      <c r="Y34" s="100" t="s">
        <v>28</v>
      </c>
      <c r="Z34" s="100" t="s">
        <v>63</v>
      </c>
      <c r="AA34" s="100" t="s">
        <v>28</v>
      </c>
      <c r="AB34" s="100" t="s">
        <v>63</v>
      </c>
      <c r="AC34" s="101" t="s">
        <v>28</v>
      </c>
      <c r="AD34" s="134" t="s">
        <v>130</v>
      </c>
      <c r="AE34" s="134" t="s">
        <v>130</v>
      </c>
      <c r="AF34" s="134" t="s">
        <v>130</v>
      </c>
      <c r="AG34" s="135" t="s">
        <v>131</v>
      </c>
      <c r="AH34" s="134" t="s">
        <v>131</v>
      </c>
      <c r="AI34" s="134" t="s">
        <v>131</v>
      </c>
      <c r="AJ34" s="134" t="s">
        <v>131</v>
      </c>
      <c r="AK34" s="134" t="s">
        <v>131</v>
      </c>
      <c r="AL34" s="134" t="s">
        <v>131</v>
      </c>
      <c r="AM34" s="134" t="s">
        <v>131</v>
      </c>
      <c r="AN34" s="134" t="s">
        <v>131</v>
      </c>
      <c r="AO34" s="134" t="s">
        <v>131</v>
      </c>
      <c r="AP34" s="134" t="s">
        <v>131</v>
      </c>
      <c r="AQ34" s="134" t="s">
        <v>131</v>
      </c>
      <c r="AR34" s="134" t="s">
        <v>131</v>
      </c>
      <c r="AS34" s="134" t="s">
        <v>131</v>
      </c>
      <c r="AT34" s="134" t="s">
        <v>131</v>
      </c>
      <c r="AU34" s="134" t="s">
        <v>131</v>
      </c>
      <c r="AV34" s="134" t="s">
        <v>131</v>
      </c>
      <c r="AW34" s="134" t="s">
        <v>131</v>
      </c>
      <c r="AX34" s="134" t="s">
        <v>131</v>
      </c>
      <c r="AY34" s="134" t="s">
        <v>131</v>
      </c>
      <c r="AZ34" s="134" t="s">
        <v>131</v>
      </c>
      <c r="BA34" s="134" t="s">
        <v>131</v>
      </c>
      <c r="BB34" s="134" t="s">
        <v>131</v>
      </c>
    </row>
    <row r="35" spans="1:54" ht="15.75" x14ac:dyDescent="0.25">
      <c r="A35" s="75">
        <f>IF(ISBLANK(VLOOKUP(D35,#REF!,3)),0,1)</f>
        <v>1</v>
      </c>
      <c r="B35" s="74">
        <f>IF(ISBLANK(D35),0,IF(ISBLANK(E35),0,IF(ISBLANK(F35),0,1)))</f>
        <v>0</v>
      </c>
      <c r="C35" s="140">
        <v>1</v>
      </c>
      <c r="D35" s="53"/>
      <c r="E35" s="53"/>
      <c r="F35" s="53"/>
      <c r="G35" s="164">
        <v>34.602499999999999</v>
      </c>
      <c r="H35" s="53">
        <v>1000</v>
      </c>
      <c r="I35" s="159">
        <v>1001</v>
      </c>
      <c r="J35" s="142" t="s">
        <v>4</v>
      </c>
      <c r="K35" s="143" t="str">
        <f>IF(ISBLANK(E35),"",(0.000824493-(0.0000040899*E35)+(0.000000076438*E35^2)-(0.00000000082467*E35^3)+(0.0000000000053875*E35^4)))</f>
        <v/>
      </c>
      <c r="L35" s="143" t="str">
        <f>IF(ISBLANK(E35),"",(-0.00000572466+(0.00000010227*E35)-(0.0000000016546*E35^2)))</f>
        <v/>
      </c>
      <c r="M35" s="143" t="str">
        <f>IF(ISBLANK(E35),"",IF(ISBLANK(G35),(O35+(K35*35)+(L35*35^1.5)+(0.00000048314*35^2)),(O35+(K35*G35)+(L35*G35^1.5)+(0.00000048314*G35^2))))</f>
        <v/>
      </c>
      <c r="N35" s="144" t="str">
        <f>IF(ISBLANK(D35),"",IF(ISBLANK(G35),J35*(1+0.00001*(35-20)),J35*(1+0.00001*(G35-20))))</f>
        <v/>
      </c>
      <c r="O35" s="143" t="str">
        <f>IF(ISBLANK(E35),"",(0.999842594+(0.00006793952*E35)-(0.00000909529*E35^2)+(0.0000001001685*E35^3)-(0.000000001120083*E35^4)+(0.000000000006536332*E35^5)))</f>
        <v/>
      </c>
      <c r="P35" s="142">
        <v>3.6779999999999999</v>
      </c>
      <c r="Q35" s="142" t="s">
        <v>4</v>
      </c>
      <c r="R35" s="142" t="s">
        <v>4</v>
      </c>
      <c r="S35" s="161">
        <v>159.9</v>
      </c>
      <c r="T35" s="231">
        <v>7.0000000000000001E-3</v>
      </c>
      <c r="U35" s="231">
        <v>6.8403258629613417E-3</v>
      </c>
      <c r="X35" s="231">
        <v>33.803000000000004</v>
      </c>
      <c r="Y35" s="231">
        <v>33.031933592240321</v>
      </c>
      <c r="Z35" s="231">
        <v>2.266</v>
      </c>
      <c r="AA35" s="231">
        <v>2.214311200781486</v>
      </c>
      <c r="AB35" s="231">
        <v>33.159999999999997</v>
      </c>
      <c r="AC35" s="231">
        <v>32.403600802256868</v>
      </c>
      <c r="AD35" s="149"/>
      <c r="AE35" s="149"/>
      <c r="AF35" s="149"/>
      <c r="AG35" s="149"/>
      <c r="AH35" s="149"/>
      <c r="AI35" s="149"/>
      <c r="AJ35" s="149"/>
      <c r="AK35" s="149"/>
      <c r="AL35" s="149"/>
      <c r="AM35" s="149"/>
      <c r="AN35" s="149"/>
      <c r="AO35" s="149"/>
      <c r="AP35" s="149"/>
      <c r="AQ35" s="149"/>
      <c r="AR35" s="149"/>
      <c r="AS35" s="149"/>
      <c r="AT35" s="149"/>
      <c r="AU35" s="149"/>
      <c r="AV35" s="149"/>
      <c r="AW35" s="149"/>
      <c r="AX35" s="149"/>
      <c r="AY35" s="149"/>
      <c r="AZ35" s="149"/>
      <c r="BA35" s="149"/>
      <c r="BB35" s="150"/>
    </row>
    <row r="36" spans="1:54" ht="15.75" x14ac:dyDescent="0.25">
      <c r="A36" s="75">
        <f>IF(ISBLANK(VLOOKUP(D36,#REF!,3)),0,1)</f>
        <v>1</v>
      </c>
      <c r="B36" s="74">
        <f t="shared" ref="B36:B58" si="0">IF(ISBLANK(D36),0,IF(ISBLANK(E36),0,IF(ISBLANK(F36),0,1)))</f>
        <v>0</v>
      </c>
      <c r="C36" s="52">
        <v>2</v>
      </c>
      <c r="D36" s="53"/>
      <c r="E36" s="53"/>
      <c r="F36" s="53"/>
      <c r="G36" s="164">
        <v>34.490400000000001</v>
      </c>
      <c r="H36" s="53">
        <v>800</v>
      </c>
      <c r="I36" s="159">
        <v>799</v>
      </c>
      <c r="J36" s="127" t="s">
        <v>4</v>
      </c>
      <c r="K36" s="57" t="str">
        <f t="shared" ref="K36:K45" si="1">IF(ISBLANK(E36),"",(0.000824493-(0.0000040899*E36)+(0.000000076438*E36^2)-(0.00000000082467*E36^3)+(0.0000000000053875*E36^4)))</f>
        <v/>
      </c>
      <c r="L36" s="57" t="str">
        <f t="shared" ref="L36:L45" si="2">IF(ISBLANK(E36),"",(-0.00000572466+(0.00000010227*E36)-(0.0000000016546*E36^2)))</f>
        <v/>
      </c>
      <c r="M36" s="57" t="str">
        <f t="shared" ref="M36:M45" si="3">IF(ISBLANK(E36),"",IF(ISBLANK(G36),(O36+(K36*35)+(L36*35^1.5)+(0.00000048314*35^2)),(O36+(K36*G36)+(L36*G36^1.5)+(0.00000048314*G36^2))))</f>
        <v/>
      </c>
      <c r="N36" s="58" t="str">
        <f t="shared" ref="N36:N45" si="4">IF(ISBLANK(D36),"",IF(ISBLANK(G36),J36*(1+0.00001*(35-20)),J36*(1+0.00001*(G36-20))))</f>
        <v/>
      </c>
      <c r="O36" s="57" t="str">
        <f t="shared" ref="O36:O45" si="5">IF(ISBLANK(E36),"",(0.999842594+(0.00006793952*E36)-(0.00000909529*E36^2)+(0.0000001001685*E36^3)-(0.000000001120083*E36^4)+(0.000000000006536332*E36^5)))</f>
        <v/>
      </c>
      <c r="P36" s="127">
        <v>3.09</v>
      </c>
      <c r="Q36" s="127" t="s">
        <v>4</v>
      </c>
      <c r="R36" s="127" t="s">
        <v>4</v>
      </c>
      <c r="S36" s="162">
        <v>134.4</v>
      </c>
      <c r="T36" s="231">
        <v>7.0000000000000001E-3</v>
      </c>
      <c r="U36" s="231">
        <v>6.8403258629613417E-3</v>
      </c>
      <c r="X36" s="231">
        <v>36.873000000000005</v>
      </c>
      <c r="Y36" s="231">
        <v>36.031905077853366</v>
      </c>
      <c r="Z36" s="231">
        <v>2.4</v>
      </c>
      <c r="AA36" s="231">
        <v>2.3452545815867456</v>
      </c>
      <c r="AB36" s="231">
        <v>29.75</v>
      </c>
      <c r="AC36" s="231">
        <v>29.071384917585704</v>
      </c>
      <c r="AD36" s="76"/>
      <c r="AE36" s="76"/>
      <c r="AF36" s="76"/>
      <c r="AG36" s="76"/>
      <c r="AH36" s="76"/>
      <c r="AI36" s="76"/>
      <c r="AJ36" s="76"/>
      <c r="AK36" s="76"/>
      <c r="AL36" s="76"/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76"/>
      <c r="BA36" s="76"/>
      <c r="BB36" s="77"/>
    </row>
    <row r="37" spans="1:54" ht="15.75" x14ac:dyDescent="0.25">
      <c r="A37" s="75">
        <f>IF(ISBLANK(VLOOKUP(D37,#REF!,3)),0,1)</f>
        <v>1</v>
      </c>
      <c r="B37" s="74">
        <f t="shared" si="0"/>
        <v>0</v>
      </c>
      <c r="C37" s="52">
        <v>3</v>
      </c>
      <c r="D37" s="53"/>
      <c r="E37" s="53"/>
      <c r="F37" s="53"/>
      <c r="G37" s="164">
        <v>34.693100000000001</v>
      </c>
      <c r="H37" s="53">
        <v>500</v>
      </c>
      <c r="I37" s="159">
        <v>500</v>
      </c>
      <c r="J37" s="127" t="s">
        <v>4</v>
      </c>
      <c r="K37" s="57" t="str">
        <f t="shared" si="1"/>
        <v/>
      </c>
      <c r="L37" s="57" t="str">
        <f t="shared" si="2"/>
        <v/>
      </c>
      <c r="M37" s="57" t="str">
        <f t="shared" si="3"/>
        <v/>
      </c>
      <c r="N37" s="58" t="str">
        <f t="shared" si="4"/>
        <v/>
      </c>
      <c r="O37" s="57" t="str">
        <f t="shared" si="5"/>
        <v/>
      </c>
      <c r="P37" s="127">
        <v>1.6140000000000001</v>
      </c>
      <c r="Q37" s="127" t="s">
        <v>4</v>
      </c>
      <c r="R37" s="127" t="s">
        <v>4</v>
      </c>
      <c r="S37" s="162">
        <v>70.2</v>
      </c>
      <c r="T37" s="231">
        <v>1E-3</v>
      </c>
      <c r="U37" s="231">
        <v>9.7718940899447744E-4</v>
      </c>
      <c r="X37" s="231">
        <v>38.059000000000005</v>
      </c>
      <c r="Y37" s="231">
        <v>37.190851716920818</v>
      </c>
      <c r="Z37" s="231">
        <v>2.33</v>
      </c>
      <c r="AA37" s="231">
        <v>2.2768513229571323</v>
      </c>
      <c r="AB37" s="231">
        <v>19.36</v>
      </c>
      <c r="AC37" s="231">
        <v>18.91838695813308</v>
      </c>
      <c r="AD37" s="76"/>
      <c r="AE37" s="76"/>
      <c r="AF37" s="76"/>
      <c r="AG37" s="76"/>
      <c r="AH37" s="76"/>
      <c r="AI37" s="76"/>
      <c r="AJ37" s="76"/>
      <c r="AK37" s="76"/>
      <c r="AL37" s="76"/>
      <c r="AM37" s="76"/>
      <c r="AN37" s="76"/>
      <c r="AO37" s="76"/>
      <c r="AP37" s="76"/>
      <c r="AQ37" s="76"/>
      <c r="AR37" s="76"/>
      <c r="AS37" s="76"/>
      <c r="AT37" s="76"/>
      <c r="AU37" s="76"/>
      <c r="AV37" s="76"/>
      <c r="AW37" s="76"/>
      <c r="AX37" s="76"/>
      <c r="AY37" s="76"/>
      <c r="AZ37" s="76"/>
      <c r="BA37" s="76"/>
      <c r="BB37" s="77"/>
    </row>
    <row r="38" spans="1:54" ht="15.75" x14ac:dyDescent="0.25">
      <c r="A38" s="75">
        <f>IF(ISBLANK(VLOOKUP(D38,#REF!,3)),0,1)</f>
        <v>1</v>
      </c>
      <c r="B38" s="74">
        <f t="shared" si="0"/>
        <v>0</v>
      </c>
      <c r="C38" s="52">
        <v>4</v>
      </c>
      <c r="D38" s="53"/>
      <c r="E38" s="53"/>
      <c r="F38" s="53"/>
      <c r="G38" s="164">
        <v>34.8842</v>
      </c>
      <c r="H38" s="53">
        <v>300</v>
      </c>
      <c r="I38" s="159">
        <v>301</v>
      </c>
      <c r="J38" s="127" t="s">
        <v>4</v>
      </c>
      <c r="K38" s="57" t="str">
        <f t="shared" si="1"/>
        <v/>
      </c>
      <c r="L38" s="57" t="str">
        <f t="shared" si="2"/>
        <v/>
      </c>
      <c r="M38" s="57" t="str">
        <f t="shared" si="3"/>
        <v/>
      </c>
      <c r="N38" s="58" t="str">
        <f t="shared" si="4"/>
        <v/>
      </c>
      <c r="O38" s="57" t="str">
        <f t="shared" si="5"/>
        <v/>
      </c>
      <c r="P38" s="127">
        <v>1.67</v>
      </c>
      <c r="Q38" s="127" t="s">
        <v>4</v>
      </c>
      <c r="R38" s="127" t="s">
        <v>4</v>
      </c>
      <c r="S38" s="162">
        <v>72.7</v>
      </c>
      <c r="T38" s="231">
        <v>3.0000000000000001E-3</v>
      </c>
      <c r="U38" s="231">
        <v>2.9315682269834323E-3</v>
      </c>
      <c r="X38" s="231">
        <v>33.366999999999997</v>
      </c>
      <c r="Y38" s="231">
        <v>32.605879009918723</v>
      </c>
      <c r="Z38" s="231">
        <v>2.0369999999999999</v>
      </c>
      <c r="AA38" s="231">
        <v>1.9905348261217504</v>
      </c>
      <c r="AB38" s="231">
        <v>14.13</v>
      </c>
      <c r="AC38" s="231">
        <v>13.807686349091966</v>
      </c>
      <c r="AD38" s="76"/>
      <c r="AE38" s="76"/>
      <c r="AF38" s="76"/>
      <c r="AG38" s="76"/>
      <c r="AH38" s="76"/>
      <c r="AI38" s="76"/>
      <c r="AJ38" s="76"/>
      <c r="AK38" s="76"/>
      <c r="AL38" s="76"/>
      <c r="AM38" s="76"/>
      <c r="AN38" s="76"/>
      <c r="AO38" s="76"/>
      <c r="AP38" s="76"/>
      <c r="AQ38" s="76"/>
      <c r="AR38" s="76"/>
      <c r="AS38" s="76"/>
      <c r="AT38" s="76"/>
      <c r="AU38" s="76"/>
      <c r="AV38" s="76"/>
      <c r="AW38" s="76"/>
      <c r="AX38" s="76"/>
      <c r="AY38" s="76"/>
      <c r="AZ38" s="76"/>
      <c r="BA38" s="76"/>
      <c r="BB38" s="77"/>
    </row>
    <row r="39" spans="1:54" ht="15.75" x14ac:dyDescent="0.25">
      <c r="A39" s="75">
        <f>IF(ISBLANK(VLOOKUP(D39,#REF!,3)),0,1)</f>
        <v>1</v>
      </c>
      <c r="B39" s="74">
        <f t="shared" si="0"/>
        <v>0</v>
      </c>
      <c r="C39" s="52">
        <v>5</v>
      </c>
      <c r="D39" s="53"/>
      <c r="E39" s="53"/>
      <c r="F39" s="53"/>
      <c r="G39" s="164">
        <v>35.216200000000001</v>
      </c>
      <c r="H39" s="53">
        <v>160</v>
      </c>
      <c r="I39" s="159">
        <v>159</v>
      </c>
      <c r="J39" s="127" t="s">
        <v>4</v>
      </c>
      <c r="K39" s="57" t="str">
        <f t="shared" si="1"/>
        <v/>
      </c>
      <c r="L39" s="57" t="str">
        <f t="shared" si="2"/>
        <v/>
      </c>
      <c r="M39" s="57" t="str">
        <f t="shared" si="3"/>
        <v/>
      </c>
      <c r="N39" s="58" t="str">
        <f t="shared" si="4"/>
        <v/>
      </c>
      <c r="O39" s="57" t="str">
        <f t="shared" si="5"/>
        <v/>
      </c>
      <c r="P39" s="127">
        <v>1.992</v>
      </c>
      <c r="Q39" s="127" t="s">
        <v>4</v>
      </c>
      <c r="R39" s="127" t="s">
        <v>4</v>
      </c>
      <c r="S39" s="162">
        <v>86.6</v>
      </c>
      <c r="T39" s="231">
        <v>1.2E-2</v>
      </c>
      <c r="U39" s="231">
        <v>1.1726272907933729E-2</v>
      </c>
      <c r="X39" s="231">
        <v>26.498000000000001</v>
      </c>
      <c r="Y39" s="231">
        <v>25.893564959535663</v>
      </c>
      <c r="Z39" s="231">
        <v>1.659</v>
      </c>
      <c r="AA39" s="231">
        <v>1.6211572295218379</v>
      </c>
      <c r="AB39" s="231">
        <v>9.06</v>
      </c>
      <c r="AC39" s="231">
        <v>8.8533360454899661</v>
      </c>
      <c r="AD39" s="76"/>
      <c r="AE39" s="76"/>
      <c r="AF39" s="76"/>
      <c r="AG39" s="76"/>
      <c r="AH39" s="76"/>
      <c r="AI39" s="76"/>
      <c r="AJ39" s="76"/>
      <c r="AK39" s="76"/>
      <c r="AL39" s="76"/>
      <c r="AM39" s="76"/>
      <c r="AN39" s="76"/>
      <c r="AO39" s="76"/>
      <c r="AP39" s="76"/>
      <c r="AQ39" s="76"/>
      <c r="AR39" s="76"/>
      <c r="AS39" s="76"/>
      <c r="AT39" s="76"/>
      <c r="AU39" s="76"/>
      <c r="AV39" s="76"/>
      <c r="AW39" s="76"/>
      <c r="AX39" s="76"/>
      <c r="AY39" s="76"/>
      <c r="AZ39" s="76"/>
      <c r="BA39" s="76"/>
      <c r="BB39" s="77"/>
    </row>
    <row r="40" spans="1:54" ht="15.75" x14ac:dyDescent="0.25">
      <c r="A40" s="75">
        <f>IF(ISBLANK(VLOOKUP(D40,#REF!,3)),0,1)</f>
        <v>1</v>
      </c>
      <c r="B40" s="74">
        <f t="shared" si="0"/>
        <v>0</v>
      </c>
      <c r="C40" s="52">
        <v>6</v>
      </c>
      <c r="D40" s="53"/>
      <c r="E40" s="53"/>
      <c r="F40" s="53"/>
      <c r="G40" s="164">
        <v>35.470399999999998</v>
      </c>
      <c r="H40" s="53">
        <v>130</v>
      </c>
      <c r="I40" s="159">
        <v>130</v>
      </c>
      <c r="J40" s="127" t="s">
        <v>4</v>
      </c>
      <c r="K40" s="57" t="str">
        <f t="shared" si="1"/>
        <v/>
      </c>
      <c r="L40" s="57" t="str">
        <f t="shared" si="2"/>
        <v/>
      </c>
      <c r="M40" s="57" t="str">
        <f t="shared" si="3"/>
        <v/>
      </c>
      <c r="N40" s="58" t="str">
        <f t="shared" si="4"/>
        <v/>
      </c>
      <c r="O40" s="57" t="str">
        <f t="shared" si="5"/>
        <v/>
      </c>
      <c r="P40" s="127">
        <v>2.21</v>
      </c>
      <c r="Q40" s="127" t="s">
        <v>4</v>
      </c>
      <c r="R40" s="127" t="s">
        <v>4</v>
      </c>
      <c r="S40" s="162">
        <v>96.2</v>
      </c>
      <c r="T40" s="231">
        <v>1.7000000000000001E-2</v>
      </c>
      <c r="U40" s="231">
        <v>1.6612219952906116E-2</v>
      </c>
      <c r="X40" s="231">
        <v>22.503</v>
      </c>
      <c r="Y40" s="231">
        <v>21.989693270602725</v>
      </c>
      <c r="Z40" s="231">
        <v>1.415</v>
      </c>
      <c r="AA40" s="231">
        <v>1.3827230137271855</v>
      </c>
      <c r="AB40" s="231">
        <v>6.8</v>
      </c>
      <c r="AC40" s="231">
        <v>6.6448879811624462</v>
      </c>
      <c r="AD40" s="76"/>
      <c r="AE40" s="76"/>
      <c r="AF40" s="76"/>
      <c r="AG40" s="76"/>
      <c r="AH40" s="76"/>
      <c r="AI40" s="76"/>
      <c r="AJ40" s="76"/>
      <c r="AK40" s="76"/>
      <c r="AL40" s="76"/>
      <c r="AM40" s="76"/>
      <c r="AN40" s="76"/>
      <c r="AO40" s="76"/>
      <c r="AP40" s="76"/>
      <c r="AQ40" s="76"/>
      <c r="AR40" s="76"/>
      <c r="AS40" s="76"/>
      <c r="AT40" s="76"/>
      <c r="AU40" s="76"/>
      <c r="AV40" s="76"/>
      <c r="AW40" s="76"/>
      <c r="AX40" s="76"/>
      <c r="AY40" s="76"/>
      <c r="AZ40" s="76"/>
      <c r="BA40" s="76"/>
      <c r="BB40" s="77"/>
    </row>
    <row r="41" spans="1:54" ht="15.75" x14ac:dyDescent="0.25">
      <c r="A41" s="75">
        <f>IF(ISBLANK(VLOOKUP(D41,#REF!,3)),0,1)</f>
        <v>1</v>
      </c>
      <c r="B41" s="74">
        <f t="shared" si="0"/>
        <v>0</v>
      </c>
      <c r="C41" s="52">
        <v>7</v>
      </c>
      <c r="D41" s="53"/>
      <c r="E41" s="53"/>
      <c r="F41" s="53"/>
      <c r="G41" s="164">
        <v>35.941699999999997</v>
      </c>
      <c r="H41" s="53">
        <v>100</v>
      </c>
      <c r="I41" s="159">
        <v>100</v>
      </c>
      <c r="J41" s="127" t="s">
        <v>4</v>
      </c>
      <c r="K41" s="57" t="str">
        <f t="shared" si="1"/>
        <v/>
      </c>
      <c r="L41" s="57" t="str">
        <f t="shared" si="2"/>
        <v/>
      </c>
      <c r="M41" s="57" t="str">
        <f t="shared" si="3"/>
        <v/>
      </c>
      <c r="N41" s="58" t="str">
        <f t="shared" si="4"/>
        <v/>
      </c>
      <c r="O41" s="57" t="str">
        <f t="shared" si="5"/>
        <v/>
      </c>
      <c r="P41" s="127">
        <v>2.9630000000000001</v>
      </c>
      <c r="Q41" s="127" t="s">
        <v>4</v>
      </c>
      <c r="R41" s="127" t="s">
        <v>4</v>
      </c>
      <c r="S41" s="162">
        <v>129</v>
      </c>
      <c r="T41" s="231">
        <v>0.54200000000000004</v>
      </c>
      <c r="U41" s="231">
        <v>0.52963665967500684</v>
      </c>
      <c r="X41" s="231">
        <v>13.958</v>
      </c>
      <c r="Y41" s="231">
        <v>13.639609770744915</v>
      </c>
      <c r="Z41" s="231">
        <v>0.96499999999999997</v>
      </c>
      <c r="AA41" s="231">
        <v>0.94298777967967062</v>
      </c>
      <c r="AB41" s="231">
        <v>3.86</v>
      </c>
      <c r="AC41" s="231">
        <v>3.7719511187186825</v>
      </c>
      <c r="AD41" s="76"/>
      <c r="AE41" s="76"/>
      <c r="AF41" s="76"/>
      <c r="AG41" s="76"/>
      <c r="AH41" s="76"/>
      <c r="AI41" s="76"/>
      <c r="AJ41" s="76"/>
      <c r="AK41" s="76"/>
      <c r="AL41" s="76"/>
      <c r="AM41" s="76"/>
      <c r="AN41" s="76"/>
      <c r="AO41" s="76"/>
      <c r="AP41" s="76"/>
      <c r="AQ41" s="76"/>
      <c r="AR41" s="76"/>
      <c r="AS41" s="76"/>
      <c r="AT41" s="76"/>
      <c r="AU41" s="76"/>
      <c r="AV41" s="76"/>
      <c r="AW41" s="76"/>
      <c r="AX41" s="76"/>
      <c r="AY41" s="76"/>
      <c r="AZ41" s="76"/>
      <c r="BA41" s="76"/>
      <c r="BB41" s="77"/>
    </row>
    <row r="42" spans="1:54" ht="15.75" x14ac:dyDescent="0.25">
      <c r="A42" s="75">
        <f>IF(ISBLANK(VLOOKUP(D42,#REF!,3)),0,1)</f>
        <v>1</v>
      </c>
      <c r="B42" s="74">
        <f t="shared" si="0"/>
        <v>0</v>
      </c>
      <c r="C42" s="52">
        <v>8</v>
      </c>
      <c r="D42" s="53"/>
      <c r="E42" s="53"/>
      <c r="F42" s="53"/>
      <c r="G42" s="164">
        <v>36.437800000000003</v>
      </c>
      <c r="H42" s="53">
        <v>80</v>
      </c>
      <c r="I42" s="159">
        <v>80</v>
      </c>
      <c r="J42" s="127" t="s">
        <v>4</v>
      </c>
      <c r="K42" s="57" t="str">
        <f t="shared" si="1"/>
        <v/>
      </c>
      <c r="L42" s="57" t="str">
        <f t="shared" si="2"/>
        <v/>
      </c>
      <c r="M42" s="57" t="str">
        <f t="shared" si="3"/>
        <v/>
      </c>
      <c r="N42" s="58" t="str">
        <f t="shared" si="4"/>
        <v/>
      </c>
      <c r="O42" s="57" t="str">
        <f t="shared" si="5"/>
        <v/>
      </c>
      <c r="P42" s="127">
        <v>4.6820000000000004</v>
      </c>
      <c r="Q42" s="127" t="s">
        <v>4</v>
      </c>
      <c r="R42" s="127" t="s">
        <v>4</v>
      </c>
      <c r="S42" s="60">
        <v>204</v>
      </c>
      <c r="T42" s="231">
        <v>5.5E-2</v>
      </c>
      <c r="U42" s="231">
        <v>5.374541749469626E-2</v>
      </c>
      <c r="X42" s="231">
        <v>1.4550000000000001</v>
      </c>
      <c r="Y42" s="231">
        <v>1.4218105900869646</v>
      </c>
      <c r="Z42" s="231">
        <v>0.254</v>
      </c>
      <c r="AA42" s="231">
        <v>0.24820610988459726</v>
      </c>
      <c r="AB42" s="231">
        <v>1.34</v>
      </c>
      <c r="AC42" s="231">
        <v>1.3094338080525998</v>
      </c>
      <c r="AD42" s="76"/>
      <c r="AE42" s="76"/>
      <c r="AF42" s="76"/>
      <c r="AG42" s="76"/>
      <c r="AH42" s="76"/>
      <c r="AI42" s="76"/>
      <c r="AJ42" s="76"/>
      <c r="AK42" s="76"/>
      <c r="AL42" s="76"/>
      <c r="AM42" s="76"/>
      <c r="AN42" s="76"/>
      <c r="AO42" s="76"/>
      <c r="AP42" s="76"/>
      <c r="AQ42" s="76"/>
      <c r="AR42" s="76"/>
      <c r="AS42" s="76"/>
      <c r="AT42" s="76"/>
      <c r="AU42" s="76"/>
      <c r="AV42" s="76"/>
      <c r="AW42" s="76"/>
      <c r="AX42" s="76"/>
      <c r="AY42" s="76"/>
      <c r="AZ42" s="76"/>
      <c r="BA42" s="76"/>
      <c r="BB42" s="77"/>
    </row>
    <row r="43" spans="1:54" ht="15.75" x14ac:dyDescent="0.25">
      <c r="A43" s="75">
        <f>IF(ISBLANK(VLOOKUP(D43,#REF!,3)),0,1)</f>
        <v>1</v>
      </c>
      <c r="B43" s="74">
        <f t="shared" si="0"/>
        <v>0</v>
      </c>
      <c r="C43" s="52">
        <v>9</v>
      </c>
      <c r="D43" s="53"/>
      <c r="E43" s="53"/>
      <c r="F43" s="53"/>
      <c r="G43" s="164">
        <v>36.262300000000003</v>
      </c>
      <c r="H43" s="53">
        <v>60</v>
      </c>
      <c r="I43" s="159">
        <v>60</v>
      </c>
      <c r="J43" s="127" t="s">
        <v>4</v>
      </c>
      <c r="K43" s="57" t="str">
        <f t="shared" si="1"/>
        <v/>
      </c>
      <c r="L43" s="57" t="str">
        <f t="shared" si="2"/>
        <v/>
      </c>
      <c r="M43" s="57" t="str">
        <f t="shared" si="3"/>
        <v/>
      </c>
      <c r="N43" s="58" t="str">
        <f t="shared" si="4"/>
        <v/>
      </c>
      <c r="O43" s="57" t="str">
        <f t="shared" si="5"/>
        <v/>
      </c>
      <c r="P43" s="127">
        <v>4.6689999999999996</v>
      </c>
      <c r="Q43" s="127" t="s">
        <v>4</v>
      </c>
      <c r="R43" s="127" t="s">
        <v>4</v>
      </c>
      <c r="S43" s="60">
        <v>203.6</v>
      </c>
      <c r="T43" s="231">
        <v>1E-3</v>
      </c>
      <c r="U43" s="231">
        <v>9.7718940899447744E-4</v>
      </c>
      <c r="X43" s="231">
        <v>0</v>
      </c>
      <c r="Y43" s="231">
        <v>0</v>
      </c>
      <c r="Z43" s="231">
        <v>3.7000000000000005E-2</v>
      </c>
      <c r="AA43" s="231">
        <v>3.6156008132795667E-2</v>
      </c>
      <c r="AB43" s="231">
        <v>0.7</v>
      </c>
      <c r="AC43" s="231">
        <v>0.68403258629613417</v>
      </c>
      <c r="AD43" s="76"/>
      <c r="AE43" s="76"/>
      <c r="AF43" s="76"/>
      <c r="AG43" s="76"/>
      <c r="AH43" s="76"/>
      <c r="AI43" s="76"/>
      <c r="AJ43" s="76"/>
      <c r="AK43" s="76"/>
      <c r="AL43" s="76"/>
      <c r="AM43" s="76"/>
      <c r="AN43" s="76"/>
      <c r="AO43" s="76"/>
      <c r="AP43" s="76"/>
      <c r="AQ43" s="76"/>
      <c r="AR43" s="76"/>
      <c r="AS43" s="76"/>
      <c r="AT43" s="76"/>
      <c r="AU43" s="76"/>
      <c r="AV43" s="76"/>
      <c r="AW43" s="76"/>
      <c r="AX43" s="76"/>
      <c r="AY43" s="76"/>
      <c r="AZ43" s="76"/>
      <c r="BA43" s="76"/>
      <c r="BB43" s="77"/>
    </row>
    <row r="44" spans="1:54" ht="15.75" x14ac:dyDescent="0.25">
      <c r="A44" s="75">
        <f>IF(ISBLANK(VLOOKUP(D44,#REF!,3)),0,1)</f>
        <v>1</v>
      </c>
      <c r="B44" s="74">
        <f t="shared" si="0"/>
        <v>0</v>
      </c>
      <c r="C44" s="52">
        <v>10</v>
      </c>
      <c r="D44" s="53"/>
      <c r="E44" s="53"/>
      <c r="F44" s="53"/>
      <c r="G44" s="164">
        <v>36.002299999999998</v>
      </c>
      <c r="H44" s="53">
        <v>40</v>
      </c>
      <c r="I44" s="159">
        <v>40</v>
      </c>
      <c r="J44" s="127" t="s">
        <v>4</v>
      </c>
      <c r="K44" s="57" t="str">
        <f t="shared" si="1"/>
        <v/>
      </c>
      <c r="L44" s="57" t="str">
        <f t="shared" si="2"/>
        <v/>
      </c>
      <c r="M44" s="57" t="str">
        <f t="shared" si="3"/>
        <v/>
      </c>
      <c r="N44" s="58" t="str">
        <f t="shared" si="4"/>
        <v/>
      </c>
      <c r="O44" s="57" t="str">
        <f t="shared" si="5"/>
        <v/>
      </c>
      <c r="P44" s="127">
        <v>4.5970000000000004</v>
      </c>
      <c r="Q44" s="127" t="s">
        <v>4</v>
      </c>
      <c r="R44" s="127" t="s">
        <v>4</v>
      </c>
      <c r="S44" s="60">
        <v>200.5</v>
      </c>
      <c r="T44" s="231">
        <v>0</v>
      </c>
      <c r="U44" s="231">
        <v>0</v>
      </c>
      <c r="X44" s="231">
        <v>0</v>
      </c>
      <c r="Y44" s="231">
        <v>0</v>
      </c>
      <c r="Z44" s="231">
        <v>0.01</v>
      </c>
      <c r="AA44" s="231">
        <v>9.7718940899447736E-3</v>
      </c>
      <c r="AB44" s="231">
        <v>0.66</v>
      </c>
      <c r="AC44" s="231">
        <v>0.64494500993635506</v>
      </c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  <c r="AP44" s="76"/>
      <c r="AQ44" s="76"/>
      <c r="AR44" s="76"/>
      <c r="AS44" s="76"/>
      <c r="AT44" s="76"/>
      <c r="AU44" s="76"/>
      <c r="AV44" s="76"/>
      <c r="AW44" s="76"/>
      <c r="AX44" s="76"/>
      <c r="AY44" s="76"/>
      <c r="AZ44" s="76"/>
      <c r="BA44" s="76"/>
      <c r="BB44" s="77"/>
    </row>
    <row r="45" spans="1:54" ht="15.75" x14ac:dyDescent="0.25">
      <c r="A45" s="75">
        <f>IF(ISBLANK(VLOOKUP(D45,#REF!,3)),0,1)</f>
        <v>1</v>
      </c>
      <c r="B45" s="74">
        <f t="shared" si="0"/>
        <v>0</v>
      </c>
      <c r="C45" s="52">
        <v>11</v>
      </c>
      <c r="D45" s="53"/>
      <c r="E45" s="53"/>
      <c r="F45" s="53"/>
      <c r="G45" s="164">
        <v>36.000500000000002</v>
      </c>
      <c r="H45" s="53">
        <v>20</v>
      </c>
      <c r="I45" s="159">
        <v>20</v>
      </c>
      <c r="J45" s="127" t="s">
        <v>4</v>
      </c>
      <c r="K45" s="57" t="str">
        <f t="shared" si="1"/>
        <v/>
      </c>
      <c r="L45" s="57" t="str">
        <f t="shared" si="2"/>
        <v/>
      </c>
      <c r="M45" s="57" t="str">
        <f t="shared" si="3"/>
        <v/>
      </c>
      <c r="N45" s="58" t="str">
        <f t="shared" si="4"/>
        <v/>
      </c>
      <c r="O45" s="57" t="str">
        <f t="shared" si="5"/>
        <v/>
      </c>
      <c r="P45" s="127">
        <v>4.59</v>
      </c>
      <c r="Q45" s="127" t="s">
        <v>4</v>
      </c>
      <c r="R45" s="127" t="s">
        <v>4</v>
      </c>
      <c r="S45" s="60">
        <v>200.2</v>
      </c>
      <c r="T45" s="231">
        <v>0</v>
      </c>
      <c r="U45" s="231">
        <v>0</v>
      </c>
      <c r="X45" s="231">
        <v>0</v>
      </c>
      <c r="Y45" s="231">
        <v>0</v>
      </c>
      <c r="Z45" s="231">
        <v>2.1000000000000005E-2</v>
      </c>
      <c r="AA45" s="231">
        <v>2.0520977588884031E-2</v>
      </c>
      <c r="AB45" s="231">
        <v>0.62</v>
      </c>
      <c r="AC45" s="231">
        <v>0.60585743357657595</v>
      </c>
      <c r="AD45" s="76"/>
      <c r="AE45" s="76"/>
      <c r="AF45" s="76"/>
      <c r="AG45" s="76"/>
      <c r="AH45" s="76"/>
      <c r="AI45" s="76"/>
      <c r="AJ45" s="76"/>
      <c r="AK45" s="76"/>
      <c r="AL45" s="76"/>
      <c r="AM45" s="76"/>
      <c r="AN45" s="76"/>
      <c r="AO45" s="76"/>
      <c r="AP45" s="76"/>
      <c r="AQ45" s="76"/>
      <c r="AR45" s="76"/>
      <c r="AS45" s="76"/>
      <c r="AT45" s="76"/>
      <c r="AU45" s="76"/>
      <c r="AV45" s="76"/>
      <c r="AW45" s="76"/>
      <c r="AX45" s="76"/>
      <c r="AY45" s="76"/>
      <c r="AZ45" s="76"/>
      <c r="BA45" s="76"/>
      <c r="BB45" s="77"/>
    </row>
    <row r="46" spans="1:54" ht="15.75" x14ac:dyDescent="0.25">
      <c r="A46" s="75">
        <f>IF(ISBLANK(VLOOKUP(D46,#REF!,3)),0,1)</f>
        <v>1</v>
      </c>
      <c r="B46" s="74">
        <f t="shared" si="0"/>
        <v>0</v>
      </c>
      <c r="C46" s="52">
        <v>12</v>
      </c>
      <c r="D46" s="53"/>
      <c r="E46" s="54"/>
      <c r="F46" s="55"/>
      <c r="G46" s="232">
        <v>36.000799999999998</v>
      </c>
      <c r="H46" s="53">
        <v>10</v>
      </c>
      <c r="I46" s="159">
        <v>10</v>
      </c>
      <c r="J46" s="127" t="s">
        <v>4</v>
      </c>
      <c r="K46" s="127" t="s">
        <v>4</v>
      </c>
      <c r="L46" s="127" t="s">
        <v>4</v>
      </c>
      <c r="M46" s="127" t="s">
        <v>4</v>
      </c>
      <c r="N46" s="127" t="s">
        <v>4</v>
      </c>
      <c r="O46" s="127" t="s">
        <v>4</v>
      </c>
      <c r="P46" s="127">
        <v>4.5919999999999996</v>
      </c>
      <c r="Q46" s="127" t="s">
        <v>4</v>
      </c>
      <c r="R46" s="127" t="s">
        <v>4</v>
      </c>
      <c r="S46" s="60">
        <v>200.3</v>
      </c>
      <c r="T46" s="231">
        <v>2E-3</v>
      </c>
      <c r="U46" s="231">
        <v>1.9543788179889549E-3</v>
      </c>
      <c r="X46" s="231">
        <v>0</v>
      </c>
      <c r="Y46" s="231">
        <v>0</v>
      </c>
      <c r="Z46" s="231">
        <v>2.8999999999999998E-2</v>
      </c>
      <c r="AA46" s="231">
        <v>2.8338492860839844E-2</v>
      </c>
      <c r="AB46" s="231">
        <v>0.68</v>
      </c>
      <c r="AC46" s="231">
        <v>0.66448879811624473</v>
      </c>
      <c r="AD46" s="76"/>
      <c r="AE46" s="76"/>
      <c r="AF46" s="76"/>
      <c r="AG46" s="76"/>
      <c r="AH46" s="76"/>
      <c r="AI46" s="76"/>
      <c r="AJ46" s="76"/>
      <c r="AK46" s="76"/>
      <c r="AL46" s="76"/>
      <c r="AM46" s="76"/>
      <c r="AN46" s="76"/>
      <c r="AO46" s="76"/>
      <c r="AP46" s="76"/>
      <c r="AQ46" s="76"/>
      <c r="AR46" s="76"/>
      <c r="AS46" s="76"/>
      <c r="AT46" s="76"/>
      <c r="AU46" s="76"/>
      <c r="AV46" s="76"/>
      <c r="AW46" s="76"/>
      <c r="AX46" s="76"/>
      <c r="AY46" s="76"/>
      <c r="AZ46" s="76"/>
      <c r="BA46" s="76"/>
      <c r="BB46" s="77"/>
    </row>
    <row r="47" spans="1:54" ht="15.75" x14ac:dyDescent="0.25">
      <c r="A47" s="75">
        <f>IF(ISBLANK(VLOOKUP(D47,#REF!,3)),0,1)</f>
        <v>1</v>
      </c>
      <c r="B47" s="74">
        <f t="shared" si="0"/>
        <v>0</v>
      </c>
      <c r="C47" s="52">
        <v>13</v>
      </c>
      <c r="D47" s="53"/>
      <c r="E47" s="54"/>
      <c r="F47" s="55"/>
      <c r="G47" s="232">
        <v>36.0002</v>
      </c>
      <c r="H47" s="53">
        <v>10</v>
      </c>
      <c r="I47" s="159">
        <v>11</v>
      </c>
      <c r="J47" s="127" t="s">
        <v>4</v>
      </c>
      <c r="K47" s="127" t="s">
        <v>4</v>
      </c>
      <c r="L47" s="127" t="s">
        <v>4</v>
      </c>
      <c r="M47" s="127" t="s">
        <v>4</v>
      </c>
      <c r="N47" s="127" t="s">
        <v>4</v>
      </c>
      <c r="O47" s="127" t="s">
        <v>4</v>
      </c>
      <c r="P47" s="127">
        <v>4.59</v>
      </c>
      <c r="Q47" s="127" t="s">
        <v>4</v>
      </c>
      <c r="R47" s="127" t="s">
        <v>4</v>
      </c>
      <c r="S47" s="60">
        <v>200.2</v>
      </c>
      <c r="T47" s="231">
        <v>0</v>
      </c>
      <c r="U47" s="231">
        <v>0</v>
      </c>
      <c r="X47" s="231">
        <v>0</v>
      </c>
      <c r="Y47" s="231">
        <v>0</v>
      </c>
      <c r="Z47" s="231">
        <v>2.5000000000000001E-2</v>
      </c>
      <c r="AA47" s="231">
        <v>2.4429735224861936E-2</v>
      </c>
      <c r="AB47" s="231">
        <v>0.69</v>
      </c>
      <c r="AC47" s="231">
        <v>0.67426069220618934</v>
      </c>
      <c r="AD47" s="76"/>
      <c r="AE47" s="76"/>
      <c r="AF47" s="76"/>
      <c r="AG47" s="76"/>
      <c r="AH47" s="76"/>
      <c r="AI47" s="76"/>
      <c r="AJ47" s="76"/>
      <c r="AK47" s="76"/>
      <c r="AL47" s="76"/>
      <c r="AM47" s="76"/>
      <c r="AN47" s="76"/>
      <c r="AO47" s="76"/>
      <c r="AP47" s="76"/>
      <c r="AQ47" s="76"/>
      <c r="AR47" s="76"/>
      <c r="AS47" s="76"/>
      <c r="AT47" s="76"/>
      <c r="AU47" s="76"/>
      <c r="AV47" s="76"/>
      <c r="AW47" s="76"/>
      <c r="AX47" s="76"/>
      <c r="AY47" s="76"/>
      <c r="AZ47" s="76"/>
      <c r="BA47" s="76"/>
      <c r="BB47" s="77"/>
    </row>
    <row r="48" spans="1:54" ht="15.75" x14ac:dyDescent="0.25">
      <c r="A48" s="75">
        <f>IF(ISBLANK(VLOOKUP(D48,#REF!,3)),0,1)</f>
        <v>1</v>
      </c>
      <c r="B48" s="74">
        <f t="shared" si="0"/>
        <v>0</v>
      </c>
      <c r="C48" s="52">
        <v>14</v>
      </c>
      <c r="D48" s="53"/>
      <c r="E48" s="54"/>
      <c r="F48" s="55"/>
      <c r="G48" s="164">
        <v>36.001300000000001</v>
      </c>
      <c r="H48" s="53">
        <v>0</v>
      </c>
      <c r="I48" s="159">
        <v>2</v>
      </c>
      <c r="J48" s="127" t="s">
        <v>4</v>
      </c>
      <c r="K48" s="127" t="s">
        <v>4</v>
      </c>
      <c r="L48" s="127" t="s">
        <v>4</v>
      </c>
      <c r="M48" s="127" t="s">
        <v>4</v>
      </c>
      <c r="N48" s="127" t="s">
        <v>4</v>
      </c>
      <c r="O48" s="127" t="s">
        <v>4</v>
      </c>
      <c r="P48" s="127">
        <v>4.5919999999999996</v>
      </c>
      <c r="Q48" s="127" t="s">
        <v>4</v>
      </c>
      <c r="R48" s="127" t="s">
        <v>4</v>
      </c>
      <c r="S48" s="60">
        <v>200.3</v>
      </c>
      <c r="T48" s="231">
        <v>0</v>
      </c>
      <c r="U48" s="231">
        <v>0</v>
      </c>
      <c r="X48" s="231">
        <v>0</v>
      </c>
      <c r="Y48" s="231">
        <v>0</v>
      </c>
      <c r="Z48" s="231">
        <v>2.7999999999999997E-2</v>
      </c>
      <c r="AA48" s="231">
        <v>2.7361303451845363E-2</v>
      </c>
      <c r="AB48" s="231">
        <v>0.71</v>
      </c>
      <c r="AC48" s="231">
        <v>0.69380448038607889</v>
      </c>
      <c r="AD48" s="76"/>
      <c r="AE48" s="76"/>
      <c r="AF48" s="76"/>
      <c r="AG48" s="76"/>
      <c r="AH48" s="76"/>
      <c r="AI48" s="76"/>
      <c r="AJ48" s="76"/>
      <c r="AK48" s="76"/>
      <c r="AL48" s="76"/>
      <c r="AM48" s="76"/>
      <c r="AN48" s="76"/>
      <c r="AO48" s="76"/>
      <c r="AP48" s="76"/>
      <c r="AQ48" s="76"/>
      <c r="AR48" s="76"/>
      <c r="AS48" s="76"/>
      <c r="AT48" s="76"/>
      <c r="AU48" s="76"/>
      <c r="AV48" s="76"/>
      <c r="AW48" s="76"/>
      <c r="AX48" s="76"/>
      <c r="AY48" s="76"/>
      <c r="AZ48" s="76"/>
      <c r="BA48" s="76"/>
      <c r="BB48" s="77"/>
    </row>
    <row r="49" spans="1:54" ht="15.75" x14ac:dyDescent="0.25">
      <c r="A49" s="75">
        <f>IF(ISBLANK(VLOOKUP(D49,#REF!,3)),0,1)</f>
        <v>1</v>
      </c>
      <c r="B49" s="74">
        <f t="shared" si="0"/>
        <v>0</v>
      </c>
      <c r="C49" s="52">
        <v>15</v>
      </c>
      <c r="D49" s="53"/>
      <c r="E49" s="54"/>
      <c r="F49" s="55"/>
      <c r="G49" s="112"/>
      <c r="H49" s="53"/>
      <c r="I49" s="53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48"/>
      <c r="V49" s="124"/>
      <c r="W49" s="124"/>
      <c r="X49" s="16"/>
      <c r="Y49" s="16"/>
      <c r="Z49" s="124"/>
      <c r="AA49" s="16"/>
      <c r="AB49" s="124"/>
      <c r="AC49" s="124"/>
      <c r="AD49" s="76"/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76"/>
      <c r="AR49" s="76"/>
      <c r="AS49" s="76"/>
      <c r="AT49" s="76"/>
      <c r="AU49" s="76"/>
      <c r="AV49" s="76"/>
      <c r="AW49" s="76"/>
      <c r="AX49" s="76"/>
      <c r="AY49" s="76"/>
      <c r="AZ49" s="76"/>
      <c r="BA49" s="76"/>
      <c r="BB49" s="77"/>
    </row>
    <row r="50" spans="1:54" ht="15.6" x14ac:dyDescent="0.3">
      <c r="A50" s="75">
        <f>IF(ISBLANK(VLOOKUP(D50,#REF!,3)),0,1)</f>
        <v>1</v>
      </c>
      <c r="B50" s="74">
        <f t="shared" si="0"/>
        <v>0</v>
      </c>
      <c r="C50" s="52">
        <v>16</v>
      </c>
      <c r="D50" s="53"/>
      <c r="E50" s="54"/>
      <c r="F50" s="55"/>
      <c r="G50" s="112"/>
      <c r="H50" s="53"/>
      <c r="I50" s="53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48"/>
      <c r="V50" s="124"/>
      <c r="W50" s="124"/>
      <c r="X50" s="16"/>
      <c r="Y50" s="16"/>
      <c r="Z50" s="124"/>
      <c r="AA50" s="76"/>
      <c r="AB50" s="76"/>
      <c r="AC50" s="76"/>
      <c r="AD50" s="76"/>
      <c r="AE50" s="76"/>
      <c r="AF50" s="76"/>
      <c r="AG50" s="76"/>
      <c r="AH50" s="76"/>
      <c r="AI50" s="76"/>
      <c r="AJ50" s="76"/>
      <c r="AK50" s="76"/>
      <c r="AL50" s="76"/>
      <c r="AM50" s="76"/>
      <c r="AN50" s="76"/>
      <c r="AO50" s="76"/>
      <c r="AP50" s="76"/>
      <c r="AQ50" s="76"/>
      <c r="AR50" s="76"/>
      <c r="AS50" s="76"/>
      <c r="AT50" s="76"/>
      <c r="AU50" s="76"/>
      <c r="AV50" s="76"/>
      <c r="AW50" s="76"/>
      <c r="AX50" s="76"/>
      <c r="AY50" s="76"/>
      <c r="AZ50" s="76"/>
      <c r="BA50" s="76"/>
      <c r="BB50" s="77"/>
    </row>
    <row r="51" spans="1:54" ht="15.75" x14ac:dyDescent="0.25">
      <c r="A51" s="75">
        <f>IF(ISBLANK(VLOOKUP(D51,#REF!,3)),0,1)</f>
        <v>1</v>
      </c>
      <c r="B51" s="74">
        <f t="shared" si="0"/>
        <v>0</v>
      </c>
      <c r="C51" s="52">
        <v>17</v>
      </c>
      <c r="D51" s="53"/>
      <c r="E51" s="54"/>
      <c r="F51" s="55"/>
      <c r="G51" s="112"/>
      <c r="H51" s="53"/>
      <c r="I51" s="53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48"/>
      <c r="V51" s="124"/>
      <c r="W51" s="124"/>
      <c r="X51" s="16"/>
      <c r="Y51" s="16"/>
      <c r="Z51" s="124"/>
      <c r="AA51" s="16"/>
      <c r="AB51" s="124"/>
      <c r="AC51" s="124"/>
      <c r="AD51" s="76"/>
      <c r="AE51" s="76"/>
      <c r="AF51" s="76"/>
      <c r="AG51" s="76"/>
      <c r="AH51" s="76"/>
      <c r="AI51" s="76"/>
      <c r="AJ51" s="76"/>
      <c r="AK51" s="76"/>
      <c r="AL51" s="76"/>
      <c r="AM51" s="76"/>
      <c r="AN51" s="76"/>
      <c r="AO51" s="76"/>
      <c r="AP51" s="76"/>
      <c r="AQ51" s="76"/>
      <c r="AR51" s="76"/>
      <c r="AS51" s="76"/>
      <c r="AT51" s="76"/>
      <c r="AU51" s="76"/>
      <c r="AV51" s="76"/>
      <c r="AW51" s="76"/>
      <c r="AX51" s="76"/>
      <c r="AY51" s="76"/>
      <c r="AZ51" s="76"/>
      <c r="BA51" s="76"/>
      <c r="BB51" s="77"/>
    </row>
    <row r="52" spans="1:54" ht="15.75" x14ac:dyDescent="0.25">
      <c r="A52" s="75">
        <f>IF(ISBLANK(VLOOKUP(D52,#REF!,3)),0,1)</f>
        <v>1</v>
      </c>
      <c r="B52" s="74">
        <f t="shared" si="0"/>
        <v>0</v>
      </c>
      <c r="C52" s="52">
        <v>18</v>
      </c>
      <c r="D52" s="53"/>
      <c r="E52" s="54"/>
      <c r="F52" s="55"/>
      <c r="G52" s="112"/>
      <c r="H52" s="53"/>
      <c r="I52" s="53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48"/>
      <c r="V52" s="124"/>
      <c r="W52" s="124"/>
      <c r="X52" s="16"/>
      <c r="Y52" s="16"/>
      <c r="Z52" s="124"/>
      <c r="AA52" s="76"/>
      <c r="AB52" s="76"/>
      <c r="AC52" s="76"/>
      <c r="AD52" s="76"/>
      <c r="AE52" s="76"/>
      <c r="AF52" s="76"/>
      <c r="AG52" s="76"/>
      <c r="AH52" s="76"/>
      <c r="AI52" s="76"/>
      <c r="AJ52" s="76"/>
      <c r="AK52" s="76"/>
      <c r="AL52" s="76"/>
      <c r="AM52" s="76"/>
      <c r="AN52" s="76"/>
      <c r="AO52" s="76"/>
      <c r="AP52" s="76"/>
      <c r="AQ52" s="76"/>
      <c r="AR52" s="76"/>
      <c r="AS52" s="76"/>
      <c r="AT52" s="76"/>
      <c r="AU52" s="76"/>
      <c r="AV52" s="76"/>
      <c r="AW52" s="76"/>
      <c r="AX52" s="76"/>
      <c r="AY52" s="76"/>
      <c r="AZ52" s="76"/>
      <c r="BA52" s="76"/>
      <c r="BB52" s="77"/>
    </row>
    <row r="53" spans="1:54" ht="15.75" x14ac:dyDescent="0.25">
      <c r="A53" s="75">
        <f>IF(ISBLANK(VLOOKUP(D53,#REF!,3)),0,1)</f>
        <v>1</v>
      </c>
      <c r="B53" s="74">
        <f t="shared" si="0"/>
        <v>0</v>
      </c>
      <c r="C53" s="52">
        <v>19</v>
      </c>
      <c r="D53" s="53"/>
      <c r="E53" s="54"/>
      <c r="F53" s="55"/>
      <c r="G53" s="112"/>
      <c r="H53" s="53"/>
      <c r="I53" s="53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48"/>
      <c r="V53" s="124"/>
      <c r="W53" s="124"/>
      <c r="X53" s="16"/>
      <c r="Y53" s="16"/>
      <c r="Z53" s="124"/>
      <c r="AA53" s="76"/>
      <c r="AB53" s="76"/>
      <c r="AC53" s="76"/>
      <c r="AD53" s="76"/>
      <c r="AE53" s="76"/>
      <c r="AF53" s="76"/>
      <c r="AG53" s="76"/>
      <c r="AH53" s="76"/>
      <c r="AI53" s="76"/>
      <c r="AJ53" s="76"/>
      <c r="AK53" s="76"/>
      <c r="AL53" s="76"/>
      <c r="AM53" s="76"/>
      <c r="AN53" s="76"/>
      <c r="AO53" s="76"/>
      <c r="AP53" s="76"/>
      <c r="AQ53" s="76"/>
      <c r="AR53" s="76"/>
      <c r="AS53" s="76"/>
      <c r="AT53" s="76"/>
      <c r="AU53" s="76"/>
      <c r="AV53" s="76"/>
      <c r="AW53" s="76"/>
      <c r="AX53" s="76"/>
      <c r="AY53" s="76"/>
      <c r="AZ53" s="76"/>
      <c r="BA53" s="76"/>
      <c r="BB53" s="77"/>
    </row>
    <row r="54" spans="1:54" ht="15.75" x14ac:dyDescent="0.25">
      <c r="A54" s="75">
        <f>IF(ISBLANK(VLOOKUP(D54,#REF!,3)),0,1)</f>
        <v>1</v>
      </c>
      <c r="B54" s="74">
        <f t="shared" si="0"/>
        <v>0</v>
      </c>
      <c r="C54" s="52">
        <v>20</v>
      </c>
      <c r="D54" s="53"/>
      <c r="E54" s="54"/>
      <c r="F54" s="55"/>
      <c r="G54" s="112"/>
      <c r="H54" s="53"/>
      <c r="I54" s="53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48"/>
      <c r="V54" s="76"/>
      <c r="W54" s="76"/>
      <c r="X54" s="76"/>
      <c r="Y54" s="76"/>
      <c r="Z54" s="76"/>
      <c r="AA54" s="76"/>
      <c r="AB54" s="76"/>
      <c r="AC54" s="76"/>
      <c r="AD54" s="76"/>
      <c r="AE54" s="76"/>
      <c r="AF54" s="76"/>
      <c r="AG54" s="76"/>
      <c r="AH54" s="76"/>
      <c r="AI54" s="76"/>
      <c r="AJ54" s="76"/>
      <c r="AK54" s="76"/>
      <c r="AL54" s="76"/>
      <c r="AM54" s="76"/>
      <c r="AN54" s="76"/>
      <c r="AO54" s="76"/>
      <c r="AP54" s="76"/>
      <c r="AQ54" s="76"/>
      <c r="AR54" s="76"/>
      <c r="AS54" s="76"/>
      <c r="AT54" s="76"/>
      <c r="AU54" s="76"/>
      <c r="AV54" s="76"/>
      <c r="AW54" s="76"/>
      <c r="AX54" s="76"/>
      <c r="AY54" s="76"/>
      <c r="AZ54" s="76"/>
      <c r="BA54" s="76"/>
      <c r="BB54" s="77"/>
    </row>
    <row r="55" spans="1:54" ht="15.75" x14ac:dyDescent="0.25">
      <c r="A55" s="75">
        <f>IF(ISBLANK(VLOOKUP(D55,#REF!,3)),0,1)</f>
        <v>1</v>
      </c>
      <c r="B55" s="74">
        <f t="shared" si="0"/>
        <v>0</v>
      </c>
      <c r="C55" s="52">
        <v>21</v>
      </c>
      <c r="D55" s="53"/>
      <c r="E55" s="54"/>
      <c r="F55" s="55"/>
      <c r="G55" s="112"/>
      <c r="H55" s="53"/>
      <c r="I55" s="53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48"/>
      <c r="V55" s="76"/>
      <c r="W55" s="76"/>
      <c r="X55" s="76"/>
      <c r="Y55" s="76"/>
      <c r="Z55" s="76"/>
      <c r="AA55" s="76"/>
      <c r="AB55" s="76"/>
      <c r="AC55" s="76"/>
      <c r="AD55" s="76"/>
      <c r="AE55" s="76"/>
      <c r="AF55" s="76"/>
      <c r="AG55" s="76"/>
      <c r="AH55" s="76"/>
      <c r="AI55" s="76"/>
      <c r="AJ55" s="76"/>
      <c r="AK55" s="76"/>
      <c r="AL55" s="76"/>
      <c r="AM55" s="76"/>
      <c r="AN55" s="76"/>
      <c r="AO55" s="76"/>
      <c r="AP55" s="76"/>
      <c r="AQ55" s="76"/>
      <c r="AR55" s="76"/>
      <c r="AS55" s="76"/>
      <c r="AT55" s="76"/>
      <c r="AU55" s="76"/>
      <c r="AV55" s="76"/>
      <c r="AW55" s="76"/>
      <c r="AX55" s="76"/>
      <c r="AY55" s="76"/>
      <c r="AZ55" s="76"/>
      <c r="BA55" s="76"/>
      <c r="BB55" s="77"/>
    </row>
    <row r="56" spans="1:54" ht="15.75" x14ac:dyDescent="0.25">
      <c r="A56" s="75">
        <f>IF(ISBLANK(VLOOKUP(D56,#REF!,3)),0,1)</f>
        <v>1</v>
      </c>
      <c r="B56" s="74">
        <f t="shared" si="0"/>
        <v>0</v>
      </c>
      <c r="C56" s="52">
        <v>22</v>
      </c>
      <c r="D56" s="53"/>
      <c r="E56" s="54"/>
      <c r="F56" s="55"/>
      <c r="G56" s="112"/>
      <c r="H56" s="53"/>
      <c r="I56" s="53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48"/>
      <c r="V56" s="124"/>
      <c r="W56" s="124"/>
      <c r="X56" s="124"/>
      <c r="Y56" s="124"/>
      <c r="Z56" s="16"/>
      <c r="AA56" s="16"/>
      <c r="AB56" s="124"/>
      <c r="AC56" s="124"/>
      <c r="AD56" s="76"/>
      <c r="AE56" s="76"/>
      <c r="AF56" s="76"/>
      <c r="AG56" s="76"/>
      <c r="AH56" s="76"/>
      <c r="AI56" s="76"/>
      <c r="AJ56" s="76"/>
      <c r="AK56" s="76"/>
      <c r="AL56" s="76"/>
      <c r="AM56" s="76"/>
      <c r="AN56" s="76"/>
      <c r="AO56" s="76"/>
      <c r="AP56" s="76"/>
      <c r="AQ56" s="76"/>
      <c r="AR56" s="76"/>
      <c r="AS56" s="76"/>
      <c r="AT56" s="76"/>
      <c r="AU56" s="76"/>
      <c r="AV56" s="76"/>
      <c r="AW56" s="76"/>
      <c r="AX56" s="76"/>
      <c r="AY56" s="76"/>
      <c r="AZ56" s="76"/>
      <c r="BA56" s="76"/>
      <c r="BB56" s="77"/>
    </row>
    <row r="57" spans="1:54" ht="15.75" x14ac:dyDescent="0.25">
      <c r="A57" s="75">
        <f>IF(ISBLANK(VLOOKUP(D57,#REF!,3)),0,1)</f>
        <v>1</v>
      </c>
      <c r="B57" s="74">
        <f t="shared" si="0"/>
        <v>0</v>
      </c>
      <c r="C57" s="52">
        <v>23</v>
      </c>
      <c r="D57" s="53"/>
      <c r="E57" s="54"/>
      <c r="F57" s="55"/>
      <c r="G57" s="112"/>
      <c r="H57" s="53"/>
      <c r="I57" s="53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48"/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  <c r="AG57" s="76"/>
      <c r="AH57" s="76"/>
      <c r="AI57" s="76"/>
      <c r="AJ57" s="76"/>
      <c r="AK57" s="76"/>
      <c r="AL57" s="76"/>
      <c r="AM57" s="76"/>
      <c r="AN57" s="76"/>
      <c r="AO57" s="76"/>
      <c r="AP57" s="76"/>
      <c r="AQ57" s="76"/>
      <c r="AR57" s="76"/>
      <c r="AS57" s="76"/>
      <c r="AT57" s="76"/>
      <c r="AU57" s="76"/>
      <c r="AV57" s="76"/>
      <c r="AW57" s="76"/>
      <c r="AX57" s="76"/>
      <c r="AY57" s="76"/>
      <c r="AZ57" s="76"/>
      <c r="BA57" s="76"/>
      <c r="BB57" s="77"/>
    </row>
    <row r="58" spans="1:54" ht="16.5" thickBot="1" x14ac:dyDescent="0.3">
      <c r="A58" s="75">
        <f>IF(ISBLANK(VLOOKUP(D58,#REF!,3)),0,1)</f>
        <v>1</v>
      </c>
      <c r="B58" s="74">
        <f t="shared" si="0"/>
        <v>0</v>
      </c>
      <c r="C58" s="61">
        <v>24</v>
      </c>
      <c r="D58" s="62"/>
      <c r="E58" s="63"/>
      <c r="F58" s="64"/>
      <c r="G58" s="113"/>
      <c r="H58" s="62"/>
      <c r="I58" s="62"/>
      <c r="J58" s="152" t="s">
        <v>4</v>
      </c>
      <c r="K58" s="65" t="str">
        <f>IF(ISBLANK(E58),"",(0.000824493-(0.0000040899*E58)+(0.000000076438*E58^2)-(0.00000000082467*E58^3)+(0.0000000000053875*E58^4)))</f>
        <v/>
      </c>
      <c r="L58" s="65" t="str">
        <f t="shared" ref="L58" si="6">IF(ISBLANK(E58),"",(-0.00000572466+(0.00000010227*E58)-(0.0000000016546*E58^2)))</f>
        <v/>
      </c>
      <c r="M58" s="65" t="str">
        <f t="shared" ref="M58" si="7">IF(ISBLANK(E58),"",IF(ISBLANK(G58),(O58+(K58*35)+(L58*35^1.5)+(0.00000048314*35^2)),(O58+(K58*G58)+(L58*G58^1.5)+(0.00000048314*G58^2))))</f>
        <v/>
      </c>
      <c r="N58" s="66" t="str">
        <f t="shared" ref="N58" si="8">IF(ISBLANK(D58),"",IF(ISBLANK(G58),J58*(1+0.00001*(35-20)),J58*(1+0.00001*(G58-20))))</f>
        <v/>
      </c>
      <c r="O58" s="65" t="str">
        <f t="shared" ref="O58" si="9">IF(ISBLANK(E58),"",(0.999842594+(0.00006793952*E58)-(0.00000909529*E58^2)+(0.0000001001685*E58^3)-(0.000000001120083*E58^4)+(0.000000000006536332*E58^5)))</f>
        <v/>
      </c>
      <c r="P58" s="67" t="s">
        <v>4</v>
      </c>
      <c r="Q58" s="153" t="s">
        <v>4</v>
      </c>
      <c r="R58" s="68" t="s">
        <v>4</v>
      </c>
      <c r="S58" s="68" t="s">
        <v>4</v>
      </c>
      <c r="T58" s="78" t="s">
        <v>4</v>
      </c>
      <c r="U58" s="78"/>
      <c r="V58" s="78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/>
      <c r="AH58" s="78"/>
      <c r="AI58" s="78"/>
      <c r="AJ58" s="78"/>
      <c r="AK58" s="78"/>
      <c r="AL58" s="78"/>
      <c r="AM58" s="78"/>
      <c r="AN58" s="78"/>
      <c r="AO58" s="78"/>
      <c r="AP58" s="78"/>
      <c r="AQ58" s="78"/>
      <c r="AR58" s="78"/>
      <c r="AS58" s="78"/>
      <c r="AT58" s="78"/>
      <c r="AU58" s="78"/>
      <c r="AV58" s="78"/>
      <c r="AW58" s="78"/>
      <c r="AX58" s="78"/>
      <c r="AY58" s="78"/>
      <c r="AZ58" s="78"/>
      <c r="BA58" s="78"/>
      <c r="BB58" s="79"/>
    </row>
  </sheetData>
  <dataConsolidate/>
  <mergeCells count="70">
    <mergeCell ref="AZ31:AZ32"/>
    <mergeCell ref="BA31:BA32"/>
    <mergeCell ref="BB31:BB32"/>
    <mergeCell ref="AU31:AU32"/>
    <mergeCell ref="AV31:AV32"/>
    <mergeCell ref="AW31:AW32"/>
    <mergeCell ref="AX31:AX32"/>
    <mergeCell ref="AY31:AY32"/>
    <mergeCell ref="AP31:AP32"/>
    <mergeCell ref="AQ31:AQ32"/>
    <mergeCell ref="AR31:AR32"/>
    <mergeCell ref="AS31:AS32"/>
    <mergeCell ref="AT31:AT32"/>
    <mergeCell ref="AK31:AK32"/>
    <mergeCell ref="AL31:AL32"/>
    <mergeCell ref="AM31:AM32"/>
    <mergeCell ref="AN31:AN32"/>
    <mergeCell ref="AO31:AO32"/>
    <mergeCell ref="AF31:AF32"/>
    <mergeCell ref="AG31:AG32"/>
    <mergeCell ref="AH31:AH32"/>
    <mergeCell ref="AI31:AI32"/>
    <mergeCell ref="AJ31:AJ32"/>
    <mergeCell ref="H33:H34"/>
    <mergeCell ref="I33:I34"/>
    <mergeCell ref="J33:J34"/>
    <mergeCell ref="AD31:AD32"/>
    <mergeCell ref="AE31:AE32"/>
    <mergeCell ref="Z31:AA32"/>
    <mergeCell ref="AB31:AC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C33:C34"/>
    <mergeCell ref="D33:D34"/>
    <mergeCell ref="E33:E34"/>
    <mergeCell ref="F33:F34"/>
    <mergeCell ref="G33:G34"/>
    <mergeCell ref="X31:Y32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G8:H8"/>
    <mergeCell ref="Q8:R8"/>
    <mergeCell ref="G9:H9"/>
    <mergeCell ref="Q9:R9"/>
    <mergeCell ref="G10:H10"/>
    <mergeCell ref="Q10:R10"/>
    <mergeCell ref="C2:E2"/>
    <mergeCell ref="F2:T2"/>
    <mergeCell ref="C4:U4"/>
    <mergeCell ref="C6:E6"/>
    <mergeCell ref="F6:G6"/>
    <mergeCell ref="H6:J6"/>
    <mergeCell ref="P6:Q6"/>
    <mergeCell ref="R6:S6"/>
    <mergeCell ref="T6:U6"/>
  </mergeCells>
  <dataValidations count="4">
    <dataValidation type="list" showInputMessage="1" showErrorMessage="1" promptTitle="Choix Cardinal" sqref="P9">
      <formula1>$M$8:$M$10</formula1>
    </dataValidation>
    <dataValidation type="list" showInputMessage="1" showErrorMessage="1" promptTitle="Choix Cardinal" sqref="P10">
      <formula1>$N$8:$N$10</formula1>
    </dataValidation>
    <dataValidation allowBlank="1" showErrorMessage="1" sqref="J30"/>
    <dataValidation type="list" allowBlank="1" showErrorMessage="1" sqref="I29">
      <formula1>$O$28:$O$30</formula1>
    </dataValidation>
  </dataValidations>
  <pageMargins left="0.7" right="0.7" top="0.75" bottom="0.75" header="0.3" footer="0.3"/>
  <pageSetup paperSize="9" orientation="portrait" horizontalDpi="4294967293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8"/>
  <sheetViews>
    <sheetView topLeftCell="A10" zoomScaleNormal="100" workbookViewId="0">
      <selection activeCell="G35" sqref="G35:AC48"/>
    </sheetView>
  </sheetViews>
  <sheetFormatPr baseColWidth="10" defaultColWidth="11.42578125" defaultRowHeight="15" x14ac:dyDescent="0.25"/>
  <cols>
    <col min="1" max="2" width="0.85546875" style="80" customWidth="1"/>
    <col min="3" max="3" width="3.7109375" style="80" customWidth="1"/>
    <col min="4" max="8" width="10.28515625" style="80" customWidth="1"/>
    <col min="9" max="10" width="15.7109375" style="80" customWidth="1"/>
    <col min="11" max="15" width="10.7109375" style="80" hidden="1" customWidth="1"/>
    <col min="16" max="16" width="10.7109375" style="80" customWidth="1"/>
    <col min="17" max="29" width="10.28515625" style="80" customWidth="1"/>
    <col min="30" max="30" width="11.42578125" style="80"/>
    <col min="31" max="31" width="16.5703125" style="80" bestFit="1" customWidth="1"/>
    <col min="32" max="32" width="9.140625" style="80" bestFit="1" customWidth="1"/>
    <col min="33" max="33" width="26.140625" style="80" bestFit="1" customWidth="1"/>
    <col min="34" max="34" width="12.7109375" style="80" bestFit="1" customWidth="1"/>
    <col min="35" max="35" width="11.140625" style="80" bestFit="1" customWidth="1"/>
    <col min="36" max="36" width="14.28515625" style="80" bestFit="1" customWidth="1"/>
    <col min="37" max="37" width="12" style="80" bestFit="1" customWidth="1"/>
    <col min="38" max="38" width="26.5703125" style="80" bestFit="1" customWidth="1"/>
    <col min="39" max="39" width="14.42578125" style="80" bestFit="1" customWidth="1"/>
    <col min="40" max="40" width="11" style="80" bestFit="1" customWidth="1"/>
    <col min="41" max="41" width="12.28515625" style="80" bestFit="1" customWidth="1"/>
    <col min="42" max="42" width="10.7109375" style="80" bestFit="1" customWidth="1"/>
    <col min="43" max="43" width="6.28515625" style="80" bestFit="1" customWidth="1"/>
    <col min="44" max="44" width="19.42578125" style="80" bestFit="1" customWidth="1"/>
    <col min="45" max="45" width="12.85546875" style="80" bestFit="1" customWidth="1"/>
    <col min="46" max="46" width="17.5703125" style="80" bestFit="1" customWidth="1"/>
    <col min="47" max="47" width="14.42578125" style="80" bestFit="1" customWidth="1"/>
    <col min="48" max="48" width="13.5703125" style="80" bestFit="1" customWidth="1"/>
    <col min="49" max="49" width="13.7109375" style="80" bestFit="1" customWidth="1"/>
    <col min="50" max="50" width="19.7109375" style="80" bestFit="1" customWidth="1"/>
    <col min="51" max="51" width="13.140625" style="80" bestFit="1" customWidth="1"/>
    <col min="52" max="52" width="17.42578125" style="80" bestFit="1" customWidth="1"/>
    <col min="53" max="53" width="13.28515625" style="80" bestFit="1" customWidth="1"/>
    <col min="54" max="54" width="12.42578125" style="80" bestFit="1" customWidth="1"/>
    <col min="55" max="16384" width="11.42578125" style="80"/>
  </cols>
  <sheetData>
    <row r="1" spans="3:23" ht="3" customHeight="1" thickBot="1" x14ac:dyDescent="0.3"/>
    <row r="2" spans="3:23" ht="21" x14ac:dyDescent="0.35">
      <c r="C2" s="214" t="s">
        <v>19</v>
      </c>
      <c r="D2" s="215"/>
      <c r="E2" s="215"/>
      <c r="F2" s="216" t="s">
        <v>147</v>
      </c>
      <c r="G2" s="216"/>
      <c r="H2" s="216"/>
      <c r="I2" s="216"/>
      <c r="J2" s="216"/>
      <c r="K2" s="216"/>
      <c r="L2" s="216"/>
      <c r="M2" s="216"/>
      <c r="N2" s="216"/>
      <c r="O2" s="216"/>
      <c r="P2" s="216"/>
      <c r="Q2" s="216"/>
      <c r="R2" s="216"/>
      <c r="S2" s="216"/>
      <c r="T2" s="216"/>
      <c r="U2" s="1"/>
    </row>
    <row r="3" spans="3:23" ht="14.45" customHeight="1" x14ac:dyDescent="0.25">
      <c r="C3" s="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2"/>
    </row>
    <row r="4" spans="3:23" ht="21.75" thickBot="1" x14ac:dyDescent="0.4">
      <c r="C4" s="217" t="s">
        <v>75</v>
      </c>
      <c r="D4" s="218"/>
      <c r="E4" s="218"/>
      <c r="F4" s="218"/>
      <c r="G4" s="218"/>
      <c r="H4" s="218"/>
      <c r="I4" s="218"/>
      <c r="J4" s="218"/>
      <c r="K4" s="218"/>
      <c r="L4" s="218"/>
      <c r="M4" s="218"/>
      <c r="N4" s="218"/>
      <c r="O4" s="218"/>
      <c r="P4" s="218"/>
      <c r="Q4" s="218"/>
      <c r="R4" s="218"/>
      <c r="S4" s="218"/>
      <c r="T4" s="218"/>
      <c r="U4" s="219"/>
    </row>
    <row r="5" spans="3:23" ht="15.75" customHeight="1" thickBot="1" x14ac:dyDescent="0.4">
      <c r="C5" s="7"/>
      <c r="D5" s="7"/>
      <c r="E5" s="7"/>
      <c r="F5" s="7"/>
      <c r="G5" s="7"/>
      <c r="J5" s="7"/>
      <c r="K5" s="7"/>
      <c r="L5" s="7"/>
      <c r="M5" s="7"/>
      <c r="N5" s="7"/>
      <c r="O5" s="7"/>
      <c r="P5" s="7"/>
      <c r="Q5" s="7"/>
      <c r="R5" s="7"/>
    </row>
    <row r="6" spans="3:23" ht="16.5" customHeight="1" thickBot="1" x14ac:dyDescent="0.3">
      <c r="C6" s="220" t="s">
        <v>38</v>
      </c>
      <c r="D6" s="221"/>
      <c r="E6" s="221"/>
      <c r="F6" s="222">
        <v>30</v>
      </c>
      <c r="G6" s="222"/>
      <c r="H6" s="221" t="s">
        <v>37</v>
      </c>
      <c r="I6" s="221"/>
      <c r="J6" s="221"/>
      <c r="K6" s="51"/>
      <c r="L6" s="51"/>
      <c r="M6" s="51"/>
      <c r="N6" s="50"/>
      <c r="O6" s="51"/>
      <c r="P6" s="223">
        <v>1</v>
      </c>
      <c r="Q6" s="223"/>
      <c r="R6" s="224" t="s">
        <v>78</v>
      </c>
      <c r="S6" s="224"/>
      <c r="T6" s="225">
        <v>37416</v>
      </c>
      <c r="U6" s="226"/>
    </row>
    <row r="7" spans="3:23" ht="16.5" customHeight="1" thickBot="1" x14ac:dyDescent="0.4">
      <c r="C7" s="34"/>
      <c r="D7" s="34"/>
      <c r="E7" s="33"/>
      <c r="F7" s="35"/>
      <c r="G7" s="33"/>
      <c r="H7" s="33"/>
      <c r="I7" s="33"/>
      <c r="J7" s="33"/>
      <c r="K7" s="33"/>
      <c r="L7" s="33"/>
      <c r="M7" s="33"/>
      <c r="N7" s="33"/>
      <c r="O7" s="37"/>
      <c r="P7" s="33"/>
      <c r="Q7" s="36"/>
    </row>
    <row r="8" spans="3:23" ht="15" customHeight="1" x14ac:dyDescent="0.25">
      <c r="C8" s="46"/>
      <c r="D8" s="33"/>
      <c r="G8" s="206" t="s">
        <v>57</v>
      </c>
      <c r="H8" s="207"/>
      <c r="I8" s="172" t="s">
        <v>50</v>
      </c>
      <c r="J8" s="172" t="s">
        <v>46</v>
      </c>
      <c r="K8" s="44"/>
      <c r="L8" s="44"/>
      <c r="M8" s="44"/>
      <c r="N8" s="44"/>
      <c r="O8" s="47"/>
      <c r="P8" s="45" t="s">
        <v>52</v>
      </c>
      <c r="Q8" s="208" t="s">
        <v>47</v>
      </c>
      <c r="R8" s="209"/>
    </row>
    <row r="9" spans="3:23" ht="14.25" customHeight="1" x14ac:dyDescent="0.25">
      <c r="C9" s="46"/>
      <c r="D9" s="33"/>
      <c r="G9" s="210" t="s">
        <v>48</v>
      </c>
      <c r="H9" s="211"/>
      <c r="I9" s="38">
        <v>9</v>
      </c>
      <c r="J9" s="39">
        <v>29.98</v>
      </c>
      <c r="K9" s="42" t="s">
        <v>51</v>
      </c>
      <c r="L9" s="43" t="str">
        <f>IF(P9=M9,"+","-")</f>
        <v>-</v>
      </c>
      <c r="M9" s="42" t="s">
        <v>3</v>
      </c>
      <c r="N9" s="42" t="s">
        <v>54</v>
      </c>
      <c r="O9" s="16" t="str">
        <f>IF(ISBLANK(I9),"",IF(ISBLANK(J9),"",IF(P9=M10,L9&amp;N11,N11)))</f>
        <v>-9°29,98</v>
      </c>
      <c r="P9" s="39" t="s">
        <v>53</v>
      </c>
      <c r="Q9" s="212">
        <f>IF(ISBLANK(I9),"",IF(ISBLANK(J9),"",IF(J9&gt;60,"ERREUR !!",O11*(I9+(J9/60)))))</f>
        <v>-9.4996666666666663</v>
      </c>
      <c r="R9" s="213"/>
    </row>
    <row r="10" spans="3:23" ht="15" customHeight="1" x14ac:dyDescent="0.25">
      <c r="C10" s="46"/>
      <c r="D10" s="33"/>
      <c r="G10" s="210" t="s">
        <v>49</v>
      </c>
      <c r="H10" s="211"/>
      <c r="I10" s="38">
        <v>9</v>
      </c>
      <c r="J10" s="39">
        <v>59.91</v>
      </c>
      <c r="K10" s="42" t="s">
        <v>51</v>
      </c>
      <c r="L10" s="43" t="str">
        <f>IF(P10=N9,"+","-")</f>
        <v>-</v>
      </c>
      <c r="M10" s="42" t="s">
        <v>53</v>
      </c>
      <c r="N10" s="42" t="s">
        <v>55</v>
      </c>
      <c r="O10" s="11" t="str">
        <f>IF(ISBLANK(I10),"",IF(ISBLANK(J10),"",IF(P10=N10,L10&amp;N12,N12)))</f>
        <v>-9°59,91</v>
      </c>
      <c r="P10" s="39" t="s">
        <v>55</v>
      </c>
      <c r="Q10" s="212">
        <f>IF(ISBLANK(I10),"",IF(ISBLANK(J10),"",IF(J10&gt;60,"ERREUR !!",O12*(I10+(J10/60)))))</f>
        <v>-9.9984999999999999</v>
      </c>
      <c r="R10" s="213"/>
      <c r="S10" s="31"/>
      <c r="T10" s="31"/>
    </row>
    <row r="11" spans="3:23" x14ac:dyDescent="0.25">
      <c r="G11" s="194" t="s">
        <v>72</v>
      </c>
      <c r="H11" s="195"/>
      <c r="I11" s="83" t="s">
        <v>33</v>
      </c>
      <c r="J11" s="85">
        <v>37415</v>
      </c>
      <c r="K11" s="85"/>
      <c r="L11" s="85"/>
      <c r="M11" s="85"/>
      <c r="N11" s="86" t="str">
        <f>I9&amp;"°"&amp;J9</f>
        <v>9°29,98</v>
      </c>
      <c r="O11" s="87">
        <f>IF(P9=M10,-1,1)</f>
        <v>-1</v>
      </c>
      <c r="P11" s="198" t="str">
        <f>TEXT(J11,"aaaa-mm-jj")&amp;"T"&amp;TEXT(J12,"hh:mm:ss")&amp;"z"</f>
        <v>2006-06-09T05:00:00z</v>
      </c>
      <c r="Q11" s="198"/>
      <c r="R11" s="199"/>
      <c r="T11" s="30"/>
      <c r="U11" s="30"/>
      <c r="V11" s="32"/>
      <c r="W11" s="32"/>
    </row>
    <row r="12" spans="3:23" ht="15.75" thickBot="1" x14ac:dyDescent="0.3">
      <c r="G12" s="196"/>
      <c r="H12" s="197"/>
      <c r="I12" s="84" t="s">
        <v>73</v>
      </c>
      <c r="J12" s="114">
        <v>0.20833333333333334</v>
      </c>
      <c r="K12" s="88"/>
      <c r="L12" s="88"/>
      <c r="M12" s="88"/>
      <c r="N12" s="89" t="str">
        <f>I10&amp;"°"&amp;J10</f>
        <v>9°59,91</v>
      </c>
      <c r="O12" s="87">
        <f>IF(P10=N10,-1,1)</f>
        <v>-1</v>
      </c>
      <c r="P12" s="200"/>
      <c r="Q12" s="200"/>
      <c r="R12" s="201"/>
      <c r="T12" s="30"/>
      <c r="U12" s="30"/>
      <c r="V12" s="32"/>
      <c r="W12" s="32"/>
    </row>
    <row r="13" spans="3:23" ht="15.75" thickBot="1" x14ac:dyDescent="0.3">
      <c r="C13" s="5" t="s">
        <v>1</v>
      </c>
      <c r="D13" s="5"/>
      <c r="E13" s="6"/>
      <c r="K13" s="81"/>
      <c r="L13" s="81"/>
      <c r="M13" s="81"/>
      <c r="N13" s="81"/>
      <c r="O13" s="81"/>
      <c r="P13" s="81"/>
      <c r="Q13" s="82"/>
    </row>
    <row r="14" spans="3:23" ht="15" customHeight="1" x14ac:dyDescent="0.25">
      <c r="C14" s="97" t="s">
        <v>7</v>
      </c>
      <c r="D14" s="90"/>
      <c r="E14" s="90"/>
      <c r="F14" s="90"/>
      <c r="G14" s="90"/>
      <c r="H14" s="91"/>
      <c r="I14" s="91"/>
      <c r="J14" s="91"/>
      <c r="K14" s="90"/>
      <c r="L14" s="90"/>
      <c r="M14" s="90"/>
      <c r="N14" s="91"/>
      <c r="O14" s="12"/>
      <c r="P14" s="91"/>
      <c r="Q14" s="12" t="s">
        <v>17</v>
      </c>
      <c r="R14" s="17">
        <v>22.3</v>
      </c>
      <c r="S14" s="92" t="s">
        <v>2</v>
      </c>
    </row>
    <row r="15" spans="3:23" ht="14.25" customHeight="1" x14ac:dyDescent="0.25">
      <c r="C15" s="98" t="s">
        <v>32</v>
      </c>
      <c r="D15" s="93"/>
      <c r="E15" s="93"/>
      <c r="F15" s="93"/>
      <c r="G15" s="93"/>
      <c r="H15" s="23"/>
      <c r="I15" s="23"/>
      <c r="J15" s="23"/>
      <c r="K15" s="93"/>
      <c r="L15" s="93"/>
      <c r="M15" s="93"/>
      <c r="N15" s="23"/>
      <c r="O15" s="13"/>
      <c r="P15" s="23"/>
      <c r="Q15" s="13" t="s">
        <v>34</v>
      </c>
      <c r="R15" s="18">
        <v>22.3</v>
      </c>
      <c r="S15" s="94" t="s">
        <v>2</v>
      </c>
    </row>
    <row r="16" spans="3:23" x14ac:dyDescent="0.25">
      <c r="C16" s="98" t="s">
        <v>11</v>
      </c>
      <c r="D16" s="93"/>
      <c r="E16" s="93"/>
      <c r="F16" s="93"/>
      <c r="G16" s="93"/>
      <c r="H16" s="23"/>
      <c r="I16" s="23"/>
      <c r="J16" s="23"/>
      <c r="K16" s="93"/>
      <c r="L16" s="93"/>
      <c r="M16" s="93"/>
      <c r="N16" s="23"/>
      <c r="O16" s="14"/>
      <c r="P16" s="23"/>
      <c r="Q16" s="14" t="s">
        <v>35</v>
      </c>
      <c r="R16" s="20" t="s">
        <v>4</v>
      </c>
      <c r="S16" s="94" t="s">
        <v>6</v>
      </c>
    </row>
    <row r="17" spans="3:54" ht="15.75" thickBot="1" x14ac:dyDescent="0.3">
      <c r="C17" s="99" t="s">
        <v>12</v>
      </c>
      <c r="D17" s="95"/>
      <c r="E17" s="95"/>
      <c r="F17" s="95"/>
      <c r="G17" s="95"/>
      <c r="H17" s="24"/>
      <c r="I17" s="24"/>
      <c r="J17" s="24"/>
      <c r="K17" s="95"/>
      <c r="L17" s="95"/>
      <c r="M17" s="95"/>
      <c r="N17" s="24"/>
      <c r="O17" s="15"/>
      <c r="P17" s="24"/>
      <c r="Q17" s="15" t="s">
        <v>36</v>
      </c>
      <c r="R17" s="21" t="s">
        <v>4</v>
      </c>
      <c r="S17" s="96" t="s">
        <v>6</v>
      </c>
    </row>
    <row r="18" spans="3:54" ht="14.45" hidden="1" x14ac:dyDescent="0.3">
      <c r="C18" s="8" t="s">
        <v>8</v>
      </c>
      <c r="D18" s="9"/>
      <c r="E18" s="9"/>
      <c r="F18" s="9"/>
      <c r="G18" s="9"/>
      <c r="H18" s="9"/>
      <c r="I18" s="9"/>
      <c r="J18" s="9"/>
      <c r="K18" s="10"/>
      <c r="L18" s="10"/>
      <c r="M18" s="10"/>
      <c r="N18" s="10"/>
      <c r="O18" s="25" t="s">
        <v>0</v>
      </c>
      <c r="P18" s="19">
        <f>(0.999842594+(0.00006793952*$R$14)-(0.00000909529*$R$14^2)+(0.0000001001685*$R$14^3)-(0.000000001120083*$R$14^4)+(0.000000000006536332*$R$14^5))</f>
        <v>0.99770452638409379</v>
      </c>
      <c r="Q18" s="10"/>
      <c r="R18" s="2"/>
    </row>
    <row r="19" spans="3:54" ht="14.45" hidden="1" x14ac:dyDescent="0.3">
      <c r="C19" s="8" t="s">
        <v>9</v>
      </c>
      <c r="D19" s="9"/>
      <c r="E19" s="9"/>
      <c r="F19" s="9"/>
      <c r="G19" s="9"/>
      <c r="H19" s="9"/>
      <c r="I19" s="9"/>
      <c r="J19" s="9"/>
      <c r="K19" s="10"/>
      <c r="L19" s="10"/>
      <c r="M19" s="10"/>
      <c r="N19" s="10"/>
      <c r="O19" s="25" t="s">
        <v>43</v>
      </c>
      <c r="P19" s="19" t="e">
        <f>$P$24*($P$18/#REF!)</f>
        <v>#REF!</v>
      </c>
      <c r="Q19" s="10" t="s">
        <v>3</v>
      </c>
      <c r="R19" s="2"/>
    </row>
    <row r="20" spans="3:54" ht="14.45" hidden="1" x14ac:dyDescent="0.3">
      <c r="C20" s="8" t="s">
        <v>18</v>
      </c>
      <c r="D20" s="9"/>
      <c r="E20" s="9"/>
      <c r="F20" s="9"/>
      <c r="G20" s="9"/>
      <c r="H20" s="9"/>
      <c r="I20" s="9"/>
      <c r="J20" s="9"/>
      <c r="K20" s="10"/>
      <c r="L20" s="10"/>
      <c r="M20" s="10"/>
      <c r="N20" s="10"/>
      <c r="O20" s="25" t="s">
        <v>44</v>
      </c>
      <c r="P20" s="19" t="e">
        <f>5+#REF!</f>
        <v>#REF!</v>
      </c>
      <c r="Q20" s="10" t="s">
        <v>6</v>
      </c>
      <c r="R20" s="2"/>
    </row>
    <row r="21" spans="3:54" ht="14.45" hidden="1" x14ac:dyDescent="0.3">
      <c r="C21" s="8" t="s">
        <v>10</v>
      </c>
      <c r="D21" s="9"/>
      <c r="E21" s="9"/>
      <c r="F21" s="9"/>
      <c r="G21" s="9"/>
      <c r="H21" s="9"/>
      <c r="I21" s="9"/>
      <c r="J21" s="9"/>
      <c r="K21" s="10"/>
      <c r="L21" s="10"/>
      <c r="M21" s="10"/>
      <c r="N21" s="10"/>
      <c r="O21" s="25" t="s">
        <v>45</v>
      </c>
      <c r="P21" s="19" t="e">
        <f>P20*(1+0.00001*(R14-20))</f>
        <v>#REF!</v>
      </c>
      <c r="Q21" s="10" t="s">
        <v>6</v>
      </c>
      <c r="R21" s="2"/>
    </row>
    <row r="22" spans="3:54" ht="14.45" hidden="1" x14ac:dyDescent="0.3">
      <c r="C22" s="8" t="s">
        <v>13</v>
      </c>
      <c r="D22" s="9"/>
      <c r="E22" s="9"/>
      <c r="F22" s="9"/>
      <c r="G22" s="9"/>
      <c r="H22" s="9"/>
      <c r="I22" s="9"/>
      <c r="J22" s="9"/>
      <c r="K22" s="10"/>
      <c r="L22" s="10"/>
      <c r="M22" s="10"/>
      <c r="N22" s="10"/>
      <c r="O22" s="25" t="s">
        <v>39</v>
      </c>
      <c r="P22" s="22" t="e">
        <f>$R$16*(1+0.00001*(20-$R$14))</f>
        <v>#VALUE!</v>
      </c>
      <c r="Q22" s="10" t="s">
        <v>6</v>
      </c>
      <c r="R22" s="2"/>
    </row>
    <row r="23" spans="3:54" ht="14.45" hidden="1" x14ac:dyDescent="0.3">
      <c r="C23" s="8" t="s">
        <v>14</v>
      </c>
      <c r="D23" s="9"/>
      <c r="E23" s="9"/>
      <c r="F23" s="9"/>
      <c r="G23" s="9"/>
      <c r="H23" s="9"/>
      <c r="I23" s="9"/>
      <c r="J23" s="9"/>
      <c r="K23" s="10"/>
      <c r="L23" s="10"/>
      <c r="M23" s="10"/>
      <c r="N23" s="10"/>
      <c r="O23" s="25" t="s">
        <v>40</v>
      </c>
      <c r="P23" s="22" t="e">
        <f>$R$17*(1+0.00001*(20-$R$14))</f>
        <v>#VALUE!</v>
      </c>
      <c r="Q23" s="10" t="s">
        <v>6</v>
      </c>
      <c r="R23" s="2"/>
    </row>
    <row r="24" spans="3:54" ht="14.45" hidden="1" x14ac:dyDescent="0.3">
      <c r="C24" s="8" t="s">
        <v>15</v>
      </c>
      <c r="D24" s="9"/>
      <c r="E24" s="9"/>
      <c r="F24" s="9"/>
      <c r="G24" s="9"/>
      <c r="H24" s="9"/>
      <c r="I24" s="9"/>
      <c r="J24" s="9"/>
      <c r="K24" s="10"/>
      <c r="L24" s="10"/>
      <c r="M24" s="10"/>
      <c r="N24" s="10"/>
      <c r="O24" s="25" t="s">
        <v>41</v>
      </c>
      <c r="P24" s="23" t="e">
        <f>MAX(#REF!)</f>
        <v>#REF!</v>
      </c>
      <c r="Q24" s="10" t="s">
        <v>3</v>
      </c>
      <c r="R24" s="2"/>
    </row>
    <row r="25" spans="3:54" ht="14.45" hidden="1" x14ac:dyDescent="0.3">
      <c r="C25" s="8" t="s">
        <v>16</v>
      </c>
      <c r="D25" s="9"/>
      <c r="E25" s="9"/>
      <c r="F25" s="9"/>
      <c r="G25" s="9"/>
      <c r="H25" s="9"/>
      <c r="I25" s="9"/>
      <c r="J25" s="9"/>
      <c r="K25" s="10"/>
      <c r="L25" s="10"/>
      <c r="M25" s="10"/>
      <c r="N25" s="10"/>
      <c r="O25" s="25" t="s">
        <v>42</v>
      </c>
      <c r="P25" s="23" t="e">
        <f>IF(ISBLANK(R14),"",IF(ISBLANK(P21),"",IF(ISBLANK(R17),"",(($P$24*$P$18)/($P$22-$P$23)))))</f>
        <v>#REF!</v>
      </c>
      <c r="Q25" s="10" t="s">
        <v>3</v>
      </c>
      <c r="R25" s="2"/>
    </row>
    <row r="26" spans="3:54" ht="14.45" hidden="1" x14ac:dyDescent="0.3">
      <c r="C26" s="40" t="s">
        <v>31</v>
      </c>
      <c r="D26" s="41"/>
      <c r="E26" s="41"/>
      <c r="F26" s="41"/>
      <c r="G26" s="41"/>
      <c r="H26" s="41"/>
      <c r="I26" s="41"/>
      <c r="J26" s="41"/>
      <c r="K26" s="10"/>
      <c r="L26" s="10"/>
      <c r="M26" s="10"/>
      <c r="N26" s="10"/>
      <c r="O26" s="25" t="s">
        <v>30</v>
      </c>
      <c r="P26" s="23" t="e">
        <f>2+(#REF!+#REF!)</f>
        <v>#REF!</v>
      </c>
      <c r="Q26" s="10" t="s">
        <v>6</v>
      </c>
      <c r="R26" s="2"/>
    </row>
    <row r="27" spans="3:54" hidden="1" thickBot="1" x14ac:dyDescent="0.35">
      <c r="C27" s="26"/>
      <c r="D27" s="27"/>
      <c r="E27" s="27"/>
      <c r="F27" s="27"/>
      <c r="G27" s="27"/>
      <c r="H27" s="27"/>
      <c r="I27" s="27"/>
      <c r="J27" s="27"/>
      <c r="K27" s="28"/>
      <c r="L27" s="28"/>
      <c r="M27" s="28"/>
      <c r="N27" s="28"/>
      <c r="O27" s="29" t="s">
        <v>29</v>
      </c>
      <c r="P27" s="24">
        <v>1.6999999999999999E-3</v>
      </c>
      <c r="Q27" s="28"/>
      <c r="R27" s="4"/>
    </row>
    <row r="29" spans="3:54" ht="15.75" x14ac:dyDescent="0.25">
      <c r="E29" s="202" t="s">
        <v>60</v>
      </c>
      <c r="F29" s="202"/>
      <c r="G29" s="202"/>
      <c r="H29" s="202"/>
      <c r="I29" s="69" t="s">
        <v>66</v>
      </c>
      <c r="K29" s="70"/>
      <c r="L29" s="70"/>
      <c r="M29" s="70"/>
      <c r="N29" s="71"/>
      <c r="O29" s="70" t="s">
        <v>66</v>
      </c>
    </row>
    <row r="30" spans="3:54" ht="16.149999999999999" thickBot="1" x14ac:dyDescent="0.35">
      <c r="E30" s="118"/>
      <c r="F30" s="118"/>
      <c r="G30" s="118"/>
      <c r="H30" s="118"/>
      <c r="I30" s="118"/>
      <c r="J30" s="73"/>
      <c r="K30" s="72"/>
      <c r="L30" s="72"/>
      <c r="M30" s="72"/>
      <c r="N30" s="71"/>
      <c r="O30" s="71" t="s">
        <v>65</v>
      </c>
      <c r="P30" s="71"/>
    </row>
    <row r="31" spans="3:54" ht="15.75" customHeight="1" x14ac:dyDescent="0.25">
      <c r="C31" s="203" t="s">
        <v>5</v>
      </c>
      <c r="D31" s="190" t="s">
        <v>24</v>
      </c>
      <c r="E31" s="190" t="s">
        <v>58</v>
      </c>
      <c r="F31" s="190" t="s">
        <v>56</v>
      </c>
      <c r="G31" s="190" t="s">
        <v>20</v>
      </c>
      <c r="H31" s="190" t="s">
        <v>76</v>
      </c>
      <c r="I31" s="188" t="s">
        <v>77</v>
      </c>
      <c r="J31" s="188" t="s">
        <v>64</v>
      </c>
      <c r="K31" s="190" t="s">
        <v>21</v>
      </c>
      <c r="L31" s="190" t="s">
        <v>22</v>
      </c>
      <c r="M31" s="190" t="s">
        <v>26</v>
      </c>
      <c r="N31" s="190" t="s">
        <v>25</v>
      </c>
      <c r="O31" s="190" t="s">
        <v>23</v>
      </c>
      <c r="P31" s="192" t="s">
        <v>74</v>
      </c>
      <c r="Q31" s="192"/>
      <c r="R31" s="192"/>
      <c r="S31" s="192"/>
      <c r="T31" s="184" t="s">
        <v>69</v>
      </c>
      <c r="U31" s="184"/>
      <c r="V31" s="184" t="s">
        <v>70</v>
      </c>
      <c r="W31" s="184"/>
      <c r="X31" s="184" t="s">
        <v>71</v>
      </c>
      <c r="Y31" s="184"/>
      <c r="Z31" s="184" t="s">
        <v>67</v>
      </c>
      <c r="AA31" s="184"/>
      <c r="AB31" s="184" t="s">
        <v>68</v>
      </c>
      <c r="AC31" s="186"/>
      <c r="AD31" s="227" t="s">
        <v>80</v>
      </c>
      <c r="AE31" s="227" t="s">
        <v>81</v>
      </c>
      <c r="AF31" s="227" t="s">
        <v>82</v>
      </c>
      <c r="AG31" s="228" t="s">
        <v>83</v>
      </c>
      <c r="AH31" s="227" t="s">
        <v>84</v>
      </c>
      <c r="AI31" s="227" t="s">
        <v>85</v>
      </c>
      <c r="AJ31" s="227" t="s">
        <v>86</v>
      </c>
      <c r="AK31" s="227" t="s">
        <v>87</v>
      </c>
      <c r="AL31" s="228" t="s">
        <v>88</v>
      </c>
      <c r="AM31" s="227" t="s">
        <v>89</v>
      </c>
      <c r="AN31" s="227" t="s">
        <v>90</v>
      </c>
      <c r="AO31" s="227" t="s">
        <v>91</v>
      </c>
      <c r="AP31" s="227" t="s">
        <v>92</v>
      </c>
      <c r="AQ31" s="227" t="s">
        <v>93</v>
      </c>
      <c r="AR31" s="228" t="s">
        <v>94</v>
      </c>
      <c r="AS31" s="228" t="s">
        <v>95</v>
      </c>
      <c r="AT31" s="228" t="s">
        <v>96</v>
      </c>
      <c r="AU31" s="227" t="s">
        <v>97</v>
      </c>
      <c r="AV31" s="227" t="s">
        <v>98</v>
      </c>
      <c r="AW31" s="229" t="s">
        <v>99</v>
      </c>
      <c r="AX31" s="227" t="s">
        <v>100</v>
      </c>
      <c r="AY31" s="227" t="s">
        <v>101</v>
      </c>
      <c r="AZ31" s="228" t="s">
        <v>102</v>
      </c>
      <c r="BA31" s="227" t="s">
        <v>103</v>
      </c>
      <c r="BB31" s="230" t="s">
        <v>104</v>
      </c>
    </row>
    <row r="32" spans="3:54" ht="15.75" customHeight="1" x14ac:dyDescent="0.25">
      <c r="C32" s="204"/>
      <c r="D32" s="191"/>
      <c r="E32" s="191"/>
      <c r="F32" s="191"/>
      <c r="G32" s="191"/>
      <c r="H32" s="191"/>
      <c r="I32" s="205"/>
      <c r="J32" s="189"/>
      <c r="K32" s="191"/>
      <c r="L32" s="191"/>
      <c r="M32" s="191"/>
      <c r="N32" s="191"/>
      <c r="O32" s="191"/>
      <c r="P32" s="193"/>
      <c r="Q32" s="193"/>
      <c r="R32" s="193"/>
      <c r="S32" s="193"/>
      <c r="T32" s="185"/>
      <c r="U32" s="185"/>
      <c r="V32" s="185"/>
      <c r="W32" s="185"/>
      <c r="X32" s="185"/>
      <c r="Y32" s="185"/>
      <c r="Z32" s="185"/>
      <c r="AA32" s="185"/>
      <c r="AB32" s="185"/>
      <c r="AC32" s="187"/>
      <c r="AD32" s="227"/>
      <c r="AE32" s="227"/>
      <c r="AF32" s="227"/>
      <c r="AG32" s="228"/>
      <c r="AH32" s="227"/>
      <c r="AI32" s="227"/>
      <c r="AJ32" s="227"/>
      <c r="AK32" s="227"/>
      <c r="AL32" s="228"/>
      <c r="AM32" s="227"/>
      <c r="AN32" s="227"/>
      <c r="AO32" s="227"/>
      <c r="AP32" s="227"/>
      <c r="AQ32" s="227"/>
      <c r="AR32" s="228"/>
      <c r="AS32" s="228"/>
      <c r="AT32" s="228"/>
      <c r="AU32" s="227"/>
      <c r="AV32" s="227"/>
      <c r="AW32" s="229"/>
      <c r="AX32" s="227"/>
      <c r="AY32" s="227"/>
      <c r="AZ32" s="228"/>
      <c r="BA32" s="227"/>
      <c r="BB32" s="230"/>
    </row>
    <row r="33" spans="1:54" ht="15.75" customHeight="1" x14ac:dyDescent="0.25">
      <c r="C33" s="178" t="s">
        <v>59</v>
      </c>
      <c r="D33" s="180" t="s">
        <v>4</v>
      </c>
      <c r="E33" s="180" t="s">
        <v>2</v>
      </c>
      <c r="F33" s="176" t="s">
        <v>62</v>
      </c>
      <c r="G33" s="182"/>
      <c r="H33" s="176" t="s">
        <v>27</v>
      </c>
      <c r="I33" s="176" t="s">
        <v>27</v>
      </c>
      <c r="J33" s="176" t="s">
        <v>62</v>
      </c>
      <c r="K33" s="136"/>
      <c r="L33" s="136"/>
      <c r="M33" s="136"/>
      <c r="N33" s="136"/>
      <c r="O33" s="136"/>
      <c r="P33" s="137" t="s">
        <v>132</v>
      </c>
      <c r="Q33" s="137"/>
      <c r="R33" s="137" t="s">
        <v>133</v>
      </c>
      <c r="S33" s="137" t="s">
        <v>134</v>
      </c>
      <c r="T33" s="138" t="s">
        <v>135</v>
      </c>
      <c r="U33" s="138" t="s">
        <v>136</v>
      </c>
      <c r="V33" s="138" t="s">
        <v>137</v>
      </c>
      <c r="W33" s="138" t="s">
        <v>138</v>
      </c>
      <c r="X33" s="138" t="s">
        <v>139</v>
      </c>
      <c r="Y33" s="138" t="s">
        <v>140</v>
      </c>
      <c r="Z33" s="138" t="s">
        <v>141</v>
      </c>
      <c r="AA33" s="138" t="s">
        <v>142</v>
      </c>
      <c r="AB33" s="138" t="s">
        <v>143</v>
      </c>
      <c r="AC33" s="139" t="s">
        <v>144</v>
      </c>
      <c r="AD33" s="129" t="s">
        <v>105</v>
      </c>
      <c r="AE33" s="129" t="s">
        <v>106</v>
      </c>
      <c r="AF33" s="129" t="s">
        <v>107</v>
      </c>
      <c r="AG33" s="130" t="s">
        <v>108</v>
      </c>
      <c r="AH33" s="129" t="s">
        <v>109</v>
      </c>
      <c r="AI33" s="131" t="s">
        <v>110</v>
      </c>
      <c r="AJ33" s="129" t="s">
        <v>111</v>
      </c>
      <c r="AK33" s="131" t="s">
        <v>112</v>
      </c>
      <c r="AL33" s="129" t="s">
        <v>113</v>
      </c>
      <c r="AM33" s="129" t="s">
        <v>114</v>
      </c>
      <c r="AN33" s="129" t="s">
        <v>115</v>
      </c>
      <c r="AO33" s="129" t="s">
        <v>116</v>
      </c>
      <c r="AP33" s="129" t="s">
        <v>117</v>
      </c>
      <c r="AQ33" s="131" t="s">
        <v>118</v>
      </c>
      <c r="AR33" s="129" t="s">
        <v>119</v>
      </c>
      <c r="AS33" s="129" t="s">
        <v>120</v>
      </c>
      <c r="AT33" s="132" t="s">
        <v>121</v>
      </c>
      <c r="AU33" s="131" t="s">
        <v>122</v>
      </c>
      <c r="AV33" s="131" t="s">
        <v>123</v>
      </c>
      <c r="AW33" s="131" t="s">
        <v>124</v>
      </c>
      <c r="AX33" s="129" t="s">
        <v>125</v>
      </c>
      <c r="AY33" s="129" t="s">
        <v>126</v>
      </c>
      <c r="AZ33" s="130" t="s">
        <v>127</v>
      </c>
      <c r="BA33" s="129" t="s">
        <v>128</v>
      </c>
      <c r="BB33" s="133" t="s">
        <v>129</v>
      </c>
    </row>
    <row r="34" spans="1:54" ht="14.25" customHeight="1" thickBot="1" x14ac:dyDescent="0.3">
      <c r="C34" s="179"/>
      <c r="D34" s="181"/>
      <c r="E34" s="181"/>
      <c r="F34" s="177"/>
      <c r="G34" s="183"/>
      <c r="H34" s="177"/>
      <c r="I34" s="177"/>
      <c r="J34" s="177"/>
      <c r="K34" s="125"/>
      <c r="L34" s="125"/>
      <c r="M34" s="125"/>
      <c r="N34" s="126" t="s">
        <v>6</v>
      </c>
      <c r="O34" s="125"/>
      <c r="P34" s="126" t="s">
        <v>61</v>
      </c>
      <c r="Q34" s="126" t="s">
        <v>79</v>
      </c>
      <c r="R34" s="126" t="s">
        <v>63</v>
      </c>
      <c r="S34" s="126" t="s">
        <v>28</v>
      </c>
      <c r="T34" s="100" t="s">
        <v>63</v>
      </c>
      <c r="U34" s="100" t="s">
        <v>28</v>
      </c>
      <c r="V34" s="100" t="s">
        <v>63</v>
      </c>
      <c r="W34" s="100" t="s">
        <v>28</v>
      </c>
      <c r="X34" s="100" t="s">
        <v>63</v>
      </c>
      <c r="Y34" s="100" t="s">
        <v>28</v>
      </c>
      <c r="Z34" s="100" t="s">
        <v>63</v>
      </c>
      <c r="AA34" s="100" t="s">
        <v>28</v>
      </c>
      <c r="AB34" s="100" t="s">
        <v>63</v>
      </c>
      <c r="AC34" s="101" t="s">
        <v>28</v>
      </c>
      <c r="AD34" s="134" t="s">
        <v>130</v>
      </c>
      <c r="AE34" s="134" t="s">
        <v>130</v>
      </c>
      <c r="AF34" s="134" t="s">
        <v>130</v>
      </c>
      <c r="AG34" s="135" t="s">
        <v>131</v>
      </c>
      <c r="AH34" s="134" t="s">
        <v>131</v>
      </c>
      <c r="AI34" s="134" t="s">
        <v>131</v>
      </c>
      <c r="AJ34" s="134" t="s">
        <v>131</v>
      </c>
      <c r="AK34" s="134" t="s">
        <v>131</v>
      </c>
      <c r="AL34" s="134" t="s">
        <v>131</v>
      </c>
      <c r="AM34" s="134" t="s">
        <v>131</v>
      </c>
      <c r="AN34" s="134" t="s">
        <v>131</v>
      </c>
      <c r="AO34" s="134" t="s">
        <v>131</v>
      </c>
      <c r="AP34" s="134" t="s">
        <v>131</v>
      </c>
      <c r="AQ34" s="134" t="s">
        <v>131</v>
      </c>
      <c r="AR34" s="134" t="s">
        <v>131</v>
      </c>
      <c r="AS34" s="134" t="s">
        <v>131</v>
      </c>
      <c r="AT34" s="134" t="s">
        <v>131</v>
      </c>
      <c r="AU34" s="134" t="s">
        <v>131</v>
      </c>
      <c r="AV34" s="134" t="s">
        <v>131</v>
      </c>
      <c r="AW34" s="134" t="s">
        <v>131</v>
      </c>
      <c r="AX34" s="134" t="s">
        <v>131</v>
      </c>
      <c r="AY34" s="134" t="s">
        <v>131</v>
      </c>
      <c r="AZ34" s="134" t="s">
        <v>131</v>
      </c>
      <c r="BA34" s="134" t="s">
        <v>131</v>
      </c>
      <c r="BB34" s="134" t="s">
        <v>131</v>
      </c>
    </row>
    <row r="35" spans="1:54" ht="15.75" x14ac:dyDescent="0.25">
      <c r="A35" s="75">
        <f>IF(ISBLANK(VLOOKUP(D35,#REF!,3)),0,1)</f>
        <v>1</v>
      </c>
      <c r="B35" s="74">
        <f>IF(ISBLANK(D35),0,IF(ISBLANK(E35),0,IF(ISBLANK(F35),0,1)))</f>
        <v>0</v>
      </c>
      <c r="C35" s="140">
        <v>1</v>
      </c>
      <c r="D35" s="53"/>
      <c r="E35" s="53"/>
      <c r="F35" s="53"/>
      <c r="G35" s="164">
        <v>34.574100000000001</v>
      </c>
      <c r="H35" s="53">
        <v>1000</v>
      </c>
      <c r="I35" s="159">
        <v>1002</v>
      </c>
      <c r="J35" s="142" t="s">
        <v>4</v>
      </c>
      <c r="K35" s="143" t="str">
        <f>IF(ISBLANK(E35),"",(0.000824493-(0.0000040899*E35)+(0.000000076438*E35^2)-(0.00000000082467*E35^3)+(0.0000000000053875*E35^4)))</f>
        <v/>
      </c>
      <c r="L35" s="143" t="str">
        <f>IF(ISBLANK(E35),"",(-0.00000572466+(0.00000010227*E35)-(0.0000000016546*E35^2)))</f>
        <v/>
      </c>
      <c r="M35" s="143" t="str">
        <f>IF(ISBLANK(E35),"",IF(ISBLANK(G35),(O35+(K35*35)+(L35*35^1.5)+(0.00000048314*35^2)),(O35+(K35*G35)+(L35*G35^1.5)+(0.00000048314*G35^2))))</f>
        <v/>
      </c>
      <c r="N35" s="144" t="str">
        <f>IF(ISBLANK(D35),"",IF(ISBLANK(G35),J35*(1+0.00001*(35-20)),J35*(1+0.00001*(G35-20))))</f>
        <v/>
      </c>
      <c r="O35" s="143" t="str">
        <f>IF(ISBLANK(E35),"",(0.999842594+(0.00006793952*E35)-(0.00000909529*E35^2)+(0.0000001001685*E35^3)-(0.000000001120083*E35^4)+(0.000000000006536332*E35^5)))</f>
        <v/>
      </c>
      <c r="P35" s="142">
        <v>3.6509999999999998</v>
      </c>
      <c r="Q35" s="142" t="s">
        <v>4</v>
      </c>
      <c r="R35" s="142" t="s">
        <v>4</v>
      </c>
      <c r="S35" s="161">
        <v>158.69999999999999</v>
      </c>
      <c r="T35" s="231">
        <v>1E-3</v>
      </c>
      <c r="U35" s="231">
        <v>9.7718940899447744E-4</v>
      </c>
      <c r="X35" s="231">
        <v>33.859000000000002</v>
      </c>
      <c r="Y35" s="231">
        <v>33.086656199144009</v>
      </c>
      <c r="Z35" s="231">
        <v>2.2690000000000001</v>
      </c>
      <c r="AA35" s="231">
        <v>2.2172427690084695</v>
      </c>
      <c r="AB35" s="231">
        <v>32.92</v>
      </c>
      <c r="AC35" s="231">
        <v>32.169075344098196</v>
      </c>
      <c r="AD35" s="47"/>
      <c r="AE35" s="47"/>
      <c r="AF35" s="47"/>
      <c r="AG35" s="47"/>
      <c r="AH35" s="47"/>
      <c r="AI35" s="47"/>
      <c r="AJ35" s="47"/>
      <c r="AK35" s="47"/>
      <c r="AL35" s="47"/>
      <c r="AM35" s="47"/>
      <c r="AN35" s="47"/>
      <c r="AO35" s="47"/>
      <c r="AP35" s="47"/>
      <c r="AQ35" s="47"/>
      <c r="AR35" s="47"/>
      <c r="AS35" s="47"/>
      <c r="AT35" s="47"/>
      <c r="AU35" s="47"/>
      <c r="AV35" s="47"/>
      <c r="AW35" s="47"/>
      <c r="AX35" s="47"/>
      <c r="AY35" s="47"/>
      <c r="AZ35" s="47"/>
      <c r="BA35" s="47"/>
      <c r="BB35" s="154"/>
    </row>
    <row r="36" spans="1:54" ht="15.75" x14ac:dyDescent="0.25">
      <c r="A36" s="75">
        <f>IF(ISBLANK(VLOOKUP(D36,#REF!,3)),0,1)</f>
        <v>1</v>
      </c>
      <c r="B36" s="74">
        <f t="shared" ref="B36:B58" si="0">IF(ISBLANK(D36),0,IF(ISBLANK(E36),0,IF(ISBLANK(F36),0,1)))</f>
        <v>0</v>
      </c>
      <c r="C36" s="52">
        <v>2</v>
      </c>
      <c r="D36" s="53"/>
      <c r="E36" s="53"/>
      <c r="F36" s="53"/>
      <c r="G36" s="164">
        <v>34.487900000000003</v>
      </c>
      <c r="H36" s="53">
        <v>800</v>
      </c>
      <c r="I36" s="159">
        <v>799</v>
      </c>
      <c r="J36" s="127" t="s">
        <v>4</v>
      </c>
      <c r="K36" s="57" t="str">
        <f t="shared" ref="K36:K45" si="1">IF(ISBLANK(E36),"",(0.000824493-(0.0000040899*E36)+(0.000000076438*E36^2)-(0.00000000082467*E36^3)+(0.0000000000053875*E36^4)))</f>
        <v/>
      </c>
      <c r="L36" s="57" t="str">
        <f t="shared" ref="L36:L45" si="2">IF(ISBLANK(E36),"",(-0.00000572466+(0.00000010227*E36)-(0.0000000016546*E36^2)))</f>
        <v/>
      </c>
      <c r="M36" s="57" t="str">
        <f t="shared" ref="M36:M45" si="3">IF(ISBLANK(E36),"",IF(ISBLANK(G36),(O36+(K36*35)+(L36*35^1.5)+(0.00000048314*35^2)),(O36+(K36*G36)+(L36*G36^1.5)+(0.00000048314*G36^2))))</f>
        <v/>
      </c>
      <c r="N36" s="58" t="str">
        <f t="shared" ref="N36:N45" si="4">IF(ISBLANK(D36),"",IF(ISBLANK(G36),J36*(1+0.00001*(35-20)),J36*(1+0.00001*(G36-20))))</f>
        <v/>
      </c>
      <c r="O36" s="57" t="str">
        <f t="shared" ref="O36:O45" si="5">IF(ISBLANK(E36),"",(0.999842594+(0.00006793952*E36)-(0.00000909529*E36^2)+(0.0000001001685*E36^3)-(0.000000001120083*E36^4)+(0.000000000006536332*E36^5)))</f>
        <v/>
      </c>
      <c r="P36" s="127">
        <v>3.1709999999999998</v>
      </c>
      <c r="Q36" s="127" t="s">
        <v>4</v>
      </c>
      <c r="R36" s="127" t="s">
        <v>4</v>
      </c>
      <c r="S36" s="162">
        <v>137.9</v>
      </c>
      <c r="T36" s="231">
        <v>0</v>
      </c>
      <c r="U36" s="231">
        <v>0</v>
      </c>
      <c r="X36" s="231">
        <v>36.42</v>
      </c>
      <c r="Y36" s="231">
        <v>35.589238275578872</v>
      </c>
      <c r="Z36" s="231">
        <v>2.3860000000000001</v>
      </c>
      <c r="AA36" s="231">
        <v>2.3315739298608231</v>
      </c>
      <c r="AB36" s="231">
        <v>30.32</v>
      </c>
      <c r="AC36" s="231">
        <v>29.628382880712554</v>
      </c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49"/>
    </row>
    <row r="37" spans="1:54" ht="15.75" x14ac:dyDescent="0.25">
      <c r="A37" s="75">
        <f>IF(ISBLANK(VLOOKUP(D37,#REF!,3)),0,1)</f>
        <v>1</v>
      </c>
      <c r="B37" s="74">
        <f t="shared" si="0"/>
        <v>0</v>
      </c>
      <c r="C37" s="52">
        <v>3</v>
      </c>
      <c r="D37" s="53"/>
      <c r="E37" s="53"/>
      <c r="F37" s="53"/>
      <c r="G37" s="164">
        <v>34.6721</v>
      </c>
      <c r="H37" s="53">
        <v>500</v>
      </c>
      <c r="I37" s="159">
        <v>500</v>
      </c>
      <c r="J37" s="127" t="s">
        <v>4</v>
      </c>
      <c r="K37" s="57" t="str">
        <f t="shared" si="1"/>
        <v/>
      </c>
      <c r="L37" s="57" t="str">
        <f t="shared" si="2"/>
        <v/>
      </c>
      <c r="M37" s="57" t="str">
        <f t="shared" si="3"/>
        <v/>
      </c>
      <c r="N37" s="58" t="str">
        <f t="shared" si="4"/>
        <v/>
      </c>
      <c r="O37" s="57" t="str">
        <f t="shared" si="5"/>
        <v/>
      </c>
      <c r="P37" s="127">
        <v>1.794</v>
      </c>
      <c r="Q37" s="127" t="s">
        <v>4</v>
      </c>
      <c r="R37" s="127" t="s">
        <v>4</v>
      </c>
      <c r="S37" s="162">
        <v>78</v>
      </c>
      <c r="T37" s="231">
        <v>0</v>
      </c>
      <c r="U37" s="231">
        <v>0</v>
      </c>
      <c r="X37" s="231">
        <v>37.369999999999997</v>
      </c>
      <c r="Y37" s="231">
        <v>36.517568214123621</v>
      </c>
      <c r="Z37" s="231">
        <v>2.3479999999999999</v>
      </c>
      <c r="AA37" s="231">
        <v>2.2944407323190328</v>
      </c>
      <c r="AB37" s="231">
        <v>20</v>
      </c>
      <c r="AC37" s="231">
        <v>19.54378817988955</v>
      </c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49"/>
    </row>
    <row r="38" spans="1:54" ht="15.75" x14ac:dyDescent="0.25">
      <c r="A38" s="75">
        <f>IF(ISBLANK(VLOOKUP(D38,#REF!,3)),0,1)</f>
        <v>1</v>
      </c>
      <c r="B38" s="74">
        <f t="shared" si="0"/>
        <v>0</v>
      </c>
      <c r="C38" s="52">
        <v>4</v>
      </c>
      <c r="D38" s="53"/>
      <c r="E38" s="53"/>
      <c r="F38" s="53"/>
      <c r="G38" s="164">
        <v>34.9039</v>
      </c>
      <c r="H38" s="53">
        <v>300</v>
      </c>
      <c r="I38" s="159">
        <v>300</v>
      </c>
      <c r="J38" s="127" t="s">
        <v>4</v>
      </c>
      <c r="K38" s="57" t="str">
        <f t="shared" si="1"/>
        <v/>
      </c>
      <c r="L38" s="57" t="str">
        <f t="shared" si="2"/>
        <v/>
      </c>
      <c r="M38" s="57" t="str">
        <f t="shared" si="3"/>
        <v/>
      </c>
      <c r="N38" s="58" t="str">
        <f t="shared" si="4"/>
        <v/>
      </c>
      <c r="O38" s="57" t="str">
        <f t="shared" si="5"/>
        <v/>
      </c>
      <c r="P38" s="127">
        <v>1.714</v>
      </c>
      <c r="Q38" s="127" t="s">
        <v>4</v>
      </c>
      <c r="R38" s="127" t="s">
        <v>4</v>
      </c>
      <c r="S38" s="162">
        <v>74.5</v>
      </c>
      <c r="T38" s="231">
        <v>0</v>
      </c>
      <c r="U38" s="231">
        <v>0</v>
      </c>
      <c r="X38" s="231">
        <v>32.549999999999997</v>
      </c>
      <c r="Y38" s="231">
        <v>31.807515262770238</v>
      </c>
      <c r="Z38" s="231">
        <v>2.024</v>
      </c>
      <c r="AA38" s="231">
        <v>1.9778313638048224</v>
      </c>
      <c r="AB38" s="231">
        <v>14.03</v>
      </c>
      <c r="AC38" s="231">
        <v>13.709967408192517</v>
      </c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49"/>
    </row>
    <row r="39" spans="1:54" ht="15.75" x14ac:dyDescent="0.25">
      <c r="A39" s="75">
        <f>IF(ISBLANK(VLOOKUP(D39,#REF!,3)),0,1)</f>
        <v>1</v>
      </c>
      <c r="B39" s="74">
        <f t="shared" si="0"/>
        <v>0</v>
      </c>
      <c r="C39" s="52">
        <v>5</v>
      </c>
      <c r="D39" s="53"/>
      <c r="E39" s="53"/>
      <c r="F39" s="53"/>
      <c r="G39" s="164">
        <v>35.180500000000002</v>
      </c>
      <c r="H39" s="53">
        <v>160</v>
      </c>
      <c r="I39" s="159">
        <v>160</v>
      </c>
      <c r="J39" s="127" t="s">
        <v>4</v>
      </c>
      <c r="K39" s="57" t="str">
        <f t="shared" si="1"/>
        <v/>
      </c>
      <c r="L39" s="57" t="str">
        <f t="shared" si="2"/>
        <v/>
      </c>
      <c r="M39" s="57" t="str">
        <f t="shared" si="3"/>
        <v/>
      </c>
      <c r="N39" s="58" t="str">
        <f t="shared" si="4"/>
        <v/>
      </c>
      <c r="O39" s="57" t="str">
        <f t="shared" si="5"/>
        <v/>
      </c>
      <c r="P39" s="127">
        <v>1.962</v>
      </c>
      <c r="Q39" s="127" t="s">
        <v>4</v>
      </c>
      <c r="R39" s="127" t="s">
        <v>4</v>
      </c>
      <c r="S39" s="162">
        <v>85.4</v>
      </c>
      <c r="T39" s="231">
        <v>2E-3</v>
      </c>
      <c r="U39" s="231">
        <v>1.9543788179889549E-3</v>
      </c>
      <c r="X39" s="231">
        <v>26.898</v>
      </c>
      <c r="Y39" s="231">
        <v>26.284440723133454</v>
      </c>
      <c r="Z39" s="231">
        <v>1.696</v>
      </c>
      <c r="AA39" s="231">
        <v>1.6573132376546336</v>
      </c>
      <c r="AB39" s="231">
        <v>9.51</v>
      </c>
      <c r="AC39" s="231">
        <v>9.2930712795374806</v>
      </c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49"/>
    </row>
    <row r="40" spans="1:54" ht="15.75" x14ac:dyDescent="0.25">
      <c r="A40" s="75">
        <f>IF(ISBLANK(VLOOKUP(D40,#REF!,3)),0,1)</f>
        <v>1</v>
      </c>
      <c r="B40" s="74">
        <f t="shared" si="0"/>
        <v>0</v>
      </c>
      <c r="C40" s="52">
        <v>6</v>
      </c>
      <c r="D40" s="53"/>
      <c r="E40" s="53"/>
      <c r="F40" s="53"/>
      <c r="G40" s="164">
        <v>35.180199999999999</v>
      </c>
      <c r="H40" s="53">
        <v>130</v>
      </c>
      <c r="I40" s="159">
        <v>129</v>
      </c>
      <c r="J40" s="127" t="s">
        <v>4</v>
      </c>
      <c r="K40" s="57" t="str">
        <f t="shared" si="1"/>
        <v/>
      </c>
      <c r="L40" s="57" t="str">
        <f t="shared" si="2"/>
        <v/>
      </c>
      <c r="M40" s="57" t="str">
        <f t="shared" si="3"/>
        <v/>
      </c>
      <c r="N40" s="58" t="str">
        <f t="shared" si="4"/>
        <v/>
      </c>
      <c r="O40" s="57" t="str">
        <f t="shared" si="5"/>
        <v/>
      </c>
      <c r="P40" s="127">
        <v>2.137</v>
      </c>
      <c r="Q40" s="127" t="s">
        <v>4</v>
      </c>
      <c r="R40" s="127" t="s">
        <v>4</v>
      </c>
      <c r="S40" s="162">
        <v>93</v>
      </c>
      <c r="T40" s="231">
        <v>6.0000000000000001E-3</v>
      </c>
      <c r="U40" s="231">
        <v>5.8631364539668647E-3</v>
      </c>
      <c r="X40" s="231">
        <v>23.573999999999998</v>
      </c>
      <c r="Y40" s="231">
        <v>23.036263127635809</v>
      </c>
      <c r="Z40" s="231">
        <v>1.4989999999999999</v>
      </c>
      <c r="AA40" s="231">
        <v>1.4648069240827215</v>
      </c>
      <c r="AB40" s="231">
        <v>7.4</v>
      </c>
      <c r="AC40" s="231">
        <v>7.231201626559133</v>
      </c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49"/>
    </row>
    <row r="41" spans="1:54" ht="15.75" x14ac:dyDescent="0.25">
      <c r="A41" s="75">
        <f>IF(ISBLANK(VLOOKUP(D41,#REF!,3)),0,1)</f>
        <v>1</v>
      </c>
      <c r="B41" s="74">
        <f t="shared" si="0"/>
        <v>0</v>
      </c>
      <c r="C41" s="52">
        <v>7</v>
      </c>
      <c r="D41" s="53"/>
      <c r="E41" s="53"/>
      <c r="F41" s="53"/>
      <c r="G41" s="164">
        <v>35.8688</v>
      </c>
      <c r="H41" s="53">
        <v>100</v>
      </c>
      <c r="I41" s="159">
        <v>100</v>
      </c>
      <c r="J41" s="127" t="s">
        <v>4</v>
      </c>
      <c r="K41" s="57" t="str">
        <f t="shared" si="1"/>
        <v/>
      </c>
      <c r="L41" s="57" t="str">
        <f t="shared" si="2"/>
        <v/>
      </c>
      <c r="M41" s="57" t="str">
        <f t="shared" si="3"/>
        <v/>
      </c>
      <c r="N41" s="58" t="str">
        <f t="shared" si="4"/>
        <v/>
      </c>
      <c r="O41" s="57" t="str">
        <f t="shared" si="5"/>
        <v/>
      </c>
      <c r="P41" s="127">
        <v>2.7229999999999999</v>
      </c>
      <c r="Q41" s="127" t="s">
        <v>4</v>
      </c>
      <c r="R41" s="127" t="s">
        <v>4</v>
      </c>
      <c r="S41" s="162">
        <v>118.5</v>
      </c>
      <c r="T41" s="231">
        <v>0.20899999999999999</v>
      </c>
      <c r="U41" s="231">
        <v>0.20423258647984577</v>
      </c>
      <c r="X41" s="231">
        <v>16.100999999999999</v>
      </c>
      <c r="Y41" s="231">
        <v>15.73372667422008</v>
      </c>
      <c r="Z41" s="231">
        <v>1.069</v>
      </c>
      <c r="AA41" s="231">
        <v>1.0446154782150963</v>
      </c>
      <c r="AB41" s="231">
        <v>4.3499999999999996</v>
      </c>
      <c r="AC41" s="231">
        <v>4.2507739291259767</v>
      </c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49"/>
    </row>
    <row r="42" spans="1:54" ht="15.75" x14ac:dyDescent="0.25">
      <c r="A42" s="75">
        <f>IF(ISBLANK(VLOOKUP(D42,#REF!,3)),0,1)</f>
        <v>1</v>
      </c>
      <c r="B42" s="74">
        <f t="shared" si="0"/>
        <v>0</v>
      </c>
      <c r="C42" s="52">
        <v>8</v>
      </c>
      <c r="D42" s="53"/>
      <c r="E42" s="53"/>
      <c r="F42" s="53"/>
      <c r="G42" s="164">
        <v>36.445900000000002</v>
      </c>
      <c r="H42" s="53">
        <v>80</v>
      </c>
      <c r="I42" s="159">
        <v>80</v>
      </c>
      <c r="J42" s="127" t="s">
        <v>4</v>
      </c>
      <c r="K42" s="57" t="str">
        <f t="shared" si="1"/>
        <v/>
      </c>
      <c r="L42" s="57" t="str">
        <f t="shared" si="2"/>
        <v/>
      </c>
      <c r="M42" s="57" t="str">
        <f t="shared" si="3"/>
        <v/>
      </c>
      <c r="N42" s="58" t="str">
        <f t="shared" si="4"/>
        <v/>
      </c>
      <c r="O42" s="57" t="str">
        <f t="shared" si="5"/>
        <v/>
      </c>
      <c r="P42" s="127">
        <v>4.5999999999999996</v>
      </c>
      <c r="Q42" s="127" t="s">
        <v>4</v>
      </c>
      <c r="R42" s="127" t="s">
        <v>4</v>
      </c>
      <c r="S42" s="60">
        <v>200.3</v>
      </c>
      <c r="T42" s="231">
        <v>9.6000000000000002E-2</v>
      </c>
      <c r="U42" s="231">
        <v>9.3810183263469835E-2</v>
      </c>
      <c r="X42" s="231">
        <v>2.2839999999999998</v>
      </c>
      <c r="Y42" s="231">
        <v>2.231900610143386</v>
      </c>
      <c r="Z42" s="231">
        <v>0.33</v>
      </c>
      <c r="AA42" s="231">
        <v>0.32247250496817753</v>
      </c>
      <c r="AB42" s="231">
        <v>1.52</v>
      </c>
      <c r="AC42" s="231">
        <v>1.4853279016716057</v>
      </c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49"/>
    </row>
    <row r="43" spans="1:54" ht="15.75" x14ac:dyDescent="0.25">
      <c r="A43" s="75">
        <f>IF(ISBLANK(VLOOKUP(D43,#REF!,3)),0,1)</f>
        <v>1</v>
      </c>
      <c r="B43" s="74">
        <f t="shared" si="0"/>
        <v>0</v>
      </c>
      <c r="C43" s="52">
        <v>9</v>
      </c>
      <c r="D43" s="53"/>
      <c r="E43" s="53"/>
      <c r="F43" s="53"/>
      <c r="G43" s="164">
        <v>36.629600000000003</v>
      </c>
      <c r="H43" s="53">
        <v>60</v>
      </c>
      <c r="I43" s="159">
        <v>60</v>
      </c>
      <c r="J43" s="127" t="s">
        <v>4</v>
      </c>
      <c r="K43" s="57" t="str">
        <f t="shared" si="1"/>
        <v/>
      </c>
      <c r="L43" s="57" t="str">
        <f t="shared" si="2"/>
        <v/>
      </c>
      <c r="M43" s="57" t="str">
        <f t="shared" si="3"/>
        <v/>
      </c>
      <c r="N43" s="58" t="str">
        <f t="shared" si="4"/>
        <v/>
      </c>
      <c r="O43" s="57" t="str">
        <f t="shared" si="5"/>
        <v/>
      </c>
      <c r="P43" s="127">
        <v>4.883</v>
      </c>
      <c r="Q43" s="127" t="s">
        <v>4</v>
      </c>
      <c r="R43" s="127" t="s">
        <v>4</v>
      </c>
      <c r="S43" s="60">
        <v>212.8</v>
      </c>
      <c r="T43" s="231">
        <v>1E-3</v>
      </c>
      <c r="U43" s="231">
        <v>9.7718940899447744E-4</v>
      </c>
      <c r="X43" s="231">
        <v>0</v>
      </c>
      <c r="Y43" s="231">
        <v>0</v>
      </c>
      <c r="Z43" s="231">
        <v>0.11600000000000001</v>
      </c>
      <c r="AA43" s="231">
        <v>0.11335397144335939</v>
      </c>
      <c r="AB43" s="231">
        <v>0.97</v>
      </c>
      <c r="AC43" s="231">
        <v>0.9478737267246431</v>
      </c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49"/>
    </row>
    <row r="44" spans="1:54" ht="15.75" x14ac:dyDescent="0.25">
      <c r="A44" s="75">
        <f>IF(ISBLANK(VLOOKUP(D44,#REF!,3)),0,1)</f>
        <v>1</v>
      </c>
      <c r="B44" s="74">
        <f t="shared" si="0"/>
        <v>0</v>
      </c>
      <c r="C44" s="52">
        <v>10</v>
      </c>
      <c r="D44" s="53"/>
      <c r="E44" s="53"/>
      <c r="F44" s="53"/>
      <c r="G44" s="164">
        <v>36.3934</v>
      </c>
      <c r="H44" s="53">
        <v>40</v>
      </c>
      <c r="I44" s="159">
        <v>40</v>
      </c>
      <c r="J44" s="127" t="s">
        <v>4</v>
      </c>
      <c r="K44" s="57" t="str">
        <f t="shared" si="1"/>
        <v/>
      </c>
      <c r="L44" s="57" t="str">
        <f t="shared" si="2"/>
        <v/>
      </c>
      <c r="M44" s="57" t="str">
        <f t="shared" si="3"/>
        <v/>
      </c>
      <c r="N44" s="58" t="str">
        <f t="shared" si="4"/>
        <v/>
      </c>
      <c r="O44" s="57" t="str">
        <f t="shared" si="5"/>
        <v/>
      </c>
      <c r="P44" s="127">
        <v>4.6269999999999998</v>
      </c>
      <c r="Q44" s="127" t="s">
        <v>4</v>
      </c>
      <c r="R44" s="127" t="s">
        <v>4</v>
      </c>
      <c r="S44" s="60">
        <v>201.8</v>
      </c>
      <c r="T44" s="231">
        <v>1E-3</v>
      </c>
      <c r="U44" s="231">
        <v>9.7718940899447744E-4</v>
      </c>
      <c r="X44" s="231">
        <v>0</v>
      </c>
      <c r="Y44" s="231">
        <v>0</v>
      </c>
      <c r="Z44" s="231">
        <v>5.1000000000000004E-2</v>
      </c>
      <c r="AA44" s="231">
        <v>4.9836659858718352E-2</v>
      </c>
      <c r="AB44" s="231">
        <v>0.72</v>
      </c>
      <c r="AC44" s="231">
        <v>0.70357637447602372</v>
      </c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49"/>
    </row>
    <row r="45" spans="1:54" ht="15.75" x14ac:dyDescent="0.25">
      <c r="A45" s="75">
        <f>IF(ISBLANK(VLOOKUP(D45,#REF!,3)),0,1)</f>
        <v>1</v>
      </c>
      <c r="B45" s="74">
        <f t="shared" si="0"/>
        <v>0</v>
      </c>
      <c r="C45" s="52">
        <v>11</v>
      </c>
      <c r="D45" s="53"/>
      <c r="E45" s="53"/>
      <c r="F45" s="53"/>
      <c r="G45" s="164">
        <v>36.360500000000002</v>
      </c>
      <c r="H45" s="53">
        <v>20</v>
      </c>
      <c r="I45" s="159">
        <v>20</v>
      </c>
      <c r="J45" s="127" t="s">
        <v>4</v>
      </c>
      <c r="K45" s="57" t="str">
        <f t="shared" si="1"/>
        <v/>
      </c>
      <c r="L45" s="57" t="str">
        <f t="shared" si="2"/>
        <v/>
      </c>
      <c r="M45" s="57" t="str">
        <f t="shared" si="3"/>
        <v/>
      </c>
      <c r="N45" s="58" t="str">
        <f t="shared" si="4"/>
        <v/>
      </c>
      <c r="O45" s="57" t="str">
        <f t="shared" si="5"/>
        <v/>
      </c>
      <c r="P45" s="127">
        <v>4.5940000000000003</v>
      </c>
      <c r="Q45" s="127" t="s">
        <v>4</v>
      </c>
      <c r="R45" s="127" t="s">
        <v>4</v>
      </c>
      <c r="S45" s="60">
        <v>200.3</v>
      </c>
      <c r="T45" s="231">
        <v>0</v>
      </c>
      <c r="U45" s="231">
        <v>0</v>
      </c>
      <c r="X45" s="231">
        <v>0</v>
      </c>
      <c r="Y45" s="231">
        <v>0</v>
      </c>
      <c r="Z45" s="231">
        <v>4.9000000000000002E-2</v>
      </c>
      <c r="AA45" s="231">
        <v>4.7882281040729398E-2</v>
      </c>
      <c r="AB45" s="231">
        <v>0.74</v>
      </c>
      <c r="AC45" s="231">
        <v>0.72312016265591328</v>
      </c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49"/>
    </row>
    <row r="46" spans="1:54" ht="15.75" x14ac:dyDescent="0.25">
      <c r="A46" s="75">
        <f>IF(ISBLANK(VLOOKUP(D46,#REF!,3)),0,1)</f>
        <v>1</v>
      </c>
      <c r="B46" s="74">
        <f t="shared" si="0"/>
        <v>0</v>
      </c>
      <c r="C46" s="52">
        <v>12</v>
      </c>
      <c r="D46" s="53"/>
      <c r="E46" s="54"/>
      <c r="F46" s="55"/>
      <c r="G46" s="164">
        <v>36.2729</v>
      </c>
      <c r="H46" s="53">
        <v>10</v>
      </c>
      <c r="I46" s="159">
        <v>10</v>
      </c>
      <c r="J46" s="127" t="s">
        <v>4</v>
      </c>
      <c r="K46" s="127" t="s">
        <v>4</v>
      </c>
      <c r="L46" s="127" t="s">
        <v>4</v>
      </c>
      <c r="M46" s="127" t="s">
        <v>4</v>
      </c>
      <c r="N46" s="127" t="s">
        <v>4</v>
      </c>
      <c r="O46" s="127" t="s">
        <v>4</v>
      </c>
      <c r="P46" s="127">
        <v>4.5869999999999997</v>
      </c>
      <c r="Q46" s="127" t="s">
        <v>4</v>
      </c>
      <c r="R46" s="127" t="s">
        <v>4</v>
      </c>
      <c r="S46" s="60">
        <v>200</v>
      </c>
      <c r="T46" s="231">
        <v>0</v>
      </c>
      <c r="U46" s="231">
        <v>0</v>
      </c>
      <c r="X46" s="231">
        <v>0</v>
      </c>
      <c r="Y46" s="231">
        <v>0</v>
      </c>
      <c r="Z46" s="231">
        <v>4.2999999999999997E-2</v>
      </c>
      <c r="AA46" s="231">
        <v>4.2019144586762522E-2</v>
      </c>
      <c r="AB46" s="231">
        <v>0.71</v>
      </c>
      <c r="AC46" s="231">
        <v>0.69380448038607889</v>
      </c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49"/>
    </row>
    <row r="47" spans="1:54" ht="15.75" x14ac:dyDescent="0.25">
      <c r="A47" s="75">
        <f>IF(ISBLANK(VLOOKUP(D47,#REF!,3)),0,1)</f>
        <v>1</v>
      </c>
      <c r="B47" s="74">
        <f t="shared" si="0"/>
        <v>0</v>
      </c>
      <c r="C47" s="52">
        <v>13</v>
      </c>
      <c r="D47" s="53"/>
      <c r="E47" s="54"/>
      <c r="F47" s="55"/>
      <c r="G47" s="232">
        <v>36.256700000000002</v>
      </c>
      <c r="H47" s="53">
        <v>0</v>
      </c>
      <c r="I47" s="159">
        <v>0</v>
      </c>
      <c r="J47" s="127" t="s">
        <v>4</v>
      </c>
      <c r="K47" s="127" t="s">
        <v>4</v>
      </c>
      <c r="L47" s="127" t="s">
        <v>4</v>
      </c>
      <c r="M47" s="127" t="s">
        <v>4</v>
      </c>
      <c r="N47" s="127" t="s">
        <v>4</v>
      </c>
      <c r="O47" s="127" t="s">
        <v>4</v>
      </c>
      <c r="P47" s="127">
        <v>4.59</v>
      </c>
      <c r="Q47" s="127" t="s">
        <v>4</v>
      </c>
      <c r="R47" s="127" t="s">
        <v>4</v>
      </c>
      <c r="S47" s="60">
        <v>200.2</v>
      </c>
      <c r="T47" s="231">
        <v>0</v>
      </c>
      <c r="U47" s="231">
        <v>0</v>
      </c>
      <c r="X47" s="231">
        <v>0</v>
      </c>
      <c r="Y47" s="231">
        <v>0</v>
      </c>
      <c r="Z47" s="231">
        <v>4.0999999999999995E-2</v>
      </c>
      <c r="AA47" s="231">
        <v>4.0064765768773568E-2</v>
      </c>
      <c r="AB47" s="231">
        <v>0.76</v>
      </c>
      <c r="AC47" s="231">
        <v>0.74266395083580283</v>
      </c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49"/>
    </row>
    <row r="48" spans="1:54" ht="15.75" x14ac:dyDescent="0.25">
      <c r="A48" s="75">
        <f>IF(ISBLANK(VLOOKUP(D48,#REF!,3)),0,1)</f>
        <v>1</v>
      </c>
      <c r="B48" s="74">
        <f t="shared" si="0"/>
        <v>0</v>
      </c>
      <c r="C48" s="52">
        <v>14</v>
      </c>
      <c r="D48" s="53"/>
      <c r="E48" s="54"/>
      <c r="F48" s="55"/>
      <c r="G48" s="232">
        <v>36.256300000000003</v>
      </c>
      <c r="H48" s="53">
        <v>0</v>
      </c>
      <c r="I48" s="159">
        <v>0</v>
      </c>
      <c r="J48" s="127" t="s">
        <v>4</v>
      </c>
      <c r="K48" s="127" t="s">
        <v>4</v>
      </c>
      <c r="L48" s="127" t="s">
        <v>4</v>
      </c>
      <c r="M48" s="127" t="s">
        <v>4</v>
      </c>
      <c r="N48" s="127" t="s">
        <v>4</v>
      </c>
      <c r="O48" s="127" t="s">
        <v>4</v>
      </c>
      <c r="P48" s="127">
        <v>4.6070000000000002</v>
      </c>
      <c r="Q48" s="127" t="s">
        <v>4</v>
      </c>
      <c r="R48" s="127" t="s">
        <v>4</v>
      </c>
      <c r="S48" s="60">
        <v>200.9</v>
      </c>
      <c r="T48" s="231">
        <v>2E-3</v>
      </c>
      <c r="U48" s="231">
        <v>1.9543788179889549E-3</v>
      </c>
      <c r="X48" s="231">
        <v>0</v>
      </c>
      <c r="Y48" s="231">
        <v>0</v>
      </c>
      <c r="Z48" s="231">
        <v>3.7000000000000005E-2</v>
      </c>
      <c r="AA48" s="231">
        <v>3.6156008132795667E-2</v>
      </c>
      <c r="AB48" s="231">
        <v>0.74</v>
      </c>
      <c r="AC48" s="231">
        <v>0.72312016265591328</v>
      </c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49"/>
    </row>
    <row r="49" spans="1:54" ht="15.75" x14ac:dyDescent="0.25">
      <c r="A49" s="75">
        <f>IF(ISBLANK(VLOOKUP(D49,#REF!,3)),0,1)</f>
        <v>1</v>
      </c>
      <c r="B49" s="74">
        <f t="shared" si="0"/>
        <v>0</v>
      </c>
      <c r="C49" s="52">
        <v>15</v>
      </c>
      <c r="D49" s="53"/>
      <c r="E49" s="54"/>
      <c r="F49" s="55"/>
      <c r="G49" s="112"/>
      <c r="H49" s="53"/>
      <c r="I49" s="53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24"/>
      <c r="W49" s="124"/>
      <c r="X49" s="16"/>
      <c r="Y49" s="16"/>
      <c r="Z49" s="124"/>
      <c r="AA49" s="16"/>
      <c r="AB49" s="124"/>
      <c r="AC49" s="124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49"/>
    </row>
    <row r="50" spans="1:54" ht="15.75" x14ac:dyDescent="0.25">
      <c r="A50" s="75">
        <f>IF(ISBLANK(VLOOKUP(D50,#REF!,3)),0,1)</f>
        <v>1</v>
      </c>
      <c r="B50" s="74">
        <f t="shared" si="0"/>
        <v>0</v>
      </c>
      <c r="C50" s="52">
        <v>16</v>
      </c>
      <c r="D50" s="53"/>
      <c r="E50" s="54"/>
      <c r="F50" s="55"/>
      <c r="G50" s="112"/>
      <c r="H50" s="53"/>
      <c r="I50" s="53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24"/>
      <c r="W50" s="124"/>
      <c r="X50" s="16"/>
      <c r="Y50" s="16"/>
      <c r="Z50" s="124"/>
      <c r="AA50" s="76"/>
      <c r="AB50" s="76"/>
      <c r="AC50" s="76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49"/>
    </row>
    <row r="51" spans="1:54" ht="15.75" x14ac:dyDescent="0.25">
      <c r="A51" s="75">
        <f>IF(ISBLANK(VLOOKUP(D51,#REF!,3)),0,1)</f>
        <v>1</v>
      </c>
      <c r="B51" s="74">
        <f t="shared" si="0"/>
        <v>0</v>
      </c>
      <c r="C51" s="52">
        <v>17</v>
      </c>
      <c r="D51" s="53"/>
      <c r="E51" s="54"/>
      <c r="F51" s="55"/>
      <c r="G51" s="112"/>
      <c r="H51" s="53"/>
      <c r="I51" s="53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24"/>
      <c r="W51" s="124"/>
      <c r="X51" s="16"/>
      <c r="Y51" s="16"/>
      <c r="Z51" s="124"/>
      <c r="AA51" s="16"/>
      <c r="AB51" s="124"/>
      <c r="AC51" s="124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49"/>
    </row>
    <row r="52" spans="1:54" ht="15.75" x14ac:dyDescent="0.25">
      <c r="A52" s="75">
        <f>IF(ISBLANK(VLOOKUP(D52,#REF!,3)),0,1)</f>
        <v>1</v>
      </c>
      <c r="B52" s="74">
        <f t="shared" si="0"/>
        <v>0</v>
      </c>
      <c r="C52" s="52">
        <v>18</v>
      </c>
      <c r="D52" s="53"/>
      <c r="E52" s="54"/>
      <c r="F52" s="55"/>
      <c r="G52" s="112"/>
      <c r="H52" s="53"/>
      <c r="I52" s="53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24"/>
      <c r="W52" s="124"/>
      <c r="X52" s="16"/>
      <c r="Y52" s="16"/>
      <c r="Z52" s="124"/>
      <c r="AA52" s="76"/>
      <c r="AB52" s="76"/>
      <c r="AC52" s="76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49"/>
    </row>
    <row r="53" spans="1:54" ht="15.75" x14ac:dyDescent="0.25">
      <c r="A53" s="75">
        <f>IF(ISBLANK(VLOOKUP(D53,#REF!,3)),0,1)</f>
        <v>1</v>
      </c>
      <c r="B53" s="74">
        <f t="shared" si="0"/>
        <v>0</v>
      </c>
      <c r="C53" s="52">
        <v>19</v>
      </c>
      <c r="D53" s="53"/>
      <c r="E53" s="54"/>
      <c r="F53" s="55"/>
      <c r="G53" s="112"/>
      <c r="H53" s="53"/>
      <c r="I53" s="53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24"/>
      <c r="W53" s="124"/>
      <c r="X53" s="16"/>
      <c r="Y53" s="16"/>
      <c r="Z53" s="124"/>
      <c r="AA53" s="76"/>
      <c r="AB53" s="76"/>
      <c r="AC53" s="76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49"/>
    </row>
    <row r="54" spans="1:54" ht="15.75" x14ac:dyDescent="0.25">
      <c r="A54" s="75">
        <f>IF(ISBLANK(VLOOKUP(D54,#REF!,3)),0,1)</f>
        <v>1</v>
      </c>
      <c r="B54" s="74">
        <f t="shared" si="0"/>
        <v>0</v>
      </c>
      <c r="C54" s="52">
        <v>20</v>
      </c>
      <c r="D54" s="53"/>
      <c r="E54" s="54"/>
      <c r="F54" s="55"/>
      <c r="G54" s="112"/>
      <c r="H54" s="53"/>
      <c r="I54" s="53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76"/>
      <c r="U54" s="76"/>
      <c r="V54" s="76"/>
      <c r="W54" s="76"/>
      <c r="X54" s="76"/>
      <c r="Y54" s="76"/>
      <c r="Z54" s="76"/>
      <c r="AA54" s="76"/>
      <c r="AB54" s="76"/>
      <c r="AC54" s="76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49"/>
    </row>
    <row r="55" spans="1:54" ht="15.75" x14ac:dyDescent="0.25">
      <c r="A55" s="75">
        <f>IF(ISBLANK(VLOOKUP(D55,#REF!,3)),0,1)</f>
        <v>1</v>
      </c>
      <c r="B55" s="74">
        <f t="shared" si="0"/>
        <v>0</v>
      </c>
      <c r="C55" s="52">
        <v>21</v>
      </c>
      <c r="D55" s="53"/>
      <c r="E55" s="54"/>
      <c r="F55" s="55"/>
      <c r="G55" s="112"/>
      <c r="H55" s="53"/>
      <c r="I55" s="53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76"/>
      <c r="U55" s="76"/>
      <c r="V55" s="76"/>
      <c r="W55" s="76"/>
      <c r="X55" s="76"/>
      <c r="Y55" s="76"/>
      <c r="Z55" s="76"/>
      <c r="AA55" s="76"/>
      <c r="AB55" s="76"/>
      <c r="AC55" s="76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49"/>
    </row>
    <row r="56" spans="1:54" ht="15.75" x14ac:dyDescent="0.25">
      <c r="A56" s="75">
        <f>IF(ISBLANK(VLOOKUP(D56,#REF!,3)),0,1)</f>
        <v>1</v>
      </c>
      <c r="B56" s="74">
        <f t="shared" si="0"/>
        <v>0</v>
      </c>
      <c r="C56" s="52">
        <v>22</v>
      </c>
      <c r="D56" s="53"/>
      <c r="E56" s="54"/>
      <c r="F56" s="55"/>
      <c r="G56" s="112"/>
      <c r="H56" s="53"/>
      <c r="I56" s="53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24"/>
      <c r="W56" s="124"/>
      <c r="X56" s="124"/>
      <c r="Y56" s="124"/>
      <c r="Z56" s="16"/>
      <c r="AA56" s="16"/>
      <c r="AB56" s="124"/>
      <c r="AC56" s="124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49"/>
    </row>
    <row r="57" spans="1:54" ht="15.75" x14ac:dyDescent="0.25">
      <c r="A57" s="75">
        <f>IF(ISBLANK(VLOOKUP(D57,#REF!,3)),0,1)</f>
        <v>1</v>
      </c>
      <c r="B57" s="74">
        <f t="shared" si="0"/>
        <v>0</v>
      </c>
      <c r="C57" s="52">
        <v>23</v>
      </c>
      <c r="D57" s="53"/>
      <c r="E57" s="54"/>
      <c r="F57" s="55"/>
      <c r="G57" s="112"/>
      <c r="H57" s="53"/>
      <c r="I57" s="53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49"/>
    </row>
    <row r="58" spans="1:54" ht="16.5" thickBot="1" x14ac:dyDescent="0.3">
      <c r="A58" s="75">
        <f>IF(ISBLANK(VLOOKUP(D58,#REF!,3)),0,1)</f>
        <v>1</v>
      </c>
      <c r="B58" s="74">
        <f t="shared" si="0"/>
        <v>0</v>
      </c>
      <c r="C58" s="61">
        <v>24</v>
      </c>
      <c r="D58" s="62"/>
      <c r="E58" s="63"/>
      <c r="F58" s="64"/>
      <c r="G58" s="113"/>
      <c r="H58" s="62"/>
      <c r="I58" s="62"/>
      <c r="J58" s="152" t="s">
        <v>4</v>
      </c>
      <c r="K58" s="65" t="str">
        <f>IF(ISBLANK(E58),"",(0.000824493-(0.0000040899*E58)+(0.000000076438*E58^2)-(0.00000000082467*E58^3)+(0.0000000000053875*E58^4)))</f>
        <v/>
      </c>
      <c r="L58" s="65" t="str">
        <f t="shared" ref="L58" si="6">IF(ISBLANK(E58),"",(-0.00000572466+(0.00000010227*E58)-(0.0000000016546*E58^2)))</f>
        <v/>
      </c>
      <c r="M58" s="65" t="str">
        <f t="shared" ref="M58" si="7">IF(ISBLANK(E58),"",IF(ISBLANK(G58),(O58+(K58*35)+(L58*35^1.5)+(0.00000048314*35^2)),(O58+(K58*G58)+(L58*G58^1.5)+(0.00000048314*G58^2))))</f>
        <v/>
      </c>
      <c r="N58" s="66" t="str">
        <f t="shared" ref="N58" si="8">IF(ISBLANK(D58),"",IF(ISBLANK(G58),J58*(1+0.00001*(35-20)),J58*(1+0.00001*(G58-20))))</f>
        <v/>
      </c>
      <c r="O58" s="65" t="str">
        <f t="shared" ref="O58" si="9">IF(ISBLANK(E58),"",(0.999842594+(0.00006793952*E58)-(0.00000909529*E58^2)+(0.0000001001685*E58^3)-(0.000000001120083*E58^4)+(0.000000000006536332*E58^5)))</f>
        <v/>
      </c>
      <c r="P58" s="67" t="s">
        <v>4</v>
      </c>
      <c r="Q58" s="153" t="s">
        <v>4</v>
      </c>
      <c r="R58" s="68" t="s">
        <v>4</v>
      </c>
      <c r="S58" s="68" t="s">
        <v>4</v>
      </c>
      <c r="T58" s="78"/>
      <c r="U58" s="78"/>
      <c r="V58" s="78"/>
      <c r="W58" s="78"/>
      <c r="X58" s="78"/>
      <c r="Y58" s="78"/>
      <c r="Z58" s="78"/>
      <c r="AA58" s="78"/>
      <c r="AB58" s="78"/>
      <c r="AC58" s="78"/>
      <c r="AD58" s="155"/>
      <c r="AE58" s="155"/>
      <c r="AF58" s="155"/>
      <c r="AG58" s="155"/>
      <c r="AH58" s="155"/>
      <c r="AI58" s="155"/>
      <c r="AJ58" s="155"/>
      <c r="AK58" s="155"/>
      <c r="AL58" s="155"/>
      <c r="AM58" s="155"/>
      <c r="AN58" s="155"/>
      <c r="AO58" s="155"/>
      <c r="AP58" s="155"/>
      <c r="AQ58" s="155"/>
      <c r="AR58" s="155"/>
      <c r="AS58" s="155"/>
      <c r="AT58" s="155"/>
      <c r="AU58" s="155"/>
      <c r="AV58" s="155"/>
      <c r="AW58" s="155"/>
      <c r="AX58" s="155"/>
      <c r="AY58" s="155"/>
      <c r="AZ58" s="155"/>
      <c r="BA58" s="155"/>
      <c r="BB58" s="156"/>
    </row>
  </sheetData>
  <dataConsolidate/>
  <mergeCells count="70">
    <mergeCell ref="AZ31:AZ32"/>
    <mergeCell ref="BA31:BA32"/>
    <mergeCell ref="BB31:BB32"/>
    <mergeCell ref="AU31:AU32"/>
    <mergeCell ref="AV31:AV32"/>
    <mergeCell ref="AW31:AW32"/>
    <mergeCell ref="AX31:AX32"/>
    <mergeCell ref="AY31:AY32"/>
    <mergeCell ref="AP31:AP32"/>
    <mergeCell ref="AQ31:AQ32"/>
    <mergeCell ref="AR31:AR32"/>
    <mergeCell ref="AS31:AS32"/>
    <mergeCell ref="AT31:AT32"/>
    <mergeCell ref="AK31:AK32"/>
    <mergeCell ref="AL31:AL32"/>
    <mergeCell ref="AM31:AM32"/>
    <mergeCell ref="AN31:AN32"/>
    <mergeCell ref="AO31:AO32"/>
    <mergeCell ref="AF31:AF32"/>
    <mergeCell ref="AG31:AG32"/>
    <mergeCell ref="AH31:AH32"/>
    <mergeCell ref="AI31:AI32"/>
    <mergeCell ref="AJ31:AJ32"/>
    <mergeCell ref="H33:H34"/>
    <mergeCell ref="I33:I34"/>
    <mergeCell ref="J33:J34"/>
    <mergeCell ref="AD31:AD32"/>
    <mergeCell ref="AE31:AE32"/>
    <mergeCell ref="Z31:AA32"/>
    <mergeCell ref="AB31:AC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C33:C34"/>
    <mergeCell ref="D33:D34"/>
    <mergeCell ref="E33:E34"/>
    <mergeCell ref="F33:F34"/>
    <mergeCell ref="G33:G34"/>
    <mergeCell ref="X31:Y32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G8:H8"/>
    <mergeCell ref="Q8:R8"/>
    <mergeCell ref="G9:H9"/>
    <mergeCell ref="Q9:R9"/>
    <mergeCell ref="G10:H10"/>
    <mergeCell ref="Q10:R10"/>
    <mergeCell ref="C2:E2"/>
    <mergeCell ref="F2:T2"/>
    <mergeCell ref="C4:U4"/>
    <mergeCell ref="C6:E6"/>
    <mergeCell ref="F6:G6"/>
    <mergeCell ref="H6:J6"/>
    <mergeCell ref="P6:Q6"/>
    <mergeCell ref="R6:S6"/>
    <mergeCell ref="T6:U6"/>
  </mergeCells>
  <dataValidations count="4">
    <dataValidation type="list" allowBlank="1" showErrorMessage="1" sqref="I29">
      <formula1>$O$28:$O$30</formula1>
    </dataValidation>
    <dataValidation allowBlank="1" showErrorMessage="1" sqref="J30"/>
    <dataValidation type="list" showInputMessage="1" showErrorMessage="1" promptTitle="Choix Cardinal" sqref="P10">
      <formula1>$N$8:$N$10</formula1>
    </dataValidation>
    <dataValidation type="list" showInputMessage="1" showErrorMessage="1" promptTitle="Choix Cardinal" sqref="P9">
      <formula1>$M$8:$M$10</formula1>
    </dataValidation>
  </dataValidations>
  <pageMargins left="0.7" right="0.7" top="0.75" bottom="0.75" header="0.3" footer="0.3"/>
  <pageSetup paperSize="9" orientation="portrait" horizontalDpi="4294967293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8"/>
  <sheetViews>
    <sheetView topLeftCell="A7" zoomScale="95" zoomScaleNormal="95" workbookViewId="0">
      <selection activeCell="G35" sqref="G35:AC54"/>
    </sheetView>
  </sheetViews>
  <sheetFormatPr baseColWidth="10" defaultColWidth="11.42578125" defaultRowHeight="15" x14ac:dyDescent="0.25"/>
  <cols>
    <col min="1" max="2" width="0.85546875" style="80" customWidth="1"/>
    <col min="3" max="3" width="3.7109375" style="80" customWidth="1"/>
    <col min="4" max="8" width="10.28515625" style="80" customWidth="1"/>
    <col min="9" max="10" width="15.7109375" style="80" customWidth="1"/>
    <col min="11" max="15" width="10.7109375" style="80" hidden="1" customWidth="1"/>
    <col min="16" max="16" width="10.7109375" style="80" customWidth="1"/>
    <col min="17" max="29" width="10.28515625" style="80" customWidth="1"/>
    <col min="30" max="30" width="13.5703125" style="80" bestFit="1" customWidth="1"/>
    <col min="31" max="31" width="16.5703125" style="80" bestFit="1" customWidth="1"/>
    <col min="32" max="32" width="9.140625" style="80" bestFit="1" customWidth="1"/>
    <col min="33" max="33" width="26.140625" style="80" bestFit="1" customWidth="1"/>
    <col min="34" max="34" width="12.7109375" style="80" bestFit="1" customWidth="1"/>
    <col min="35" max="35" width="11.140625" style="80" bestFit="1" customWidth="1"/>
    <col min="36" max="36" width="14.28515625" style="80" bestFit="1" customWidth="1"/>
    <col min="37" max="37" width="12" style="80" bestFit="1" customWidth="1"/>
    <col min="38" max="38" width="26.5703125" style="80" bestFit="1" customWidth="1"/>
    <col min="39" max="39" width="14.42578125" style="80" bestFit="1" customWidth="1"/>
    <col min="40" max="40" width="11" style="80" bestFit="1" customWidth="1"/>
    <col min="41" max="41" width="12.28515625" style="80" bestFit="1" customWidth="1"/>
    <col min="42" max="42" width="10.7109375" style="80" bestFit="1" customWidth="1"/>
    <col min="43" max="43" width="6.28515625" style="80" bestFit="1" customWidth="1"/>
    <col min="44" max="44" width="19.42578125" style="80" bestFit="1" customWidth="1"/>
    <col min="45" max="45" width="12.85546875" style="80" bestFit="1" customWidth="1"/>
    <col min="46" max="46" width="17.5703125" style="80" bestFit="1" customWidth="1"/>
    <col min="47" max="47" width="14.42578125" style="80" bestFit="1" customWidth="1"/>
    <col min="48" max="48" width="13.5703125" style="80" bestFit="1" customWidth="1"/>
    <col min="49" max="49" width="13.7109375" style="80" bestFit="1" customWidth="1"/>
    <col min="50" max="50" width="19.7109375" style="80" bestFit="1" customWidth="1"/>
    <col min="51" max="51" width="13.140625" style="80" bestFit="1" customWidth="1"/>
    <col min="52" max="52" width="17.42578125" style="80" bestFit="1" customWidth="1"/>
    <col min="53" max="53" width="13.28515625" style="80" bestFit="1" customWidth="1"/>
    <col min="54" max="54" width="12.42578125" style="80" bestFit="1" customWidth="1"/>
    <col min="55" max="16384" width="11.42578125" style="80"/>
  </cols>
  <sheetData>
    <row r="1" spans="3:23" ht="3" customHeight="1" thickBot="1" x14ac:dyDescent="0.3"/>
    <row r="2" spans="3:23" ht="21" x14ac:dyDescent="0.35">
      <c r="C2" s="214" t="s">
        <v>19</v>
      </c>
      <c r="D2" s="215"/>
      <c r="E2" s="215"/>
      <c r="F2" s="216" t="s">
        <v>147</v>
      </c>
      <c r="G2" s="216"/>
      <c r="H2" s="216"/>
      <c r="I2" s="216"/>
      <c r="J2" s="216"/>
      <c r="K2" s="216"/>
      <c r="L2" s="216"/>
      <c r="M2" s="216"/>
      <c r="N2" s="216"/>
      <c r="O2" s="216"/>
      <c r="P2" s="216"/>
      <c r="Q2" s="216"/>
      <c r="R2" s="216"/>
      <c r="S2" s="216"/>
      <c r="T2" s="216"/>
      <c r="U2" s="1"/>
    </row>
    <row r="3" spans="3:23" ht="14.45" customHeight="1" x14ac:dyDescent="0.25">
      <c r="C3" s="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2"/>
    </row>
    <row r="4" spans="3:23" ht="21.75" thickBot="1" x14ac:dyDescent="0.4">
      <c r="C4" s="217" t="s">
        <v>75</v>
      </c>
      <c r="D4" s="218"/>
      <c r="E4" s="218"/>
      <c r="F4" s="218"/>
      <c r="G4" s="218"/>
      <c r="H4" s="218"/>
      <c r="I4" s="218"/>
      <c r="J4" s="218"/>
      <c r="K4" s="218"/>
      <c r="L4" s="218"/>
      <c r="M4" s="218"/>
      <c r="N4" s="218"/>
      <c r="O4" s="218"/>
      <c r="P4" s="218"/>
      <c r="Q4" s="218"/>
      <c r="R4" s="218"/>
      <c r="S4" s="218"/>
      <c r="T4" s="218"/>
      <c r="U4" s="219"/>
    </row>
    <row r="5" spans="3:23" ht="15.75" customHeight="1" thickBot="1" x14ac:dyDescent="0.4">
      <c r="C5" s="7"/>
      <c r="D5" s="7"/>
      <c r="E5" s="7"/>
      <c r="F5" s="7"/>
      <c r="G5" s="7"/>
      <c r="J5" s="7"/>
      <c r="K5" s="7"/>
      <c r="L5" s="7"/>
      <c r="M5" s="7"/>
      <c r="N5" s="7"/>
      <c r="O5" s="7"/>
      <c r="P5" s="7"/>
      <c r="Q5" s="7"/>
      <c r="R5" s="7"/>
    </row>
    <row r="6" spans="3:23" ht="16.5" customHeight="1" thickBot="1" x14ac:dyDescent="0.3">
      <c r="C6" s="220" t="s">
        <v>38</v>
      </c>
      <c r="D6" s="221"/>
      <c r="E6" s="221"/>
      <c r="F6" s="222">
        <v>31</v>
      </c>
      <c r="G6" s="222"/>
      <c r="H6" s="221" t="s">
        <v>37</v>
      </c>
      <c r="I6" s="221"/>
      <c r="J6" s="221"/>
      <c r="K6" s="51"/>
      <c r="L6" s="51"/>
      <c r="M6" s="51"/>
      <c r="N6" s="50"/>
      <c r="O6" s="51"/>
      <c r="P6" s="223">
        <v>1</v>
      </c>
      <c r="Q6" s="223"/>
      <c r="R6" s="224" t="s">
        <v>78</v>
      </c>
      <c r="S6" s="224"/>
      <c r="T6" s="225">
        <v>37416</v>
      </c>
      <c r="U6" s="226"/>
    </row>
    <row r="7" spans="3:23" ht="16.5" customHeight="1" thickBot="1" x14ac:dyDescent="0.4">
      <c r="C7" s="34"/>
      <c r="D7" s="34"/>
      <c r="E7" s="33"/>
      <c r="F7" s="35"/>
      <c r="G7" s="33"/>
      <c r="H7" s="33"/>
      <c r="I7" s="33"/>
      <c r="J7" s="33"/>
      <c r="K7" s="33"/>
      <c r="L7" s="33"/>
      <c r="M7" s="33"/>
      <c r="N7" s="33"/>
      <c r="O7" s="37"/>
      <c r="P7" s="33"/>
      <c r="Q7" s="36"/>
    </row>
    <row r="8" spans="3:23" ht="15" customHeight="1" x14ac:dyDescent="0.25">
      <c r="C8" s="46"/>
      <c r="D8" s="33"/>
      <c r="G8" s="206" t="s">
        <v>57</v>
      </c>
      <c r="H8" s="207"/>
      <c r="I8" s="172" t="s">
        <v>50</v>
      </c>
      <c r="J8" s="172" t="s">
        <v>46</v>
      </c>
      <c r="K8" s="44"/>
      <c r="L8" s="44"/>
      <c r="M8" s="44"/>
      <c r="N8" s="44"/>
      <c r="O8" s="47"/>
      <c r="P8" s="45" t="s">
        <v>52</v>
      </c>
      <c r="Q8" s="208" t="s">
        <v>47</v>
      </c>
      <c r="R8" s="209"/>
    </row>
    <row r="9" spans="3:23" ht="14.25" customHeight="1" x14ac:dyDescent="0.25">
      <c r="C9" s="46"/>
      <c r="D9" s="33"/>
      <c r="G9" s="210" t="s">
        <v>48</v>
      </c>
      <c r="H9" s="211"/>
      <c r="I9" s="38">
        <v>10</v>
      </c>
      <c r="J9" s="39">
        <v>1.87</v>
      </c>
      <c r="K9" s="42" t="s">
        <v>51</v>
      </c>
      <c r="L9" s="43" t="str">
        <f>IF(P9=M9,"+","-")</f>
        <v>-</v>
      </c>
      <c r="M9" s="42" t="s">
        <v>3</v>
      </c>
      <c r="N9" s="42" t="s">
        <v>54</v>
      </c>
      <c r="O9" s="16" t="str">
        <f>IF(ISBLANK(I9),"",IF(ISBLANK(J9),"",IF(P9=M10,L9&amp;N11,N11)))</f>
        <v>-10°1,87</v>
      </c>
      <c r="P9" s="39" t="s">
        <v>53</v>
      </c>
      <c r="Q9" s="212">
        <f>IF(ISBLANK(I9),"",IF(ISBLANK(J9),"",IF(J9&gt;60,"ERREUR !!",O11*(I9+(J9/60)))))</f>
        <v>-10.031166666666667</v>
      </c>
      <c r="R9" s="213"/>
    </row>
    <row r="10" spans="3:23" ht="15" customHeight="1" x14ac:dyDescent="0.25">
      <c r="C10" s="46"/>
      <c r="D10" s="33"/>
      <c r="G10" s="210" t="s">
        <v>49</v>
      </c>
      <c r="H10" s="211"/>
      <c r="I10" s="38">
        <v>9</v>
      </c>
      <c r="J10" s="39">
        <v>54.34</v>
      </c>
      <c r="K10" s="42" t="s">
        <v>51</v>
      </c>
      <c r="L10" s="43" t="str">
        <f>IF(P10=N9,"+","-")</f>
        <v>-</v>
      </c>
      <c r="M10" s="42" t="s">
        <v>53</v>
      </c>
      <c r="N10" s="42" t="s">
        <v>55</v>
      </c>
      <c r="O10" s="11" t="str">
        <f>IF(ISBLANK(I10),"",IF(ISBLANK(J10),"",IF(P10=N10,L10&amp;N12,N12)))</f>
        <v>-9°54,34</v>
      </c>
      <c r="P10" s="39" t="s">
        <v>55</v>
      </c>
      <c r="Q10" s="212">
        <f>IF(ISBLANK(I10),"",IF(ISBLANK(J10),"",IF(J10&gt;60,"ERREUR !!",O12*(I10+(J10/60)))))</f>
        <v>-9.9056666666666668</v>
      </c>
      <c r="R10" s="213"/>
      <c r="S10" s="31"/>
      <c r="T10" s="31"/>
    </row>
    <row r="11" spans="3:23" x14ac:dyDescent="0.25">
      <c r="G11" s="194" t="s">
        <v>72</v>
      </c>
      <c r="H11" s="195"/>
      <c r="I11" s="83" t="s">
        <v>33</v>
      </c>
      <c r="J11" s="85">
        <v>37415</v>
      </c>
      <c r="K11" s="85"/>
      <c r="L11" s="85"/>
      <c r="M11" s="85"/>
      <c r="N11" s="86" t="str">
        <f>I9&amp;"°"&amp;J9</f>
        <v>10°1,87</v>
      </c>
      <c r="O11" s="87">
        <f>IF(P9=M10,-1,1)</f>
        <v>-1</v>
      </c>
      <c r="P11" s="198" t="str">
        <f>TEXT(J11,"aaaa-mm-jj")&amp;"T"&amp;TEXT(J12,"hh:mm:ss")&amp;"z"</f>
        <v>2006-06-09T16:00:00z</v>
      </c>
      <c r="Q11" s="198"/>
      <c r="R11" s="199"/>
      <c r="T11" s="30"/>
      <c r="U11" s="30"/>
      <c r="V11" s="32"/>
      <c r="W11" s="32"/>
    </row>
    <row r="12" spans="3:23" ht="15.75" thickBot="1" x14ac:dyDescent="0.3">
      <c r="G12" s="196"/>
      <c r="H12" s="197"/>
      <c r="I12" s="84" t="s">
        <v>73</v>
      </c>
      <c r="J12" s="114">
        <v>0.66666666666666663</v>
      </c>
      <c r="K12" s="88"/>
      <c r="L12" s="88"/>
      <c r="M12" s="88"/>
      <c r="N12" s="89" t="str">
        <f>I10&amp;"°"&amp;J10</f>
        <v>9°54,34</v>
      </c>
      <c r="O12" s="87">
        <f>IF(P10=N10,-1,1)</f>
        <v>-1</v>
      </c>
      <c r="P12" s="200"/>
      <c r="Q12" s="200"/>
      <c r="R12" s="201"/>
      <c r="T12" s="30"/>
      <c r="U12" s="30"/>
      <c r="V12" s="32"/>
      <c r="W12" s="32"/>
    </row>
    <row r="13" spans="3:23" ht="15.75" thickBot="1" x14ac:dyDescent="0.3">
      <c r="C13" s="5" t="s">
        <v>1</v>
      </c>
      <c r="D13" s="5"/>
      <c r="E13" s="6"/>
      <c r="K13" s="81"/>
      <c r="L13" s="81"/>
      <c r="M13" s="81"/>
      <c r="N13" s="81"/>
      <c r="O13" s="81"/>
      <c r="P13" s="81"/>
      <c r="Q13" s="82"/>
    </row>
    <row r="14" spans="3:23" ht="15" customHeight="1" x14ac:dyDescent="0.25">
      <c r="C14" s="97" t="s">
        <v>7</v>
      </c>
      <c r="D14" s="90"/>
      <c r="E14" s="90"/>
      <c r="F14" s="90"/>
      <c r="G14" s="90"/>
      <c r="H14" s="91"/>
      <c r="I14" s="91"/>
      <c r="J14" s="91"/>
      <c r="K14" s="90"/>
      <c r="L14" s="90"/>
      <c r="M14" s="90"/>
      <c r="N14" s="91"/>
      <c r="O14" s="12"/>
      <c r="P14" s="91"/>
      <c r="Q14" s="12" t="s">
        <v>17</v>
      </c>
      <c r="R14" s="17">
        <v>22.3</v>
      </c>
      <c r="S14" s="92" t="s">
        <v>2</v>
      </c>
    </row>
    <row r="15" spans="3:23" ht="14.25" customHeight="1" x14ac:dyDescent="0.25">
      <c r="C15" s="98" t="s">
        <v>32</v>
      </c>
      <c r="D15" s="93"/>
      <c r="E15" s="93"/>
      <c r="F15" s="93"/>
      <c r="G15" s="93"/>
      <c r="H15" s="23"/>
      <c r="I15" s="23"/>
      <c r="J15" s="23"/>
      <c r="K15" s="93"/>
      <c r="L15" s="93"/>
      <c r="M15" s="93"/>
      <c r="N15" s="23"/>
      <c r="O15" s="13"/>
      <c r="P15" s="23"/>
      <c r="Q15" s="13" t="s">
        <v>34</v>
      </c>
      <c r="R15" s="18">
        <v>22.3</v>
      </c>
      <c r="S15" s="94" t="s">
        <v>2</v>
      </c>
    </row>
    <row r="16" spans="3:23" x14ac:dyDescent="0.25">
      <c r="C16" s="98" t="s">
        <v>11</v>
      </c>
      <c r="D16" s="93"/>
      <c r="E16" s="93"/>
      <c r="F16" s="93"/>
      <c r="G16" s="93"/>
      <c r="H16" s="23"/>
      <c r="I16" s="23"/>
      <c r="J16" s="23"/>
      <c r="K16" s="93"/>
      <c r="L16" s="93"/>
      <c r="M16" s="93"/>
      <c r="N16" s="23"/>
      <c r="O16" s="14"/>
      <c r="P16" s="23"/>
      <c r="Q16" s="14" t="s">
        <v>35</v>
      </c>
      <c r="R16" s="20" t="s">
        <v>4</v>
      </c>
      <c r="S16" s="94" t="s">
        <v>6</v>
      </c>
    </row>
    <row r="17" spans="3:54" ht="15.75" thickBot="1" x14ac:dyDescent="0.3">
      <c r="C17" s="99" t="s">
        <v>12</v>
      </c>
      <c r="D17" s="95"/>
      <c r="E17" s="95"/>
      <c r="F17" s="95"/>
      <c r="G17" s="95"/>
      <c r="H17" s="24"/>
      <c r="I17" s="24"/>
      <c r="J17" s="24"/>
      <c r="K17" s="95"/>
      <c r="L17" s="95"/>
      <c r="M17" s="95"/>
      <c r="N17" s="24"/>
      <c r="O17" s="15"/>
      <c r="P17" s="24"/>
      <c r="Q17" s="15" t="s">
        <v>36</v>
      </c>
      <c r="R17" s="21" t="s">
        <v>4</v>
      </c>
      <c r="S17" s="96" t="s">
        <v>6</v>
      </c>
    </row>
    <row r="18" spans="3:54" ht="14.45" hidden="1" x14ac:dyDescent="0.3">
      <c r="C18" s="8" t="s">
        <v>8</v>
      </c>
      <c r="D18" s="9"/>
      <c r="E18" s="9"/>
      <c r="F18" s="9"/>
      <c r="G18" s="9"/>
      <c r="H18" s="9"/>
      <c r="I18" s="9"/>
      <c r="J18" s="9"/>
      <c r="K18" s="10"/>
      <c r="L18" s="10"/>
      <c r="M18" s="10"/>
      <c r="N18" s="10"/>
      <c r="O18" s="25" t="s">
        <v>0</v>
      </c>
      <c r="P18" s="19">
        <f>(0.999842594+(0.00006793952*$R$14)-(0.00000909529*$R$14^2)+(0.0000001001685*$R$14^3)-(0.000000001120083*$R$14^4)+(0.000000000006536332*$R$14^5))</f>
        <v>0.99770452638409379</v>
      </c>
      <c r="Q18" s="10"/>
      <c r="R18" s="2"/>
    </row>
    <row r="19" spans="3:54" ht="14.45" hidden="1" x14ac:dyDescent="0.3">
      <c r="C19" s="8" t="s">
        <v>9</v>
      </c>
      <c r="D19" s="9"/>
      <c r="E19" s="9"/>
      <c r="F19" s="9"/>
      <c r="G19" s="9"/>
      <c r="H19" s="9"/>
      <c r="I19" s="9"/>
      <c r="J19" s="9"/>
      <c r="K19" s="10"/>
      <c r="L19" s="10"/>
      <c r="M19" s="10"/>
      <c r="N19" s="10"/>
      <c r="O19" s="25" t="s">
        <v>43</v>
      </c>
      <c r="P19" s="19" t="e">
        <f>$P$24*($P$18/#REF!)</f>
        <v>#REF!</v>
      </c>
      <c r="Q19" s="10" t="s">
        <v>3</v>
      </c>
      <c r="R19" s="2"/>
    </row>
    <row r="20" spans="3:54" ht="14.45" hidden="1" x14ac:dyDescent="0.3">
      <c r="C20" s="8" t="s">
        <v>18</v>
      </c>
      <c r="D20" s="9"/>
      <c r="E20" s="9"/>
      <c r="F20" s="9"/>
      <c r="G20" s="9"/>
      <c r="H20" s="9"/>
      <c r="I20" s="9"/>
      <c r="J20" s="9"/>
      <c r="K20" s="10"/>
      <c r="L20" s="10"/>
      <c r="M20" s="10"/>
      <c r="N20" s="10"/>
      <c r="O20" s="25" t="s">
        <v>44</v>
      </c>
      <c r="P20" s="19" t="e">
        <f>5+#REF!</f>
        <v>#REF!</v>
      </c>
      <c r="Q20" s="10" t="s">
        <v>6</v>
      </c>
      <c r="R20" s="2"/>
    </row>
    <row r="21" spans="3:54" ht="14.45" hidden="1" x14ac:dyDescent="0.3">
      <c r="C21" s="8" t="s">
        <v>10</v>
      </c>
      <c r="D21" s="9"/>
      <c r="E21" s="9"/>
      <c r="F21" s="9"/>
      <c r="G21" s="9"/>
      <c r="H21" s="9"/>
      <c r="I21" s="9"/>
      <c r="J21" s="9"/>
      <c r="K21" s="10"/>
      <c r="L21" s="10"/>
      <c r="M21" s="10"/>
      <c r="N21" s="10"/>
      <c r="O21" s="25" t="s">
        <v>45</v>
      </c>
      <c r="P21" s="19" t="e">
        <f>P20*(1+0.00001*(R14-20))</f>
        <v>#REF!</v>
      </c>
      <c r="Q21" s="10" t="s">
        <v>6</v>
      </c>
      <c r="R21" s="2"/>
    </row>
    <row r="22" spans="3:54" ht="14.45" hidden="1" x14ac:dyDescent="0.3">
      <c r="C22" s="8" t="s">
        <v>13</v>
      </c>
      <c r="D22" s="9"/>
      <c r="E22" s="9"/>
      <c r="F22" s="9"/>
      <c r="G22" s="9"/>
      <c r="H22" s="9"/>
      <c r="I22" s="9"/>
      <c r="J22" s="9"/>
      <c r="K22" s="10"/>
      <c r="L22" s="10"/>
      <c r="M22" s="10"/>
      <c r="N22" s="10"/>
      <c r="O22" s="25" t="s">
        <v>39</v>
      </c>
      <c r="P22" s="22" t="e">
        <f>$R$16*(1+0.00001*(20-$R$14))</f>
        <v>#VALUE!</v>
      </c>
      <c r="Q22" s="10" t="s">
        <v>6</v>
      </c>
      <c r="R22" s="2"/>
    </row>
    <row r="23" spans="3:54" ht="14.45" hidden="1" x14ac:dyDescent="0.3">
      <c r="C23" s="8" t="s">
        <v>14</v>
      </c>
      <c r="D23" s="9"/>
      <c r="E23" s="9"/>
      <c r="F23" s="9"/>
      <c r="G23" s="9"/>
      <c r="H23" s="9"/>
      <c r="I23" s="9"/>
      <c r="J23" s="9"/>
      <c r="K23" s="10"/>
      <c r="L23" s="10"/>
      <c r="M23" s="10"/>
      <c r="N23" s="10"/>
      <c r="O23" s="25" t="s">
        <v>40</v>
      </c>
      <c r="P23" s="22" t="e">
        <f>$R$17*(1+0.00001*(20-$R$14))</f>
        <v>#VALUE!</v>
      </c>
      <c r="Q23" s="10" t="s">
        <v>6</v>
      </c>
      <c r="R23" s="2"/>
    </row>
    <row r="24" spans="3:54" ht="14.45" hidden="1" x14ac:dyDescent="0.3">
      <c r="C24" s="8" t="s">
        <v>15</v>
      </c>
      <c r="D24" s="9"/>
      <c r="E24" s="9"/>
      <c r="F24" s="9"/>
      <c r="G24" s="9"/>
      <c r="H24" s="9"/>
      <c r="I24" s="9"/>
      <c r="J24" s="9"/>
      <c r="K24" s="10"/>
      <c r="L24" s="10"/>
      <c r="M24" s="10"/>
      <c r="N24" s="10"/>
      <c r="O24" s="25" t="s">
        <v>41</v>
      </c>
      <c r="P24" s="23" t="e">
        <f>MAX(#REF!)</f>
        <v>#REF!</v>
      </c>
      <c r="Q24" s="10" t="s">
        <v>3</v>
      </c>
      <c r="R24" s="2"/>
    </row>
    <row r="25" spans="3:54" ht="14.45" hidden="1" x14ac:dyDescent="0.3">
      <c r="C25" s="8" t="s">
        <v>16</v>
      </c>
      <c r="D25" s="9"/>
      <c r="E25" s="9"/>
      <c r="F25" s="9"/>
      <c r="G25" s="9"/>
      <c r="H25" s="9"/>
      <c r="I25" s="9"/>
      <c r="J25" s="9"/>
      <c r="K25" s="10"/>
      <c r="L25" s="10"/>
      <c r="M25" s="10"/>
      <c r="N25" s="10"/>
      <c r="O25" s="25" t="s">
        <v>42</v>
      </c>
      <c r="P25" s="23" t="e">
        <f>IF(ISBLANK(R14),"",IF(ISBLANK(P21),"",IF(ISBLANK(R17),"",(($P$24*$P$18)/($P$22-$P$23)))))</f>
        <v>#REF!</v>
      </c>
      <c r="Q25" s="10" t="s">
        <v>3</v>
      </c>
      <c r="R25" s="2"/>
    </row>
    <row r="26" spans="3:54" ht="14.45" hidden="1" x14ac:dyDescent="0.3">
      <c r="C26" s="40" t="s">
        <v>31</v>
      </c>
      <c r="D26" s="41"/>
      <c r="E26" s="41"/>
      <c r="F26" s="41"/>
      <c r="G26" s="41"/>
      <c r="H26" s="41"/>
      <c r="I26" s="41"/>
      <c r="J26" s="41"/>
      <c r="K26" s="10"/>
      <c r="L26" s="10"/>
      <c r="M26" s="10"/>
      <c r="N26" s="10"/>
      <c r="O26" s="25" t="s">
        <v>30</v>
      </c>
      <c r="P26" s="23" t="e">
        <f>2+(#REF!+#REF!)</f>
        <v>#REF!</v>
      </c>
      <c r="Q26" s="10" t="s">
        <v>6</v>
      </c>
      <c r="R26" s="2"/>
    </row>
    <row r="27" spans="3:54" hidden="1" thickBot="1" x14ac:dyDescent="0.35">
      <c r="C27" s="26"/>
      <c r="D27" s="27"/>
      <c r="E27" s="27"/>
      <c r="F27" s="27"/>
      <c r="G27" s="27"/>
      <c r="H27" s="27"/>
      <c r="I27" s="27"/>
      <c r="J27" s="27"/>
      <c r="K27" s="28"/>
      <c r="L27" s="28"/>
      <c r="M27" s="28"/>
      <c r="N27" s="28"/>
      <c r="O27" s="29" t="s">
        <v>29</v>
      </c>
      <c r="P27" s="24">
        <v>1.6999999999999999E-3</v>
      </c>
      <c r="Q27" s="28"/>
      <c r="R27" s="4"/>
    </row>
    <row r="29" spans="3:54" ht="15.75" x14ac:dyDescent="0.25">
      <c r="E29" s="202" t="s">
        <v>60</v>
      </c>
      <c r="F29" s="202"/>
      <c r="G29" s="202"/>
      <c r="H29" s="202"/>
      <c r="I29" s="69" t="s">
        <v>66</v>
      </c>
      <c r="K29" s="70"/>
      <c r="L29" s="70"/>
      <c r="M29" s="70"/>
      <c r="N29" s="71"/>
      <c r="O29" s="70" t="s">
        <v>66</v>
      </c>
    </row>
    <row r="30" spans="3:54" ht="16.149999999999999" thickBot="1" x14ac:dyDescent="0.35">
      <c r="E30" s="118"/>
      <c r="F30" s="118"/>
      <c r="G30" s="118"/>
      <c r="H30" s="118"/>
      <c r="I30" s="118"/>
      <c r="J30" s="73"/>
      <c r="K30" s="72"/>
      <c r="L30" s="72"/>
      <c r="M30" s="72"/>
      <c r="N30" s="71"/>
      <c r="O30" s="71" t="s">
        <v>65</v>
      </c>
      <c r="P30" s="71"/>
    </row>
    <row r="31" spans="3:54" ht="15.75" customHeight="1" x14ac:dyDescent="0.25">
      <c r="C31" s="203" t="s">
        <v>5</v>
      </c>
      <c r="D31" s="190" t="s">
        <v>24</v>
      </c>
      <c r="E31" s="190" t="s">
        <v>58</v>
      </c>
      <c r="F31" s="190" t="s">
        <v>56</v>
      </c>
      <c r="G31" s="190" t="s">
        <v>20</v>
      </c>
      <c r="H31" s="190" t="s">
        <v>76</v>
      </c>
      <c r="I31" s="188" t="s">
        <v>77</v>
      </c>
      <c r="J31" s="188" t="s">
        <v>64</v>
      </c>
      <c r="K31" s="190" t="s">
        <v>21</v>
      </c>
      <c r="L31" s="190" t="s">
        <v>22</v>
      </c>
      <c r="M31" s="190" t="s">
        <v>26</v>
      </c>
      <c r="N31" s="190" t="s">
        <v>25</v>
      </c>
      <c r="O31" s="190" t="s">
        <v>23</v>
      </c>
      <c r="P31" s="192" t="s">
        <v>74</v>
      </c>
      <c r="Q31" s="192"/>
      <c r="R31" s="192"/>
      <c r="S31" s="192"/>
      <c r="T31" s="184" t="s">
        <v>69</v>
      </c>
      <c r="U31" s="184"/>
      <c r="V31" s="184" t="s">
        <v>70</v>
      </c>
      <c r="W31" s="184"/>
      <c r="X31" s="184" t="s">
        <v>71</v>
      </c>
      <c r="Y31" s="184"/>
      <c r="Z31" s="184" t="s">
        <v>67</v>
      </c>
      <c r="AA31" s="184"/>
      <c r="AB31" s="184" t="s">
        <v>68</v>
      </c>
      <c r="AC31" s="186"/>
      <c r="AD31" s="227" t="s">
        <v>80</v>
      </c>
      <c r="AE31" s="227" t="s">
        <v>81</v>
      </c>
      <c r="AF31" s="227" t="s">
        <v>82</v>
      </c>
      <c r="AG31" s="228" t="s">
        <v>83</v>
      </c>
      <c r="AH31" s="227" t="s">
        <v>84</v>
      </c>
      <c r="AI31" s="227" t="s">
        <v>85</v>
      </c>
      <c r="AJ31" s="227" t="s">
        <v>86</v>
      </c>
      <c r="AK31" s="227" t="s">
        <v>87</v>
      </c>
      <c r="AL31" s="228" t="s">
        <v>88</v>
      </c>
      <c r="AM31" s="227" t="s">
        <v>89</v>
      </c>
      <c r="AN31" s="227" t="s">
        <v>90</v>
      </c>
      <c r="AO31" s="227" t="s">
        <v>91</v>
      </c>
      <c r="AP31" s="227" t="s">
        <v>92</v>
      </c>
      <c r="AQ31" s="227" t="s">
        <v>93</v>
      </c>
      <c r="AR31" s="228" t="s">
        <v>94</v>
      </c>
      <c r="AS31" s="228" t="s">
        <v>95</v>
      </c>
      <c r="AT31" s="228" t="s">
        <v>96</v>
      </c>
      <c r="AU31" s="227" t="s">
        <v>97</v>
      </c>
      <c r="AV31" s="227" t="s">
        <v>98</v>
      </c>
      <c r="AW31" s="229" t="s">
        <v>99</v>
      </c>
      <c r="AX31" s="227" t="s">
        <v>100</v>
      </c>
      <c r="AY31" s="227" t="s">
        <v>101</v>
      </c>
      <c r="AZ31" s="228" t="s">
        <v>102</v>
      </c>
      <c r="BA31" s="227" t="s">
        <v>103</v>
      </c>
      <c r="BB31" s="230" t="s">
        <v>104</v>
      </c>
    </row>
    <row r="32" spans="3:54" ht="15.75" customHeight="1" x14ac:dyDescent="0.25">
      <c r="C32" s="204"/>
      <c r="D32" s="191"/>
      <c r="E32" s="191"/>
      <c r="F32" s="191"/>
      <c r="G32" s="191"/>
      <c r="H32" s="191"/>
      <c r="I32" s="205"/>
      <c r="J32" s="189"/>
      <c r="K32" s="191"/>
      <c r="L32" s="191"/>
      <c r="M32" s="191"/>
      <c r="N32" s="191"/>
      <c r="O32" s="191"/>
      <c r="P32" s="193"/>
      <c r="Q32" s="193"/>
      <c r="R32" s="193"/>
      <c r="S32" s="193"/>
      <c r="T32" s="185"/>
      <c r="U32" s="185"/>
      <c r="V32" s="185"/>
      <c r="W32" s="185"/>
      <c r="X32" s="185"/>
      <c r="Y32" s="185"/>
      <c r="Z32" s="185"/>
      <c r="AA32" s="185"/>
      <c r="AB32" s="185"/>
      <c r="AC32" s="187"/>
      <c r="AD32" s="227"/>
      <c r="AE32" s="227"/>
      <c r="AF32" s="227"/>
      <c r="AG32" s="228"/>
      <c r="AH32" s="227"/>
      <c r="AI32" s="227"/>
      <c r="AJ32" s="227"/>
      <c r="AK32" s="227"/>
      <c r="AL32" s="228"/>
      <c r="AM32" s="227"/>
      <c r="AN32" s="227"/>
      <c r="AO32" s="227"/>
      <c r="AP32" s="227"/>
      <c r="AQ32" s="227"/>
      <c r="AR32" s="228"/>
      <c r="AS32" s="228"/>
      <c r="AT32" s="228"/>
      <c r="AU32" s="227"/>
      <c r="AV32" s="227"/>
      <c r="AW32" s="229"/>
      <c r="AX32" s="227"/>
      <c r="AY32" s="227"/>
      <c r="AZ32" s="228"/>
      <c r="BA32" s="227"/>
      <c r="BB32" s="230"/>
    </row>
    <row r="33" spans="1:54" ht="15.75" customHeight="1" x14ac:dyDescent="0.25">
      <c r="C33" s="178" t="s">
        <v>59</v>
      </c>
      <c r="D33" s="180" t="s">
        <v>4</v>
      </c>
      <c r="E33" s="180" t="s">
        <v>2</v>
      </c>
      <c r="F33" s="176" t="s">
        <v>62</v>
      </c>
      <c r="G33" s="182"/>
      <c r="H33" s="176" t="s">
        <v>27</v>
      </c>
      <c r="I33" s="176" t="s">
        <v>27</v>
      </c>
      <c r="J33" s="176" t="s">
        <v>62</v>
      </c>
      <c r="K33" s="136"/>
      <c r="L33" s="136"/>
      <c r="M33" s="136"/>
      <c r="N33" s="136"/>
      <c r="O33" s="136"/>
      <c r="P33" s="137" t="s">
        <v>132</v>
      </c>
      <c r="Q33" s="137"/>
      <c r="R33" s="137" t="s">
        <v>133</v>
      </c>
      <c r="S33" s="137" t="s">
        <v>134</v>
      </c>
      <c r="T33" s="138" t="s">
        <v>135</v>
      </c>
      <c r="U33" s="138" t="s">
        <v>136</v>
      </c>
      <c r="V33" s="138" t="s">
        <v>137</v>
      </c>
      <c r="W33" s="138" t="s">
        <v>138</v>
      </c>
      <c r="X33" s="138" t="s">
        <v>139</v>
      </c>
      <c r="Y33" s="138" t="s">
        <v>140</v>
      </c>
      <c r="Z33" s="138" t="s">
        <v>141</v>
      </c>
      <c r="AA33" s="138" t="s">
        <v>142</v>
      </c>
      <c r="AB33" s="138" t="s">
        <v>143</v>
      </c>
      <c r="AC33" s="139" t="s">
        <v>144</v>
      </c>
      <c r="AD33" s="129" t="s">
        <v>105</v>
      </c>
      <c r="AE33" s="129" t="s">
        <v>106</v>
      </c>
      <c r="AF33" s="129" t="s">
        <v>107</v>
      </c>
      <c r="AG33" s="130" t="s">
        <v>108</v>
      </c>
      <c r="AH33" s="129" t="s">
        <v>109</v>
      </c>
      <c r="AI33" s="131" t="s">
        <v>110</v>
      </c>
      <c r="AJ33" s="129" t="s">
        <v>111</v>
      </c>
      <c r="AK33" s="131" t="s">
        <v>112</v>
      </c>
      <c r="AL33" s="129" t="s">
        <v>113</v>
      </c>
      <c r="AM33" s="129" t="s">
        <v>114</v>
      </c>
      <c r="AN33" s="129" t="s">
        <v>115</v>
      </c>
      <c r="AO33" s="129" t="s">
        <v>116</v>
      </c>
      <c r="AP33" s="129" t="s">
        <v>117</v>
      </c>
      <c r="AQ33" s="131" t="s">
        <v>118</v>
      </c>
      <c r="AR33" s="129" t="s">
        <v>119</v>
      </c>
      <c r="AS33" s="129" t="s">
        <v>120</v>
      </c>
      <c r="AT33" s="132" t="s">
        <v>121</v>
      </c>
      <c r="AU33" s="131" t="s">
        <v>122</v>
      </c>
      <c r="AV33" s="131" t="s">
        <v>123</v>
      </c>
      <c r="AW33" s="131" t="s">
        <v>124</v>
      </c>
      <c r="AX33" s="129" t="s">
        <v>125</v>
      </c>
      <c r="AY33" s="129" t="s">
        <v>126</v>
      </c>
      <c r="AZ33" s="130" t="s">
        <v>127</v>
      </c>
      <c r="BA33" s="129" t="s">
        <v>128</v>
      </c>
      <c r="BB33" s="133" t="s">
        <v>129</v>
      </c>
    </row>
    <row r="34" spans="1:54" ht="14.25" customHeight="1" thickBot="1" x14ac:dyDescent="0.3">
      <c r="C34" s="179"/>
      <c r="D34" s="181"/>
      <c r="E34" s="181"/>
      <c r="F34" s="177"/>
      <c r="G34" s="183"/>
      <c r="H34" s="177"/>
      <c r="I34" s="177"/>
      <c r="J34" s="177"/>
      <c r="K34" s="125"/>
      <c r="L34" s="125"/>
      <c r="M34" s="125"/>
      <c r="N34" s="126" t="s">
        <v>6</v>
      </c>
      <c r="O34" s="125"/>
      <c r="P34" s="126" t="s">
        <v>61</v>
      </c>
      <c r="Q34" s="126" t="s">
        <v>79</v>
      </c>
      <c r="R34" s="126" t="s">
        <v>63</v>
      </c>
      <c r="S34" s="126" t="s">
        <v>28</v>
      </c>
      <c r="T34" s="100" t="s">
        <v>63</v>
      </c>
      <c r="U34" s="100" t="s">
        <v>28</v>
      </c>
      <c r="V34" s="100" t="s">
        <v>63</v>
      </c>
      <c r="W34" s="100" t="s">
        <v>28</v>
      </c>
      <c r="X34" s="100" t="s">
        <v>63</v>
      </c>
      <c r="Y34" s="100" t="s">
        <v>28</v>
      </c>
      <c r="Z34" s="100" t="s">
        <v>63</v>
      </c>
      <c r="AA34" s="100" t="s">
        <v>28</v>
      </c>
      <c r="AB34" s="100" t="s">
        <v>63</v>
      </c>
      <c r="AC34" s="101" t="s">
        <v>28</v>
      </c>
      <c r="AD34" s="134" t="s">
        <v>130</v>
      </c>
      <c r="AE34" s="134" t="s">
        <v>130</v>
      </c>
      <c r="AF34" s="134" t="s">
        <v>130</v>
      </c>
      <c r="AG34" s="135" t="s">
        <v>131</v>
      </c>
      <c r="AH34" s="134" t="s">
        <v>131</v>
      </c>
      <c r="AI34" s="134" t="s">
        <v>131</v>
      </c>
      <c r="AJ34" s="134" t="s">
        <v>131</v>
      </c>
      <c r="AK34" s="134" t="s">
        <v>131</v>
      </c>
      <c r="AL34" s="134" t="s">
        <v>131</v>
      </c>
      <c r="AM34" s="134" t="s">
        <v>131</v>
      </c>
      <c r="AN34" s="134" t="s">
        <v>131</v>
      </c>
      <c r="AO34" s="134" t="s">
        <v>131</v>
      </c>
      <c r="AP34" s="134" t="s">
        <v>131</v>
      </c>
      <c r="AQ34" s="134" t="s">
        <v>131</v>
      </c>
      <c r="AR34" s="134" t="s">
        <v>131</v>
      </c>
      <c r="AS34" s="134" t="s">
        <v>131</v>
      </c>
      <c r="AT34" s="134" t="s">
        <v>131</v>
      </c>
      <c r="AU34" s="134" t="s">
        <v>131</v>
      </c>
      <c r="AV34" s="134" t="s">
        <v>131</v>
      </c>
      <c r="AW34" s="134" t="s">
        <v>131</v>
      </c>
      <c r="AX34" s="134" t="s">
        <v>131</v>
      </c>
      <c r="AY34" s="134" t="s">
        <v>131</v>
      </c>
      <c r="AZ34" s="134" t="s">
        <v>131</v>
      </c>
      <c r="BA34" s="134" t="s">
        <v>131</v>
      </c>
      <c r="BB34" s="134" t="s">
        <v>131</v>
      </c>
    </row>
    <row r="35" spans="1:54" ht="15.75" x14ac:dyDescent="0.25">
      <c r="A35" s="75">
        <f>IF(ISBLANK(VLOOKUP(D35,#REF!,3)),0,1)</f>
        <v>1</v>
      </c>
      <c r="B35" s="74">
        <f>IF(ISBLANK(D35),0,IF(ISBLANK(E35),0,IF(ISBLANK(F35),0,1)))</f>
        <v>0</v>
      </c>
      <c r="C35" s="140">
        <v>1</v>
      </c>
      <c r="D35" s="53"/>
      <c r="E35" s="53"/>
      <c r="F35" s="53"/>
      <c r="G35" s="232">
        <v>34.5471</v>
      </c>
      <c r="H35" s="53">
        <v>1000</v>
      </c>
      <c r="I35" s="159">
        <v>1000</v>
      </c>
      <c r="J35" s="142" t="s">
        <v>4</v>
      </c>
      <c r="K35" s="143" t="str">
        <f>IF(ISBLANK(E35),"",(0.000824493-(0.0000040899*E35)+(0.000000076438*E35^2)-(0.00000000082467*E35^3)+(0.0000000000053875*E35^4)))</f>
        <v/>
      </c>
      <c r="L35" s="143" t="str">
        <f>IF(ISBLANK(E35),"",(-0.00000572466+(0.00000010227*E35)-(0.0000000016546*E35^2)))</f>
        <v/>
      </c>
      <c r="M35" s="143" t="str">
        <f>IF(ISBLANK(E35),"",IF(ISBLANK(G35),(O35+(K35*35)+(L35*35^1.5)+(0.00000048314*35^2)),(O35+(K35*G35)+(L35*G35^1.5)+(0.00000048314*G35^2))))</f>
        <v/>
      </c>
      <c r="N35" s="144" t="str">
        <f>IF(ISBLANK(D35),"",IF(ISBLANK(G35),J35*(1+0.00001*(35-20)),J35*(1+0.00001*(G35-20))))</f>
        <v/>
      </c>
      <c r="O35" s="143" t="str">
        <f>IF(ISBLANK(E35),"",(0.999842594+(0.00006793952*E35)-(0.00000909529*E35^2)+(0.0000001001685*E35^3)-(0.000000001120083*E35^4)+(0.000000000006536332*E35^5)))</f>
        <v/>
      </c>
      <c r="P35" s="142">
        <v>3.4220000000000002</v>
      </c>
      <c r="Q35" s="142" t="s">
        <v>4</v>
      </c>
      <c r="R35" s="142" t="s">
        <v>4</v>
      </c>
      <c r="S35" s="161">
        <v>148.80000000000001</v>
      </c>
      <c r="T35" s="231">
        <v>1.4999999999999999E-2</v>
      </c>
      <c r="U35" s="231">
        <v>1.465784113491716E-2</v>
      </c>
      <c r="X35" s="231">
        <v>35.634999999999998</v>
      </c>
      <c r="Y35" s="231">
        <v>34.822144589518203</v>
      </c>
      <c r="Z35" s="231">
        <v>2.3980000000000001</v>
      </c>
      <c r="AA35" s="231">
        <v>2.3433002027687571</v>
      </c>
      <c r="AB35" s="231">
        <v>34.19</v>
      </c>
      <c r="AC35" s="231">
        <v>33.410105893521177</v>
      </c>
      <c r="AD35" s="149"/>
      <c r="AE35" s="149"/>
      <c r="AF35" s="149"/>
      <c r="AG35" s="149"/>
      <c r="AH35" s="149"/>
      <c r="AI35" s="149"/>
      <c r="AJ35" s="149"/>
      <c r="AK35" s="149"/>
      <c r="AL35" s="149"/>
      <c r="AM35" s="149"/>
      <c r="AN35" s="149"/>
      <c r="AO35" s="149"/>
      <c r="AP35" s="149"/>
      <c r="AQ35" s="149"/>
      <c r="AR35" s="149"/>
      <c r="AS35" s="149"/>
      <c r="AT35" s="149"/>
      <c r="AU35" s="149"/>
      <c r="AV35" s="149"/>
      <c r="AW35" s="149"/>
      <c r="AX35" s="149"/>
      <c r="AY35" s="149"/>
      <c r="AZ35" s="149"/>
      <c r="BA35" s="149"/>
      <c r="BB35" s="150"/>
    </row>
    <row r="36" spans="1:54" ht="15.75" x14ac:dyDescent="0.25">
      <c r="A36" s="75">
        <f>IF(ISBLANK(VLOOKUP(D36,#REF!,3)),0,1)</f>
        <v>1</v>
      </c>
      <c r="B36" s="74">
        <f t="shared" ref="B36:B58" si="0">IF(ISBLANK(D36),0,IF(ISBLANK(E36),0,IF(ISBLANK(F36),0,1)))</f>
        <v>0</v>
      </c>
      <c r="C36" s="52">
        <v>2</v>
      </c>
      <c r="D36" s="53"/>
      <c r="E36" s="53"/>
      <c r="F36" s="53"/>
      <c r="G36" s="232">
        <v>34.547499999999999</v>
      </c>
      <c r="H36" s="53">
        <v>1000</v>
      </c>
      <c r="I36" s="159">
        <v>1001</v>
      </c>
      <c r="J36" s="127" t="s">
        <v>4</v>
      </c>
      <c r="K36" s="57" t="str">
        <f t="shared" ref="K36:K45" si="1">IF(ISBLANK(E36),"",(0.000824493-(0.0000040899*E36)+(0.000000076438*E36^2)-(0.00000000082467*E36^3)+(0.0000000000053875*E36^4)))</f>
        <v/>
      </c>
      <c r="L36" s="57" t="str">
        <f t="shared" ref="L36:L45" si="2">IF(ISBLANK(E36),"",(-0.00000572466+(0.00000010227*E36)-(0.0000000016546*E36^2)))</f>
        <v/>
      </c>
      <c r="M36" s="57" t="str">
        <f t="shared" ref="M36:M45" si="3">IF(ISBLANK(E36),"",IF(ISBLANK(G36),(O36+(K36*35)+(L36*35^1.5)+(0.00000048314*35^2)),(O36+(K36*G36)+(L36*G36^1.5)+(0.00000048314*G36^2))))</f>
        <v/>
      </c>
      <c r="N36" s="58" t="str">
        <f t="shared" ref="N36:N45" si="4">IF(ISBLANK(D36),"",IF(ISBLANK(G36),J36*(1+0.00001*(35-20)),J36*(1+0.00001*(G36-20))))</f>
        <v/>
      </c>
      <c r="O36" s="57" t="str">
        <f t="shared" ref="O36:O45" si="5">IF(ISBLANK(E36),"",(0.999842594+(0.00006793952*E36)-(0.00000909529*E36^2)+(0.0000001001685*E36^3)-(0.000000001120083*E36^4)+(0.000000000006536332*E36^5)))</f>
        <v/>
      </c>
      <c r="P36" s="127">
        <v>3.4020000000000001</v>
      </c>
      <c r="Q36" s="127" t="s">
        <v>4</v>
      </c>
      <c r="R36" s="127" t="s">
        <v>4</v>
      </c>
      <c r="S36" s="162">
        <v>147.9</v>
      </c>
      <c r="T36" s="231">
        <v>1.4E-2</v>
      </c>
      <c r="U36" s="231">
        <v>1.3680651725922683E-2</v>
      </c>
      <c r="X36" s="231">
        <v>35.705999999999996</v>
      </c>
      <c r="Y36" s="231">
        <v>34.891525037556804</v>
      </c>
      <c r="Z36" s="231">
        <v>2.387</v>
      </c>
      <c r="AA36" s="231">
        <v>2.3325511192698176</v>
      </c>
      <c r="AB36" s="231">
        <v>33.700000000000003</v>
      </c>
      <c r="AC36" s="231">
        <v>32.93128308311389</v>
      </c>
      <c r="AD36" s="76"/>
      <c r="AE36" s="76"/>
      <c r="AF36" s="76"/>
      <c r="AG36" s="76"/>
      <c r="AH36" s="76"/>
      <c r="AI36" s="76"/>
      <c r="AJ36" s="76"/>
      <c r="AK36" s="76"/>
      <c r="AL36" s="76"/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76"/>
      <c r="BA36" s="76"/>
      <c r="BB36" s="77"/>
    </row>
    <row r="37" spans="1:54" ht="15.75" x14ac:dyDescent="0.25">
      <c r="A37" s="75">
        <f>IF(ISBLANK(VLOOKUP(D37,#REF!,3)),0,1)</f>
        <v>1</v>
      </c>
      <c r="B37" s="74">
        <f t="shared" si="0"/>
        <v>0</v>
      </c>
      <c r="C37" s="52">
        <v>3</v>
      </c>
      <c r="D37" s="53"/>
      <c r="E37" s="53"/>
      <c r="F37" s="53"/>
      <c r="G37" s="164">
        <v>34.499600000000001</v>
      </c>
      <c r="H37" s="53">
        <v>800</v>
      </c>
      <c r="I37" s="159">
        <v>800</v>
      </c>
      <c r="J37" s="127" t="s">
        <v>4</v>
      </c>
      <c r="K37" s="57" t="str">
        <f t="shared" si="1"/>
        <v/>
      </c>
      <c r="L37" s="57" t="str">
        <f t="shared" si="2"/>
        <v/>
      </c>
      <c r="M37" s="57" t="str">
        <f t="shared" si="3"/>
        <v/>
      </c>
      <c r="N37" s="58" t="str">
        <f t="shared" si="4"/>
        <v/>
      </c>
      <c r="O37" s="57" t="str">
        <f t="shared" si="5"/>
        <v/>
      </c>
      <c r="P37" s="127">
        <v>2.9750000000000001</v>
      </c>
      <c r="Q37" s="127" t="s">
        <v>4</v>
      </c>
      <c r="R37" s="127" t="s">
        <v>4</v>
      </c>
      <c r="S37" s="162">
        <v>129.4</v>
      </c>
      <c r="T37" s="231">
        <v>8.0000000000000002E-3</v>
      </c>
      <c r="U37" s="231">
        <v>7.8175152719558196E-3</v>
      </c>
      <c r="X37" s="231">
        <v>37.332000000000001</v>
      </c>
      <c r="Y37" s="231">
        <v>36.480435016581829</v>
      </c>
      <c r="Z37" s="231">
        <v>2.4500000000000002</v>
      </c>
      <c r="AA37" s="231">
        <v>2.3941140520364699</v>
      </c>
      <c r="AB37" s="231">
        <v>29.76</v>
      </c>
      <c r="AC37" s="231">
        <v>29.081156811675648</v>
      </c>
      <c r="AD37" s="76"/>
      <c r="AE37" s="76"/>
      <c r="AF37" s="76"/>
      <c r="AG37" s="76"/>
      <c r="AH37" s="76"/>
      <c r="AI37" s="76"/>
      <c r="AJ37" s="76"/>
      <c r="AK37" s="76"/>
      <c r="AL37" s="76"/>
      <c r="AM37" s="76"/>
      <c r="AN37" s="76"/>
      <c r="AO37" s="76"/>
      <c r="AP37" s="76"/>
      <c r="AQ37" s="76"/>
      <c r="AR37" s="76"/>
      <c r="AS37" s="76"/>
      <c r="AT37" s="76"/>
      <c r="AU37" s="76"/>
      <c r="AV37" s="76"/>
      <c r="AW37" s="76"/>
      <c r="AX37" s="76"/>
      <c r="AY37" s="76"/>
      <c r="AZ37" s="76"/>
      <c r="BA37" s="76"/>
      <c r="BB37" s="77"/>
    </row>
    <row r="38" spans="1:54" ht="15.75" x14ac:dyDescent="0.25">
      <c r="A38" s="75">
        <f>IF(ISBLANK(VLOOKUP(D38,#REF!,3)),0,1)</f>
        <v>1</v>
      </c>
      <c r="B38" s="74">
        <f t="shared" si="0"/>
        <v>0</v>
      </c>
      <c r="C38" s="52">
        <v>4</v>
      </c>
      <c r="D38" s="53"/>
      <c r="E38" s="53"/>
      <c r="F38" s="53"/>
      <c r="G38" s="164">
        <v>34.660800000000002</v>
      </c>
      <c r="H38" s="53">
        <v>500</v>
      </c>
      <c r="I38" s="159">
        <v>501</v>
      </c>
      <c r="J38" s="127" t="s">
        <v>4</v>
      </c>
      <c r="K38" s="57" t="str">
        <f t="shared" si="1"/>
        <v/>
      </c>
      <c r="L38" s="57" t="str">
        <f t="shared" si="2"/>
        <v/>
      </c>
      <c r="M38" s="57" t="str">
        <f t="shared" si="3"/>
        <v/>
      </c>
      <c r="N38" s="58" t="str">
        <f t="shared" si="4"/>
        <v/>
      </c>
      <c r="O38" s="57" t="str">
        <f t="shared" si="5"/>
        <v/>
      </c>
      <c r="P38" s="127">
        <v>1.998</v>
      </c>
      <c r="Q38" s="127" t="s">
        <v>4</v>
      </c>
      <c r="R38" s="127" t="s">
        <v>4</v>
      </c>
      <c r="S38" s="162">
        <v>86.9</v>
      </c>
      <c r="T38" s="231">
        <v>1.2999999999999999E-2</v>
      </c>
      <c r="U38" s="231">
        <v>1.2703462316928206E-2</v>
      </c>
      <c r="X38" s="231">
        <v>36.907000000000004</v>
      </c>
      <c r="Y38" s="231">
        <v>36.065129517759182</v>
      </c>
      <c r="Z38" s="231">
        <v>2.3050000000000002</v>
      </c>
      <c r="AA38" s="231">
        <v>2.2524215877322704</v>
      </c>
      <c r="AB38" s="231">
        <v>19.36</v>
      </c>
      <c r="AC38" s="231">
        <v>18.91838695813308</v>
      </c>
      <c r="AD38" s="76"/>
      <c r="AE38" s="76"/>
      <c r="AF38" s="76"/>
      <c r="AG38" s="76"/>
      <c r="AH38" s="76"/>
      <c r="AI38" s="76"/>
      <c r="AJ38" s="76"/>
      <c r="AK38" s="76"/>
      <c r="AL38" s="76"/>
      <c r="AM38" s="76"/>
      <c r="AN38" s="76"/>
      <c r="AO38" s="76"/>
      <c r="AP38" s="76"/>
      <c r="AQ38" s="76"/>
      <c r="AR38" s="76"/>
      <c r="AS38" s="76"/>
      <c r="AT38" s="76"/>
      <c r="AU38" s="76"/>
      <c r="AV38" s="76"/>
      <c r="AW38" s="76"/>
      <c r="AX38" s="76"/>
      <c r="AY38" s="76"/>
      <c r="AZ38" s="76"/>
      <c r="BA38" s="76"/>
      <c r="BB38" s="77"/>
    </row>
    <row r="39" spans="1:54" ht="15.75" x14ac:dyDescent="0.25">
      <c r="A39" s="75">
        <f>IF(ISBLANK(VLOOKUP(D39,#REF!,3)),0,1)</f>
        <v>1</v>
      </c>
      <c r="B39" s="74">
        <f t="shared" si="0"/>
        <v>0</v>
      </c>
      <c r="C39" s="52">
        <v>5</v>
      </c>
      <c r="D39" s="53"/>
      <c r="E39" s="53"/>
      <c r="F39" s="53"/>
      <c r="G39" s="164">
        <v>34.878100000000003</v>
      </c>
      <c r="H39" s="53">
        <v>300</v>
      </c>
      <c r="I39" s="159">
        <v>299</v>
      </c>
      <c r="J39" s="127" t="s">
        <v>4</v>
      </c>
      <c r="K39" s="57" t="str">
        <f t="shared" si="1"/>
        <v/>
      </c>
      <c r="L39" s="57" t="str">
        <f t="shared" si="2"/>
        <v/>
      </c>
      <c r="M39" s="57" t="str">
        <f t="shared" si="3"/>
        <v/>
      </c>
      <c r="N39" s="58" t="str">
        <f t="shared" si="4"/>
        <v/>
      </c>
      <c r="O39" s="57" t="str">
        <f t="shared" si="5"/>
        <v/>
      </c>
      <c r="P39" s="127">
        <v>1.7150000000000001</v>
      </c>
      <c r="Q39" s="127" t="s">
        <v>4</v>
      </c>
      <c r="R39" s="127" t="s">
        <v>4</v>
      </c>
      <c r="S39" s="162">
        <v>74.599999999999994</v>
      </c>
      <c r="T39" s="231">
        <v>1.0999999999999999E-2</v>
      </c>
      <c r="U39" s="231">
        <v>1.0749083498939251E-2</v>
      </c>
      <c r="X39" s="231">
        <v>33.579000000000001</v>
      </c>
      <c r="Y39" s="231">
        <v>32.813043164625554</v>
      </c>
      <c r="Z39" s="231">
        <v>2.0369999999999999</v>
      </c>
      <c r="AA39" s="231">
        <v>1.9905348261217504</v>
      </c>
      <c r="AB39" s="231">
        <v>14.18</v>
      </c>
      <c r="AC39" s="231">
        <v>13.85654581954169</v>
      </c>
      <c r="AD39" s="76"/>
      <c r="AE39" s="76"/>
      <c r="AF39" s="76"/>
      <c r="AG39" s="76"/>
      <c r="AH39" s="76"/>
      <c r="AI39" s="76"/>
      <c r="AJ39" s="76"/>
      <c r="AK39" s="76"/>
      <c r="AL39" s="76"/>
      <c r="AM39" s="76"/>
      <c r="AN39" s="76"/>
      <c r="AO39" s="76"/>
      <c r="AP39" s="76"/>
      <c r="AQ39" s="76"/>
      <c r="AR39" s="76"/>
      <c r="AS39" s="76"/>
      <c r="AT39" s="76"/>
      <c r="AU39" s="76"/>
      <c r="AV39" s="76"/>
      <c r="AW39" s="76"/>
      <c r="AX39" s="76"/>
      <c r="AY39" s="76"/>
      <c r="AZ39" s="76"/>
      <c r="BA39" s="76"/>
      <c r="BB39" s="77"/>
    </row>
    <row r="40" spans="1:54" ht="15.75" x14ac:dyDescent="0.25">
      <c r="A40" s="75">
        <f>IF(ISBLANK(VLOOKUP(D40,#REF!,3)),0,1)</f>
        <v>1</v>
      </c>
      <c r="B40" s="74">
        <f t="shared" si="0"/>
        <v>0</v>
      </c>
      <c r="C40" s="52">
        <v>6</v>
      </c>
      <c r="D40" s="53"/>
      <c r="E40" s="53"/>
      <c r="F40" s="53"/>
      <c r="G40" s="164">
        <v>35.265999999999998</v>
      </c>
      <c r="H40" s="53">
        <v>160</v>
      </c>
      <c r="I40" s="159">
        <v>160</v>
      </c>
      <c r="J40" s="127" t="s">
        <v>4</v>
      </c>
      <c r="K40" s="57" t="str">
        <f t="shared" si="1"/>
        <v/>
      </c>
      <c r="L40" s="57" t="str">
        <f t="shared" si="2"/>
        <v/>
      </c>
      <c r="M40" s="57" t="str">
        <f t="shared" si="3"/>
        <v/>
      </c>
      <c r="N40" s="58" t="str">
        <f t="shared" si="4"/>
        <v/>
      </c>
      <c r="O40" s="57" t="str">
        <f t="shared" si="5"/>
        <v/>
      </c>
      <c r="P40" s="127">
        <v>2.0579999999999998</v>
      </c>
      <c r="Q40" s="127" t="s">
        <v>4</v>
      </c>
      <c r="R40" s="127" t="s">
        <v>4</v>
      </c>
      <c r="S40" s="162">
        <v>89.6</v>
      </c>
      <c r="T40" s="231">
        <v>2.1999999999999999E-2</v>
      </c>
      <c r="U40" s="231">
        <v>2.1498166997878501E-2</v>
      </c>
      <c r="X40" s="231">
        <v>25.638000000000002</v>
      </c>
      <c r="Y40" s="231">
        <v>25.053182067800414</v>
      </c>
      <c r="Z40" s="231">
        <v>1.617</v>
      </c>
      <c r="AA40" s="231">
        <v>1.5801152743440698</v>
      </c>
      <c r="AB40" s="231">
        <v>8.3000000000000007</v>
      </c>
      <c r="AC40" s="231">
        <v>8.1106720946541628</v>
      </c>
      <c r="AD40" s="76"/>
      <c r="AE40" s="76"/>
      <c r="AF40" s="76"/>
      <c r="AG40" s="76"/>
      <c r="AH40" s="76"/>
      <c r="AI40" s="76"/>
      <c r="AJ40" s="76"/>
      <c r="AK40" s="76"/>
      <c r="AL40" s="76"/>
      <c r="AM40" s="76"/>
      <c r="AN40" s="76"/>
      <c r="AO40" s="76"/>
      <c r="AP40" s="76"/>
      <c r="AQ40" s="76"/>
      <c r="AR40" s="76"/>
      <c r="AS40" s="76"/>
      <c r="AT40" s="76"/>
      <c r="AU40" s="76"/>
      <c r="AV40" s="76"/>
      <c r="AW40" s="76"/>
      <c r="AX40" s="76"/>
      <c r="AY40" s="76"/>
      <c r="AZ40" s="76"/>
      <c r="BA40" s="76"/>
      <c r="BB40" s="77"/>
    </row>
    <row r="41" spans="1:54" ht="15.75" x14ac:dyDescent="0.25">
      <c r="A41" s="75">
        <f>IF(ISBLANK(VLOOKUP(D41,#REF!,3)),0,1)</f>
        <v>1</v>
      </c>
      <c r="B41" s="74">
        <f t="shared" si="0"/>
        <v>0</v>
      </c>
      <c r="C41" s="52">
        <v>7</v>
      </c>
      <c r="D41" s="53"/>
      <c r="E41" s="53"/>
      <c r="F41" s="53"/>
      <c r="G41" s="164">
        <v>35.650599999999997</v>
      </c>
      <c r="H41" s="53">
        <v>130</v>
      </c>
      <c r="I41" s="159">
        <v>130</v>
      </c>
      <c r="J41" s="127" t="s">
        <v>4</v>
      </c>
      <c r="K41" s="57" t="str">
        <f t="shared" si="1"/>
        <v/>
      </c>
      <c r="L41" s="57" t="str">
        <f t="shared" si="2"/>
        <v/>
      </c>
      <c r="M41" s="57" t="str">
        <f t="shared" si="3"/>
        <v/>
      </c>
      <c r="N41" s="58" t="str">
        <f t="shared" si="4"/>
        <v/>
      </c>
      <c r="O41" s="57" t="str">
        <f t="shared" si="5"/>
        <v/>
      </c>
      <c r="P41" s="127">
        <v>2.3420000000000001</v>
      </c>
      <c r="Q41" s="127" t="s">
        <v>4</v>
      </c>
      <c r="R41" s="127" t="s">
        <v>4</v>
      </c>
      <c r="S41" s="162">
        <v>101.9</v>
      </c>
      <c r="T41" s="231">
        <v>0.04</v>
      </c>
      <c r="U41" s="231">
        <v>3.9087576359779094E-2</v>
      </c>
      <c r="X41" s="231">
        <v>20.329999999999998</v>
      </c>
      <c r="Y41" s="231">
        <v>19.866260684857725</v>
      </c>
      <c r="Z41" s="231">
        <v>1.278</v>
      </c>
      <c r="AA41" s="231">
        <v>1.2488480646949423</v>
      </c>
      <c r="AB41" s="231">
        <v>5.44</v>
      </c>
      <c r="AC41" s="231">
        <v>5.3159103849299578</v>
      </c>
      <c r="AD41" s="76"/>
      <c r="AE41" s="76"/>
      <c r="AF41" s="76"/>
      <c r="AG41" s="76"/>
      <c r="AH41" s="76"/>
      <c r="AI41" s="76"/>
      <c r="AJ41" s="76"/>
      <c r="AK41" s="76"/>
      <c r="AL41" s="76"/>
      <c r="AM41" s="76"/>
      <c r="AN41" s="76"/>
      <c r="AO41" s="76"/>
      <c r="AP41" s="76"/>
      <c r="AQ41" s="76"/>
      <c r="AR41" s="76"/>
      <c r="AS41" s="76"/>
      <c r="AT41" s="76"/>
      <c r="AU41" s="76"/>
      <c r="AV41" s="76"/>
      <c r="AW41" s="76"/>
      <c r="AX41" s="76"/>
      <c r="AY41" s="76"/>
      <c r="AZ41" s="76"/>
      <c r="BA41" s="76"/>
      <c r="BB41" s="77"/>
    </row>
    <row r="42" spans="1:54" ht="15.75" x14ac:dyDescent="0.25">
      <c r="A42" s="75">
        <f>IF(ISBLANK(VLOOKUP(D42,#REF!,3)),0,1)</f>
        <v>1</v>
      </c>
      <c r="B42" s="74">
        <f t="shared" si="0"/>
        <v>0</v>
      </c>
      <c r="C42" s="52">
        <v>8</v>
      </c>
      <c r="D42" s="53"/>
      <c r="E42" s="53"/>
      <c r="F42" s="53"/>
      <c r="G42" s="164" t="s">
        <v>4</v>
      </c>
      <c r="H42" s="53">
        <v>130</v>
      </c>
      <c r="I42" s="159">
        <v>130</v>
      </c>
      <c r="J42" s="127" t="s">
        <v>4</v>
      </c>
      <c r="K42" s="57" t="str">
        <f t="shared" si="1"/>
        <v/>
      </c>
      <c r="L42" s="57" t="str">
        <f t="shared" si="2"/>
        <v/>
      </c>
      <c r="M42" s="57" t="str">
        <f t="shared" si="3"/>
        <v/>
      </c>
      <c r="N42" s="58" t="str">
        <f t="shared" si="4"/>
        <v/>
      </c>
      <c r="O42" s="57" t="str">
        <f t="shared" si="5"/>
        <v/>
      </c>
      <c r="P42" s="127"/>
      <c r="Q42" s="127" t="s">
        <v>4</v>
      </c>
      <c r="R42" s="127" t="s">
        <v>4</v>
      </c>
      <c r="S42" s="60"/>
      <c r="T42" s="231">
        <v>3.9E-2</v>
      </c>
      <c r="U42" s="231">
        <v>3.8110386950784621E-2</v>
      </c>
      <c r="X42" s="231">
        <v>20.050999999999998</v>
      </c>
      <c r="Y42" s="231">
        <v>19.593624839748266</v>
      </c>
      <c r="Z42" s="231">
        <v>1.2269999999999999</v>
      </c>
      <c r="AA42" s="231">
        <v>1.1990114048362237</v>
      </c>
      <c r="AB42" s="231">
        <v>5.37</v>
      </c>
      <c r="AC42" s="231">
        <v>5.2475071263003441</v>
      </c>
      <c r="AD42" s="76"/>
      <c r="AE42" s="76"/>
      <c r="AF42" s="76"/>
      <c r="AG42" s="76"/>
      <c r="AH42" s="76"/>
      <c r="AI42" s="76"/>
      <c r="AJ42" s="76"/>
      <c r="AK42" s="76"/>
      <c r="AL42" s="76"/>
      <c r="AM42" s="76"/>
      <c r="AN42" s="76"/>
      <c r="AO42" s="76"/>
      <c r="AP42" s="76"/>
      <c r="AQ42" s="76"/>
      <c r="AR42" s="76"/>
      <c r="AS42" s="76"/>
      <c r="AT42" s="76"/>
      <c r="AU42" s="76"/>
      <c r="AV42" s="76"/>
      <c r="AW42" s="76"/>
      <c r="AX42" s="76"/>
      <c r="AY42" s="76"/>
      <c r="AZ42" s="76"/>
      <c r="BA42" s="76"/>
      <c r="BB42" s="77"/>
    </row>
    <row r="43" spans="1:54" ht="15.75" x14ac:dyDescent="0.25">
      <c r="A43" s="75">
        <f>IF(ISBLANK(VLOOKUP(D43,#REF!,3)),0,1)</f>
        <v>1</v>
      </c>
      <c r="B43" s="74">
        <f t="shared" si="0"/>
        <v>0</v>
      </c>
      <c r="C43" s="52">
        <v>9</v>
      </c>
      <c r="D43" s="53"/>
      <c r="E43" s="53"/>
      <c r="F43" s="53"/>
      <c r="G43" s="164">
        <v>36.448300000000003</v>
      </c>
      <c r="H43" s="53">
        <v>100</v>
      </c>
      <c r="I43" s="159">
        <v>100</v>
      </c>
      <c r="J43" s="127" t="s">
        <v>4</v>
      </c>
      <c r="K43" s="57" t="str">
        <f t="shared" si="1"/>
        <v/>
      </c>
      <c r="L43" s="57" t="str">
        <f t="shared" si="2"/>
        <v/>
      </c>
      <c r="M43" s="57" t="str">
        <f t="shared" si="3"/>
        <v/>
      </c>
      <c r="N43" s="58" t="str">
        <f t="shared" si="4"/>
        <v/>
      </c>
      <c r="O43" s="57" t="str">
        <f t="shared" si="5"/>
        <v/>
      </c>
      <c r="P43" s="127">
        <v>4.2889999999999997</v>
      </c>
      <c r="Q43" s="127" t="s">
        <v>4</v>
      </c>
      <c r="R43" s="127" t="s">
        <v>4</v>
      </c>
      <c r="S43" s="60">
        <v>186.8</v>
      </c>
      <c r="T43" s="231">
        <v>0.27200000000000002</v>
      </c>
      <c r="U43" s="231">
        <v>0.26579551924649786</v>
      </c>
      <c r="X43" s="231">
        <v>3.968</v>
      </c>
      <c r="Y43" s="231">
        <v>3.8774875748900861</v>
      </c>
      <c r="Z43" s="231">
        <v>0.41899999999999998</v>
      </c>
      <c r="AA43" s="231">
        <v>0.40944236236868603</v>
      </c>
      <c r="AB43" s="231">
        <v>1.58</v>
      </c>
      <c r="AC43" s="231">
        <v>1.5439592662112744</v>
      </c>
      <c r="AD43" s="76"/>
      <c r="AE43" s="76"/>
      <c r="AF43" s="76"/>
      <c r="AG43" s="76"/>
      <c r="AH43" s="76"/>
      <c r="AI43" s="76"/>
      <c r="AJ43" s="76"/>
      <c r="AK43" s="76"/>
      <c r="AL43" s="76"/>
      <c r="AM43" s="76"/>
      <c r="AN43" s="76"/>
      <c r="AO43" s="76"/>
      <c r="AP43" s="76"/>
      <c r="AQ43" s="76"/>
      <c r="AR43" s="76"/>
      <c r="AS43" s="76"/>
      <c r="AT43" s="76"/>
      <c r="AU43" s="76"/>
      <c r="AV43" s="76"/>
      <c r="AW43" s="76"/>
      <c r="AX43" s="76"/>
      <c r="AY43" s="76"/>
      <c r="AZ43" s="76"/>
      <c r="BA43" s="76"/>
      <c r="BB43" s="77"/>
    </row>
    <row r="44" spans="1:54" ht="15.75" x14ac:dyDescent="0.25">
      <c r="A44" s="75">
        <f>IF(ISBLANK(VLOOKUP(D44,#REF!,3)),0,1)</f>
        <v>1</v>
      </c>
      <c r="B44" s="74">
        <f t="shared" si="0"/>
        <v>0</v>
      </c>
      <c r="C44" s="52">
        <v>10</v>
      </c>
      <c r="D44" s="53"/>
      <c r="E44" s="53"/>
      <c r="F44" s="53"/>
      <c r="G44" s="164">
        <v>36.727699999999999</v>
      </c>
      <c r="H44" s="53">
        <v>80</v>
      </c>
      <c r="I44" s="159">
        <v>80</v>
      </c>
      <c r="J44" s="127" t="s">
        <v>4</v>
      </c>
      <c r="K44" s="57" t="str">
        <f t="shared" si="1"/>
        <v/>
      </c>
      <c r="L44" s="57" t="str">
        <f t="shared" si="2"/>
        <v/>
      </c>
      <c r="M44" s="57" t="str">
        <f t="shared" si="3"/>
        <v/>
      </c>
      <c r="N44" s="58" t="str">
        <f t="shared" si="4"/>
        <v/>
      </c>
      <c r="O44" s="57" t="str">
        <f t="shared" si="5"/>
        <v/>
      </c>
      <c r="P44" s="127">
        <v>5.13</v>
      </c>
      <c r="Q44" s="127" t="s">
        <v>4</v>
      </c>
      <c r="R44" s="127" t="s">
        <v>4</v>
      </c>
      <c r="S44" s="60">
        <v>223.5</v>
      </c>
      <c r="T44" s="231">
        <v>1.0999999999999999E-2</v>
      </c>
      <c r="U44" s="231">
        <v>1.0749083498939251E-2</v>
      </c>
      <c r="X44" s="231">
        <v>0</v>
      </c>
      <c r="Y44" s="231">
        <v>0</v>
      </c>
      <c r="Z44" s="231">
        <v>0.105</v>
      </c>
      <c r="AA44" s="231">
        <v>0.10260488794442012</v>
      </c>
      <c r="AB44" s="231">
        <v>0.71</v>
      </c>
      <c r="AC44" s="231">
        <v>0.69380448038607889</v>
      </c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  <c r="AP44" s="76"/>
      <c r="AQ44" s="76"/>
      <c r="AR44" s="76"/>
      <c r="AS44" s="76"/>
      <c r="AT44" s="76"/>
      <c r="AU44" s="76"/>
      <c r="AV44" s="76"/>
      <c r="AW44" s="76"/>
      <c r="AX44" s="76"/>
      <c r="AY44" s="76"/>
      <c r="AZ44" s="76"/>
      <c r="BA44" s="76"/>
      <c r="BB44" s="77"/>
    </row>
    <row r="45" spans="1:54" ht="15.75" x14ac:dyDescent="0.25">
      <c r="A45" s="75">
        <f>IF(ISBLANK(VLOOKUP(D45,#REF!,3)),0,1)</f>
        <v>1</v>
      </c>
      <c r="B45" s="74">
        <f t="shared" si="0"/>
        <v>0</v>
      </c>
      <c r="C45" s="52">
        <v>11</v>
      </c>
      <c r="D45" s="53"/>
      <c r="E45" s="53"/>
      <c r="F45" s="53"/>
      <c r="G45" s="164" t="s">
        <v>4</v>
      </c>
      <c r="H45" s="53">
        <v>75</v>
      </c>
      <c r="I45" s="159">
        <v>75</v>
      </c>
      <c r="J45" s="127" t="s">
        <v>4</v>
      </c>
      <c r="K45" s="57" t="str">
        <f t="shared" si="1"/>
        <v/>
      </c>
      <c r="L45" s="57" t="str">
        <f t="shared" si="2"/>
        <v/>
      </c>
      <c r="M45" s="57" t="str">
        <f t="shared" si="3"/>
        <v/>
      </c>
      <c r="N45" s="58" t="str">
        <f t="shared" si="4"/>
        <v/>
      </c>
      <c r="O45" s="57" t="str">
        <f t="shared" si="5"/>
        <v/>
      </c>
      <c r="P45" s="59"/>
      <c r="Q45" s="127" t="s">
        <v>4</v>
      </c>
      <c r="R45" s="127" t="s">
        <v>4</v>
      </c>
      <c r="S45" s="60"/>
      <c r="T45" s="231">
        <v>6.0000000000000001E-3</v>
      </c>
      <c r="U45" s="231">
        <v>5.8631364539668647E-3</v>
      </c>
      <c r="X45" s="231">
        <v>0</v>
      </c>
      <c r="Y45" s="231">
        <v>0</v>
      </c>
      <c r="Z45" s="231">
        <v>9.799999999999999E-2</v>
      </c>
      <c r="AA45" s="231">
        <v>9.5764562081458782E-2</v>
      </c>
      <c r="AB45" s="231">
        <v>0.76</v>
      </c>
      <c r="AC45" s="231">
        <v>0.74266395083580283</v>
      </c>
      <c r="AD45" s="76"/>
      <c r="AE45" s="76"/>
      <c r="AF45" s="76"/>
      <c r="AG45" s="76"/>
      <c r="AH45" s="76"/>
      <c r="AI45" s="76"/>
      <c r="AJ45" s="76"/>
      <c r="AK45" s="76"/>
      <c r="AL45" s="76"/>
      <c r="AM45" s="76"/>
      <c r="AN45" s="76"/>
      <c r="AO45" s="76"/>
      <c r="AP45" s="76"/>
      <c r="AQ45" s="76"/>
      <c r="AR45" s="76"/>
      <c r="AS45" s="76"/>
      <c r="AT45" s="76"/>
      <c r="AU45" s="76"/>
      <c r="AV45" s="76"/>
      <c r="AW45" s="76"/>
      <c r="AX45" s="76"/>
      <c r="AY45" s="76"/>
      <c r="AZ45" s="76"/>
      <c r="BA45" s="76"/>
      <c r="BB45" s="77"/>
    </row>
    <row r="46" spans="1:54" ht="15.75" x14ac:dyDescent="0.25">
      <c r="A46" s="75">
        <f>IF(ISBLANK(VLOOKUP(D46,#REF!,3)),0,1)</f>
        <v>1</v>
      </c>
      <c r="B46" s="74">
        <f t="shared" si="0"/>
        <v>0</v>
      </c>
      <c r="C46" s="52">
        <v>12</v>
      </c>
      <c r="D46" s="53"/>
      <c r="E46" s="54"/>
      <c r="F46" s="55"/>
      <c r="G46" s="164" t="s">
        <v>4</v>
      </c>
      <c r="H46" s="53">
        <v>75</v>
      </c>
      <c r="I46" s="159">
        <v>75</v>
      </c>
      <c r="J46" s="127" t="s">
        <v>4</v>
      </c>
      <c r="K46" s="127" t="s">
        <v>4</v>
      </c>
      <c r="L46" s="127" t="s">
        <v>4</v>
      </c>
      <c r="M46" s="127" t="s">
        <v>4</v>
      </c>
      <c r="N46" s="127" t="s">
        <v>4</v>
      </c>
      <c r="O46" s="127" t="s">
        <v>4</v>
      </c>
      <c r="P46" s="59"/>
      <c r="Q46" s="127" t="s">
        <v>4</v>
      </c>
      <c r="R46" s="127" t="s">
        <v>4</v>
      </c>
      <c r="S46" s="60"/>
      <c r="T46" s="231">
        <v>8.0000000000000002E-3</v>
      </c>
      <c r="U46" s="231">
        <v>7.8175152719558196E-3</v>
      </c>
      <c r="X46" s="231">
        <v>0</v>
      </c>
      <c r="Y46" s="231">
        <v>0</v>
      </c>
      <c r="Z46" s="231">
        <v>0.13100000000000001</v>
      </c>
      <c r="AA46" s="231">
        <v>0.12801181257827654</v>
      </c>
      <c r="AB46" s="231">
        <v>0.92</v>
      </c>
      <c r="AC46" s="231">
        <v>0.89901425627491927</v>
      </c>
      <c r="AD46" s="76"/>
      <c r="AE46" s="76"/>
      <c r="AF46" s="76"/>
      <c r="AG46" s="76"/>
      <c r="AH46" s="76"/>
      <c r="AI46" s="76"/>
      <c r="AJ46" s="76"/>
      <c r="AK46" s="76"/>
      <c r="AL46" s="76"/>
      <c r="AM46" s="76"/>
      <c r="AN46" s="76"/>
      <c r="AO46" s="76"/>
      <c r="AP46" s="76"/>
      <c r="AQ46" s="76"/>
      <c r="AR46" s="76"/>
      <c r="AS46" s="76"/>
      <c r="AT46" s="76"/>
      <c r="AU46" s="76"/>
      <c r="AV46" s="76"/>
      <c r="AW46" s="76"/>
      <c r="AX46" s="76"/>
      <c r="AY46" s="76"/>
      <c r="AZ46" s="76"/>
      <c r="BA46" s="76"/>
      <c r="BB46" s="77"/>
    </row>
    <row r="47" spans="1:54" ht="15.75" x14ac:dyDescent="0.25">
      <c r="A47" s="75">
        <f>IF(ISBLANK(VLOOKUP(D47,#REF!,3)),0,1)</f>
        <v>1</v>
      </c>
      <c r="B47" s="74">
        <f t="shared" si="0"/>
        <v>0</v>
      </c>
      <c r="C47" s="52">
        <v>13</v>
      </c>
      <c r="D47" s="53"/>
      <c r="E47" s="54"/>
      <c r="F47" s="55"/>
      <c r="G47" s="164" t="s">
        <v>4</v>
      </c>
      <c r="H47" s="53">
        <v>60</v>
      </c>
      <c r="I47" s="159">
        <v>60</v>
      </c>
      <c r="J47" s="127" t="s">
        <v>4</v>
      </c>
      <c r="K47" s="127" t="s">
        <v>4</v>
      </c>
      <c r="L47" s="127" t="s">
        <v>4</v>
      </c>
      <c r="M47" s="127" t="s">
        <v>4</v>
      </c>
      <c r="N47" s="127" t="s">
        <v>4</v>
      </c>
      <c r="O47" s="127" t="s">
        <v>4</v>
      </c>
      <c r="P47" s="59"/>
      <c r="Q47" s="127" t="s">
        <v>4</v>
      </c>
      <c r="R47" s="127" t="s">
        <v>4</v>
      </c>
      <c r="S47" s="60"/>
      <c r="T47" s="231">
        <v>3.5999999999999997E-2</v>
      </c>
      <c r="U47" s="231">
        <v>3.5178818723801186E-2</v>
      </c>
      <c r="X47" s="231">
        <v>11.324</v>
      </c>
      <c r="Y47" s="231">
        <v>11.065692867453462</v>
      </c>
      <c r="Z47" s="231">
        <v>0.74</v>
      </c>
      <c r="AA47" s="231">
        <v>0.72312016265591328</v>
      </c>
      <c r="AB47" s="231">
        <v>4.6100000000000003</v>
      </c>
      <c r="AC47" s="231">
        <v>4.5048431754645408</v>
      </c>
      <c r="AD47" s="76"/>
      <c r="AE47" s="76"/>
      <c r="AF47" s="76"/>
      <c r="AG47" s="76"/>
      <c r="AH47" s="76"/>
      <c r="AI47" s="76"/>
      <c r="AJ47" s="76"/>
      <c r="AK47" s="76"/>
      <c r="AL47" s="76"/>
      <c r="AM47" s="76"/>
      <c r="AN47" s="76"/>
      <c r="AO47" s="76"/>
      <c r="AP47" s="76"/>
      <c r="AQ47" s="76"/>
      <c r="AR47" s="76"/>
      <c r="AS47" s="76"/>
      <c r="AT47" s="76"/>
      <c r="AU47" s="76"/>
      <c r="AV47" s="76"/>
      <c r="AW47" s="76"/>
      <c r="AX47" s="76"/>
      <c r="AY47" s="76"/>
      <c r="AZ47" s="76"/>
      <c r="BA47" s="76"/>
      <c r="BB47" s="77"/>
    </row>
    <row r="48" spans="1:54" ht="15.75" x14ac:dyDescent="0.25">
      <c r="A48" s="75">
        <f>IF(ISBLANK(VLOOKUP(D48,#REF!,3)),0,1)</f>
        <v>1</v>
      </c>
      <c r="B48" s="74">
        <f t="shared" si="0"/>
        <v>0</v>
      </c>
      <c r="C48" s="52">
        <v>14</v>
      </c>
      <c r="D48" s="53"/>
      <c r="E48" s="54"/>
      <c r="F48" s="55"/>
      <c r="G48" s="164" t="s">
        <v>4</v>
      </c>
      <c r="H48" s="53">
        <v>50</v>
      </c>
      <c r="I48" s="159">
        <v>51</v>
      </c>
      <c r="J48" s="127" t="s">
        <v>4</v>
      </c>
      <c r="K48" s="127" t="s">
        <v>4</v>
      </c>
      <c r="L48" s="127" t="s">
        <v>4</v>
      </c>
      <c r="M48" s="127" t="s">
        <v>4</v>
      </c>
      <c r="N48" s="127" t="s">
        <v>4</v>
      </c>
      <c r="O48" s="127" t="s">
        <v>4</v>
      </c>
      <c r="P48" s="59"/>
      <c r="Q48" s="127" t="s">
        <v>4</v>
      </c>
      <c r="R48" s="127" t="s">
        <v>4</v>
      </c>
      <c r="S48" s="60"/>
      <c r="T48" s="231">
        <v>3.0000000000000001E-3</v>
      </c>
      <c r="U48" s="231">
        <v>2.9315682269834323E-3</v>
      </c>
      <c r="X48" s="231">
        <v>0</v>
      </c>
      <c r="Y48" s="231">
        <v>0</v>
      </c>
      <c r="Z48" s="231">
        <v>6.8999999999999992E-2</v>
      </c>
      <c r="AA48" s="231">
        <v>6.7426069220618931E-2</v>
      </c>
      <c r="AB48" s="231">
        <v>0.84</v>
      </c>
      <c r="AC48" s="231">
        <v>0.82083910355536094</v>
      </c>
      <c r="AD48" s="76"/>
      <c r="AE48" s="76"/>
      <c r="AF48" s="76"/>
      <c r="AG48" s="76"/>
      <c r="AH48" s="76"/>
      <c r="AI48" s="76"/>
      <c r="AJ48" s="76"/>
      <c r="AK48" s="76"/>
      <c r="AL48" s="76"/>
      <c r="AM48" s="76"/>
      <c r="AN48" s="76"/>
      <c r="AO48" s="76"/>
      <c r="AP48" s="76"/>
      <c r="AQ48" s="76"/>
      <c r="AR48" s="76"/>
      <c r="AS48" s="76"/>
      <c r="AT48" s="76"/>
      <c r="AU48" s="76"/>
      <c r="AV48" s="76"/>
      <c r="AW48" s="76"/>
      <c r="AX48" s="76"/>
      <c r="AY48" s="76"/>
      <c r="AZ48" s="76"/>
      <c r="BA48" s="76"/>
      <c r="BB48" s="77"/>
    </row>
    <row r="49" spans="1:54" ht="15.75" x14ac:dyDescent="0.25">
      <c r="A49" s="75">
        <f>IF(ISBLANK(VLOOKUP(D49,#REF!,3)),0,1)</f>
        <v>1</v>
      </c>
      <c r="B49" s="74">
        <f t="shared" si="0"/>
        <v>0</v>
      </c>
      <c r="C49" s="52">
        <v>15</v>
      </c>
      <c r="D49" s="53"/>
      <c r="E49" s="54"/>
      <c r="F49" s="55"/>
      <c r="G49" s="164" t="s">
        <v>4</v>
      </c>
      <c r="H49" s="53">
        <v>50</v>
      </c>
      <c r="I49" s="159">
        <v>50</v>
      </c>
      <c r="J49" s="16"/>
      <c r="K49" s="16"/>
      <c r="L49" s="16"/>
      <c r="M49" s="16"/>
      <c r="N49" s="16"/>
      <c r="O49" s="16"/>
      <c r="P49" s="169"/>
      <c r="Q49" s="16"/>
      <c r="R49" s="16"/>
      <c r="S49" s="124"/>
      <c r="T49" s="231">
        <v>1E-3</v>
      </c>
      <c r="U49" s="231">
        <v>9.7718940899447744E-4</v>
      </c>
      <c r="X49" s="231">
        <v>0</v>
      </c>
      <c r="Y49" s="231">
        <v>0</v>
      </c>
      <c r="Z49" s="231">
        <v>7.1999999999999995E-2</v>
      </c>
      <c r="AA49" s="231">
        <v>7.0357637447602372E-2</v>
      </c>
      <c r="AB49" s="231">
        <v>0.76</v>
      </c>
      <c r="AC49" s="231">
        <v>0.74266395083580283</v>
      </c>
      <c r="AD49" s="76"/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76"/>
      <c r="AR49" s="76"/>
      <c r="AS49" s="76"/>
      <c r="AT49" s="76"/>
      <c r="AU49" s="76"/>
      <c r="AV49" s="76"/>
      <c r="AW49" s="76"/>
      <c r="AX49" s="76"/>
      <c r="AY49" s="76"/>
      <c r="AZ49" s="76"/>
      <c r="BA49" s="76"/>
      <c r="BB49" s="77"/>
    </row>
    <row r="50" spans="1:54" ht="15.75" x14ac:dyDescent="0.25">
      <c r="A50" s="75">
        <f>IF(ISBLANK(VLOOKUP(D50,#REF!,3)),0,1)</f>
        <v>1</v>
      </c>
      <c r="B50" s="74">
        <f t="shared" si="0"/>
        <v>0</v>
      </c>
      <c r="C50" s="52">
        <v>16</v>
      </c>
      <c r="D50" s="53"/>
      <c r="E50" s="54"/>
      <c r="F50" s="55"/>
      <c r="G50" s="164">
        <v>36.572699999999998</v>
      </c>
      <c r="H50" s="53">
        <v>40</v>
      </c>
      <c r="I50" s="159">
        <v>40</v>
      </c>
      <c r="J50" s="16"/>
      <c r="K50" s="16"/>
      <c r="L50" s="16"/>
      <c r="M50" s="16"/>
      <c r="N50" s="16"/>
      <c r="O50" s="16"/>
      <c r="P50" s="169">
        <v>4.6379999999999999</v>
      </c>
      <c r="Q50" s="16"/>
      <c r="R50" s="16"/>
      <c r="S50" s="124">
        <v>202.3</v>
      </c>
      <c r="T50" s="231">
        <v>1E-3</v>
      </c>
      <c r="U50" s="231">
        <v>9.7718940899447744E-4</v>
      </c>
      <c r="X50" s="231">
        <v>0</v>
      </c>
      <c r="Y50" s="231">
        <v>0</v>
      </c>
      <c r="Z50" s="231">
        <v>4.4999999999999998E-2</v>
      </c>
      <c r="AA50" s="231">
        <v>4.3973523404751483E-2</v>
      </c>
      <c r="AB50" s="231">
        <v>0.84</v>
      </c>
      <c r="AC50" s="231">
        <v>0.82083910355536094</v>
      </c>
      <c r="AD50" s="76"/>
      <c r="AE50" s="76"/>
      <c r="AF50" s="76"/>
      <c r="AG50" s="76"/>
      <c r="AH50" s="76"/>
      <c r="AI50" s="76"/>
      <c r="AJ50" s="76"/>
      <c r="AK50" s="76"/>
      <c r="AL50" s="76"/>
      <c r="AM50" s="76"/>
      <c r="AN50" s="76"/>
      <c r="AO50" s="76"/>
      <c r="AP50" s="76"/>
      <c r="AQ50" s="76"/>
      <c r="AR50" s="76"/>
      <c r="AS50" s="76"/>
      <c r="AT50" s="76"/>
      <c r="AU50" s="76"/>
      <c r="AV50" s="76"/>
      <c r="AW50" s="76"/>
      <c r="AX50" s="76"/>
      <c r="AY50" s="76"/>
      <c r="AZ50" s="76"/>
      <c r="BA50" s="76"/>
      <c r="BB50" s="77"/>
    </row>
    <row r="51" spans="1:54" ht="15.75" x14ac:dyDescent="0.25">
      <c r="A51" s="75">
        <f>IF(ISBLANK(VLOOKUP(D51,#REF!,3)),0,1)</f>
        <v>1</v>
      </c>
      <c r="B51" s="74">
        <f t="shared" si="0"/>
        <v>0</v>
      </c>
      <c r="C51" s="52">
        <v>17</v>
      </c>
      <c r="D51" s="53"/>
      <c r="E51" s="54"/>
      <c r="F51" s="55"/>
      <c r="G51" s="164">
        <v>36.507599999999996</v>
      </c>
      <c r="H51" s="53">
        <v>20</v>
      </c>
      <c r="I51" s="159">
        <v>20</v>
      </c>
      <c r="J51" s="16"/>
      <c r="K51" s="16"/>
      <c r="L51" s="16"/>
      <c r="M51" s="16"/>
      <c r="N51" s="16"/>
      <c r="O51" s="16"/>
      <c r="P51" s="169">
        <v>4.641</v>
      </c>
      <c r="Q51" s="16"/>
      <c r="R51" s="16"/>
      <c r="S51" s="124">
        <v>202.4</v>
      </c>
      <c r="T51" s="231">
        <v>0</v>
      </c>
      <c r="U51" s="231">
        <v>0</v>
      </c>
      <c r="X51" s="231">
        <v>0</v>
      </c>
      <c r="Y51" s="231">
        <v>0</v>
      </c>
      <c r="Z51" s="231">
        <v>4.8000000000000001E-2</v>
      </c>
      <c r="AA51" s="231">
        <v>4.6905091631734917E-2</v>
      </c>
      <c r="AB51" s="231">
        <v>0.79</v>
      </c>
      <c r="AC51" s="231">
        <v>0.77197963310563722</v>
      </c>
      <c r="AD51" s="76"/>
      <c r="AE51" s="76"/>
      <c r="AF51" s="76"/>
      <c r="AG51" s="76"/>
      <c r="AH51" s="76"/>
      <c r="AI51" s="76"/>
      <c r="AJ51" s="76"/>
      <c r="AK51" s="76"/>
      <c r="AL51" s="76"/>
      <c r="AM51" s="76"/>
      <c r="AN51" s="76"/>
      <c r="AO51" s="76"/>
      <c r="AP51" s="76"/>
      <c r="AQ51" s="76"/>
      <c r="AR51" s="76"/>
      <c r="AS51" s="76"/>
      <c r="AT51" s="76"/>
      <c r="AU51" s="76"/>
      <c r="AV51" s="76"/>
      <c r="AW51" s="76"/>
      <c r="AX51" s="76"/>
      <c r="AY51" s="76"/>
      <c r="AZ51" s="76"/>
      <c r="BA51" s="76"/>
      <c r="BB51" s="77"/>
    </row>
    <row r="52" spans="1:54" ht="15.75" x14ac:dyDescent="0.25">
      <c r="A52" s="75">
        <f>IF(ISBLANK(VLOOKUP(D52,#REF!,3)),0,1)</f>
        <v>1</v>
      </c>
      <c r="B52" s="74">
        <f t="shared" si="0"/>
        <v>0</v>
      </c>
      <c r="C52" s="52">
        <v>18</v>
      </c>
      <c r="D52" s="53"/>
      <c r="E52" s="54"/>
      <c r="F52" s="55"/>
      <c r="G52" s="164">
        <v>36.384</v>
      </c>
      <c r="H52" s="53">
        <v>10</v>
      </c>
      <c r="I52" s="159">
        <v>11</v>
      </c>
      <c r="J52" s="16"/>
      <c r="K52" s="16"/>
      <c r="L52" s="16"/>
      <c r="M52" s="16"/>
      <c r="N52" s="16"/>
      <c r="O52" s="16"/>
      <c r="P52" s="169">
        <v>4.6239999999999997</v>
      </c>
      <c r="Q52" s="16"/>
      <c r="R52" s="16"/>
      <c r="S52" s="124">
        <v>201.6</v>
      </c>
      <c r="T52" s="231">
        <v>0</v>
      </c>
      <c r="U52" s="231">
        <v>0</v>
      </c>
      <c r="X52" s="231">
        <v>0</v>
      </c>
      <c r="Y52" s="231">
        <v>0</v>
      </c>
      <c r="Z52" s="231">
        <v>0.05</v>
      </c>
      <c r="AA52" s="231">
        <v>4.8859470449723871E-2</v>
      </c>
      <c r="AB52" s="231">
        <v>0.81</v>
      </c>
      <c r="AC52" s="231">
        <v>0.79152342128552677</v>
      </c>
      <c r="AD52" s="76"/>
      <c r="AE52" s="76"/>
      <c r="AF52" s="76"/>
      <c r="AG52" s="76"/>
      <c r="AH52" s="76"/>
      <c r="AI52" s="76"/>
      <c r="AJ52" s="76"/>
      <c r="AK52" s="76"/>
      <c r="AL52" s="76"/>
      <c r="AM52" s="76"/>
      <c r="AN52" s="76"/>
      <c r="AO52" s="76"/>
      <c r="AP52" s="76"/>
      <c r="AQ52" s="76"/>
      <c r="AR52" s="76"/>
      <c r="AS52" s="76"/>
      <c r="AT52" s="76"/>
      <c r="AU52" s="76"/>
      <c r="AV52" s="76"/>
      <c r="AW52" s="76"/>
      <c r="AX52" s="76"/>
      <c r="AY52" s="76"/>
      <c r="AZ52" s="76"/>
      <c r="BA52" s="76"/>
      <c r="BB52" s="77"/>
    </row>
    <row r="53" spans="1:54" ht="15.75" x14ac:dyDescent="0.25">
      <c r="A53" s="75">
        <f>IF(ISBLANK(VLOOKUP(D53,#REF!,3)),0,1)</f>
        <v>1</v>
      </c>
      <c r="B53" s="74">
        <f t="shared" si="0"/>
        <v>0</v>
      </c>
      <c r="C53" s="52">
        <v>19</v>
      </c>
      <c r="D53" s="53"/>
      <c r="E53" s="54"/>
      <c r="F53" s="55"/>
      <c r="G53" s="164" t="s">
        <v>4</v>
      </c>
      <c r="H53" s="53">
        <v>0</v>
      </c>
      <c r="I53" s="159">
        <v>2.39</v>
      </c>
      <c r="J53" s="16"/>
      <c r="K53" s="16"/>
      <c r="L53" s="16"/>
      <c r="M53" s="16"/>
      <c r="N53" s="16"/>
      <c r="O53" s="16"/>
      <c r="P53" s="169">
        <v>4.6260000000000003</v>
      </c>
      <c r="Q53" s="16"/>
      <c r="R53" s="16"/>
      <c r="S53" s="124">
        <v>202</v>
      </c>
      <c r="T53" s="231">
        <v>0</v>
      </c>
      <c r="U53" s="231">
        <v>0</v>
      </c>
      <c r="X53" s="231">
        <v>0</v>
      </c>
      <c r="Y53" s="231">
        <v>0</v>
      </c>
      <c r="Z53" s="231">
        <v>5.1000000000000004E-2</v>
      </c>
      <c r="AA53" s="231">
        <v>4.9836659858718352E-2</v>
      </c>
      <c r="AB53" s="231">
        <v>0.8</v>
      </c>
      <c r="AC53" s="231">
        <v>0.78175152719558194</v>
      </c>
      <c r="AD53" s="76"/>
      <c r="AE53" s="76"/>
      <c r="AF53" s="76"/>
      <c r="AG53" s="76"/>
      <c r="AH53" s="76"/>
      <c r="AI53" s="76"/>
      <c r="AJ53" s="76"/>
      <c r="AK53" s="76"/>
      <c r="AL53" s="76"/>
      <c r="AM53" s="76"/>
      <c r="AN53" s="76"/>
      <c r="AO53" s="76"/>
      <c r="AP53" s="76"/>
      <c r="AQ53" s="76"/>
      <c r="AR53" s="76"/>
      <c r="AS53" s="76"/>
      <c r="AT53" s="76"/>
      <c r="AU53" s="76"/>
      <c r="AV53" s="76"/>
      <c r="AW53" s="76"/>
      <c r="AX53" s="76"/>
      <c r="AY53" s="76"/>
      <c r="AZ53" s="76"/>
      <c r="BA53" s="76"/>
      <c r="BB53" s="77"/>
    </row>
    <row r="54" spans="1:54" ht="15.75" x14ac:dyDescent="0.25">
      <c r="A54" s="75">
        <f>IF(ISBLANK(VLOOKUP(D54,#REF!,3)),0,1)</f>
        <v>1</v>
      </c>
      <c r="B54" s="74">
        <f t="shared" si="0"/>
        <v>0</v>
      </c>
      <c r="C54" s="52">
        <v>20</v>
      </c>
      <c r="D54" s="53"/>
      <c r="E54" s="54"/>
      <c r="F54" s="55"/>
      <c r="G54" s="164" t="s">
        <v>4</v>
      </c>
      <c r="H54" s="53">
        <v>0</v>
      </c>
      <c r="I54" s="159">
        <v>2.39</v>
      </c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231">
        <v>0</v>
      </c>
      <c r="U54" s="231">
        <v>0</v>
      </c>
      <c r="X54" s="231">
        <v>0</v>
      </c>
      <c r="Y54" s="231">
        <v>0</v>
      </c>
      <c r="Z54" s="231">
        <v>7.3999999999999996E-2</v>
      </c>
      <c r="AA54" s="231">
        <v>7.231201626559132E-2</v>
      </c>
      <c r="AB54" s="231">
        <v>0.81</v>
      </c>
      <c r="AC54" s="231">
        <v>0.79152342128552677</v>
      </c>
      <c r="AD54" s="76"/>
      <c r="AE54" s="76"/>
      <c r="AF54" s="76"/>
      <c r="AG54" s="76"/>
      <c r="AH54" s="76"/>
      <c r="AI54" s="76"/>
      <c r="AJ54" s="76"/>
      <c r="AK54" s="76"/>
      <c r="AL54" s="76"/>
      <c r="AM54" s="76"/>
      <c r="AN54" s="76"/>
      <c r="AO54" s="76"/>
      <c r="AP54" s="76"/>
      <c r="AQ54" s="76"/>
      <c r="AR54" s="76"/>
      <c r="AS54" s="76"/>
      <c r="AT54" s="76"/>
      <c r="AU54" s="76"/>
      <c r="AV54" s="76"/>
      <c r="AW54" s="76"/>
      <c r="AX54" s="76"/>
      <c r="AY54" s="76"/>
      <c r="AZ54" s="76"/>
      <c r="BA54" s="76"/>
      <c r="BB54" s="77"/>
    </row>
    <row r="55" spans="1:54" ht="15.75" x14ac:dyDescent="0.25">
      <c r="A55" s="75">
        <f>IF(ISBLANK(VLOOKUP(D55,#REF!,3)),0,1)</f>
        <v>1</v>
      </c>
      <c r="B55" s="74">
        <f t="shared" si="0"/>
        <v>0</v>
      </c>
      <c r="C55" s="52">
        <v>21</v>
      </c>
      <c r="D55" s="53"/>
      <c r="E55" s="54"/>
      <c r="F55" s="55"/>
      <c r="G55" s="112"/>
      <c r="H55" s="53"/>
      <c r="I55" s="53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76"/>
      <c r="U55" s="76"/>
      <c r="V55" s="76"/>
      <c r="W55" s="76"/>
      <c r="X55" s="76"/>
      <c r="Y55" s="76"/>
      <c r="Z55" s="76"/>
      <c r="AA55" s="76"/>
      <c r="AB55" s="76"/>
      <c r="AC55" s="76"/>
      <c r="AD55" s="76"/>
      <c r="AE55" s="76"/>
      <c r="AF55" s="76"/>
      <c r="AG55" s="76"/>
      <c r="AH55" s="76"/>
      <c r="AI55" s="76"/>
      <c r="AJ55" s="76"/>
      <c r="AK55" s="76"/>
      <c r="AL55" s="76"/>
      <c r="AM55" s="76"/>
      <c r="AN55" s="76"/>
      <c r="AO55" s="76"/>
      <c r="AP55" s="76"/>
      <c r="AQ55" s="76"/>
      <c r="AR55" s="76"/>
      <c r="AS55" s="76"/>
      <c r="AT55" s="76"/>
      <c r="AU55" s="76"/>
      <c r="AV55" s="76"/>
      <c r="AW55" s="76"/>
      <c r="AX55" s="76"/>
      <c r="AY55" s="76"/>
      <c r="AZ55" s="76"/>
      <c r="BA55" s="76"/>
      <c r="BB55" s="77"/>
    </row>
    <row r="56" spans="1:54" ht="15.75" x14ac:dyDescent="0.25">
      <c r="A56" s="75">
        <f>IF(ISBLANK(VLOOKUP(D56,#REF!,3)),0,1)</f>
        <v>1</v>
      </c>
      <c r="B56" s="74">
        <f t="shared" si="0"/>
        <v>0</v>
      </c>
      <c r="C56" s="52">
        <v>22</v>
      </c>
      <c r="D56" s="53"/>
      <c r="E56" s="54"/>
      <c r="F56" s="55"/>
      <c r="G56" s="112"/>
      <c r="H56" s="53"/>
      <c r="I56" s="53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24"/>
      <c r="W56" s="124"/>
      <c r="X56" s="124"/>
      <c r="Y56" s="124"/>
      <c r="Z56" s="16"/>
      <c r="AA56" s="16"/>
      <c r="AB56" s="124"/>
      <c r="AC56" s="124"/>
      <c r="AD56" s="76"/>
      <c r="AE56" s="76"/>
      <c r="AF56" s="76"/>
      <c r="AG56" s="76"/>
      <c r="AH56" s="76"/>
      <c r="AI56" s="76"/>
      <c r="AJ56" s="76"/>
      <c r="AK56" s="76"/>
      <c r="AL56" s="76"/>
      <c r="AM56" s="76"/>
      <c r="AN56" s="76"/>
      <c r="AO56" s="76"/>
      <c r="AP56" s="76"/>
      <c r="AQ56" s="76"/>
      <c r="AR56" s="76"/>
      <c r="AS56" s="76"/>
      <c r="AT56" s="76"/>
      <c r="AU56" s="76"/>
      <c r="AV56" s="76"/>
      <c r="AW56" s="76"/>
      <c r="AX56" s="76"/>
      <c r="AY56" s="76"/>
      <c r="AZ56" s="76"/>
      <c r="BA56" s="76"/>
      <c r="BB56" s="77"/>
    </row>
    <row r="57" spans="1:54" ht="15.75" x14ac:dyDescent="0.25">
      <c r="A57" s="75">
        <f>IF(ISBLANK(VLOOKUP(D57,#REF!,3)),0,1)</f>
        <v>1</v>
      </c>
      <c r="B57" s="74">
        <f t="shared" si="0"/>
        <v>0</v>
      </c>
      <c r="C57" s="52">
        <v>23</v>
      </c>
      <c r="D57" s="53"/>
      <c r="E57" s="54"/>
      <c r="F57" s="55"/>
      <c r="G57" s="112"/>
      <c r="H57" s="53"/>
      <c r="I57" s="53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  <c r="AG57" s="76"/>
      <c r="AH57" s="76"/>
      <c r="AI57" s="76"/>
      <c r="AJ57" s="76"/>
      <c r="AK57" s="76"/>
      <c r="AL57" s="76"/>
      <c r="AM57" s="76"/>
      <c r="AN57" s="76"/>
      <c r="AO57" s="76"/>
      <c r="AP57" s="76"/>
      <c r="AQ57" s="76"/>
      <c r="AR57" s="76"/>
      <c r="AS57" s="76"/>
      <c r="AT57" s="76"/>
      <c r="AU57" s="76"/>
      <c r="AV57" s="76"/>
      <c r="AW57" s="76"/>
      <c r="AX57" s="76"/>
      <c r="AY57" s="76"/>
      <c r="AZ57" s="76"/>
      <c r="BA57" s="76"/>
      <c r="BB57" s="77"/>
    </row>
    <row r="58" spans="1:54" ht="16.5" thickBot="1" x14ac:dyDescent="0.3">
      <c r="A58" s="75">
        <f>IF(ISBLANK(VLOOKUP(D58,#REF!,3)),0,1)</f>
        <v>1</v>
      </c>
      <c r="B58" s="74">
        <f t="shared" si="0"/>
        <v>0</v>
      </c>
      <c r="C58" s="61">
        <v>24</v>
      </c>
      <c r="D58" s="62"/>
      <c r="E58" s="63"/>
      <c r="F58" s="64"/>
      <c r="G58" s="113"/>
      <c r="H58" s="62"/>
      <c r="I58" s="62"/>
      <c r="J58" s="152" t="s">
        <v>4</v>
      </c>
      <c r="K58" s="65" t="str">
        <f>IF(ISBLANK(E58),"",(0.000824493-(0.0000040899*E58)+(0.000000076438*E58^2)-(0.00000000082467*E58^3)+(0.0000000000053875*E58^4)))</f>
        <v/>
      </c>
      <c r="L58" s="65" t="str">
        <f t="shared" ref="L58" si="6">IF(ISBLANK(E58),"",(-0.00000572466+(0.00000010227*E58)-(0.0000000016546*E58^2)))</f>
        <v/>
      </c>
      <c r="M58" s="65" t="str">
        <f t="shared" ref="M58" si="7">IF(ISBLANK(E58),"",IF(ISBLANK(G58),(O58+(K58*35)+(L58*35^1.5)+(0.00000048314*35^2)),(O58+(K58*G58)+(L58*G58^1.5)+(0.00000048314*G58^2))))</f>
        <v/>
      </c>
      <c r="N58" s="66" t="str">
        <f t="shared" ref="N58" si="8">IF(ISBLANK(D58),"",IF(ISBLANK(G58),J58*(1+0.00001*(35-20)),J58*(1+0.00001*(G58-20))))</f>
        <v/>
      </c>
      <c r="O58" s="65" t="str">
        <f t="shared" ref="O58" si="9">IF(ISBLANK(E58),"",(0.999842594+(0.00006793952*E58)-(0.00000909529*E58^2)+(0.0000001001685*E58^3)-(0.000000001120083*E58^4)+(0.000000000006536332*E58^5)))</f>
        <v/>
      </c>
      <c r="P58" s="67" t="s">
        <v>4</v>
      </c>
      <c r="Q58" s="153" t="s">
        <v>4</v>
      </c>
      <c r="R58" s="68" t="s">
        <v>4</v>
      </c>
      <c r="S58" s="68" t="s">
        <v>4</v>
      </c>
      <c r="T58" s="78"/>
      <c r="U58" s="78"/>
      <c r="V58" s="78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/>
      <c r="AH58" s="78"/>
      <c r="AI58" s="78"/>
      <c r="AJ58" s="78"/>
      <c r="AK58" s="78"/>
      <c r="AL58" s="78"/>
      <c r="AM58" s="78"/>
      <c r="AN58" s="78"/>
      <c r="AO58" s="78"/>
      <c r="AP58" s="78"/>
      <c r="AQ58" s="78"/>
      <c r="AR58" s="78"/>
      <c r="AS58" s="78"/>
      <c r="AT58" s="78"/>
      <c r="AU58" s="78"/>
      <c r="AV58" s="78"/>
      <c r="AW58" s="78"/>
      <c r="AX58" s="78"/>
      <c r="AY58" s="78"/>
      <c r="AZ58" s="78"/>
      <c r="BA58" s="78"/>
      <c r="BB58" s="79"/>
    </row>
  </sheetData>
  <dataConsolidate/>
  <mergeCells count="70">
    <mergeCell ref="AZ31:AZ32"/>
    <mergeCell ref="BA31:BA32"/>
    <mergeCell ref="BB31:BB32"/>
    <mergeCell ref="AU31:AU32"/>
    <mergeCell ref="AV31:AV32"/>
    <mergeCell ref="AW31:AW32"/>
    <mergeCell ref="AX31:AX32"/>
    <mergeCell ref="AY31:AY32"/>
    <mergeCell ref="AP31:AP32"/>
    <mergeCell ref="AQ31:AQ32"/>
    <mergeCell ref="AR31:AR32"/>
    <mergeCell ref="AS31:AS32"/>
    <mergeCell ref="AT31:AT32"/>
    <mergeCell ref="AK31:AK32"/>
    <mergeCell ref="AL31:AL32"/>
    <mergeCell ref="AM31:AM32"/>
    <mergeCell ref="AN31:AN32"/>
    <mergeCell ref="AO31:AO32"/>
    <mergeCell ref="AF31:AF32"/>
    <mergeCell ref="AG31:AG32"/>
    <mergeCell ref="AH31:AH32"/>
    <mergeCell ref="AI31:AI32"/>
    <mergeCell ref="AJ31:AJ32"/>
    <mergeCell ref="H33:H34"/>
    <mergeCell ref="I33:I34"/>
    <mergeCell ref="J33:J34"/>
    <mergeCell ref="AD31:AD32"/>
    <mergeCell ref="AE31:AE32"/>
    <mergeCell ref="Z31:AA32"/>
    <mergeCell ref="AB31:AC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C33:C34"/>
    <mergeCell ref="D33:D34"/>
    <mergeCell ref="E33:E34"/>
    <mergeCell ref="F33:F34"/>
    <mergeCell ref="G33:G34"/>
    <mergeCell ref="X31:Y32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G8:H8"/>
    <mergeCell ref="Q8:R8"/>
    <mergeCell ref="G9:H9"/>
    <mergeCell ref="Q9:R9"/>
    <mergeCell ref="G10:H10"/>
    <mergeCell ref="Q10:R10"/>
    <mergeCell ref="C2:E2"/>
    <mergeCell ref="F2:T2"/>
    <mergeCell ref="C4:U4"/>
    <mergeCell ref="C6:E6"/>
    <mergeCell ref="F6:G6"/>
    <mergeCell ref="H6:J6"/>
    <mergeCell ref="P6:Q6"/>
    <mergeCell ref="R6:S6"/>
    <mergeCell ref="T6:U6"/>
  </mergeCells>
  <dataValidations count="4">
    <dataValidation type="list" showInputMessage="1" showErrorMessage="1" promptTitle="Choix Cardinal" sqref="P9">
      <formula1>$M$8:$M$10</formula1>
    </dataValidation>
    <dataValidation type="list" showInputMessage="1" showErrorMessage="1" promptTitle="Choix Cardinal" sqref="P10">
      <formula1>$N$8:$N$10</formula1>
    </dataValidation>
    <dataValidation allowBlank="1" showErrorMessage="1" sqref="J30"/>
    <dataValidation type="list" allowBlank="1" showErrorMessage="1" sqref="I29">
      <formula1>$O$28:$O$30</formula1>
    </dataValidation>
  </dataValidations>
  <pageMargins left="0.7" right="0.7" top="0.75" bottom="0.75" header="0.3" footer="0.3"/>
  <pageSetup paperSize="9" orientation="portrait" horizontalDpi="4294967293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8"/>
  <sheetViews>
    <sheetView zoomScaleNormal="100" workbookViewId="0">
      <selection activeCell="C2" sqref="C2:U12"/>
    </sheetView>
  </sheetViews>
  <sheetFormatPr baseColWidth="10" defaultColWidth="11.42578125" defaultRowHeight="15" x14ac:dyDescent="0.25"/>
  <cols>
    <col min="1" max="2" width="0.85546875" style="80" customWidth="1"/>
    <col min="3" max="3" width="3.7109375" style="80" customWidth="1"/>
    <col min="4" max="8" width="10.28515625" style="80" customWidth="1"/>
    <col min="9" max="10" width="15.7109375" style="80" customWidth="1"/>
    <col min="11" max="15" width="10.7109375" style="80" hidden="1" customWidth="1"/>
    <col min="16" max="16" width="10.7109375" style="80" customWidth="1"/>
    <col min="17" max="29" width="10.28515625" style="80" customWidth="1"/>
    <col min="30" max="16384" width="11.42578125" style="80"/>
  </cols>
  <sheetData>
    <row r="1" spans="3:23" ht="3" customHeight="1" thickBot="1" x14ac:dyDescent="0.3"/>
    <row r="2" spans="3:23" ht="21" x14ac:dyDescent="0.35">
      <c r="C2" s="214" t="s">
        <v>19</v>
      </c>
      <c r="D2" s="215"/>
      <c r="E2" s="215"/>
      <c r="F2" s="216" t="s">
        <v>147</v>
      </c>
      <c r="G2" s="216"/>
      <c r="H2" s="216"/>
      <c r="I2" s="216"/>
      <c r="J2" s="216"/>
      <c r="K2" s="216"/>
      <c r="L2" s="216"/>
      <c r="M2" s="216"/>
      <c r="N2" s="216"/>
      <c r="O2" s="216"/>
      <c r="P2" s="216"/>
      <c r="Q2" s="216"/>
      <c r="R2" s="216"/>
      <c r="S2" s="216"/>
      <c r="T2" s="216"/>
      <c r="U2" s="1"/>
    </row>
    <row r="3" spans="3:23" ht="14.45" customHeight="1" x14ac:dyDescent="0.25">
      <c r="C3" s="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2"/>
    </row>
    <row r="4" spans="3:23" ht="21.75" thickBot="1" x14ac:dyDescent="0.4">
      <c r="C4" s="217" t="s">
        <v>75</v>
      </c>
      <c r="D4" s="218"/>
      <c r="E4" s="218"/>
      <c r="F4" s="218"/>
      <c r="G4" s="218"/>
      <c r="H4" s="218"/>
      <c r="I4" s="218"/>
      <c r="J4" s="218"/>
      <c r="K4" s="218"/>
      <c r="L4" s="218"/>
      <c r="M4" s="218"/>
      <c r="N4" s="218"/>
      <c r="O4" s="218"/>
      <c r="P4" s="218"/>
      <c r="Q4" s="218"/>
      <c r="R4" s="218"/>
      <c r="S4" s="218"/>
      <c r="T4" s="218"/>
      <c r="U4" s="219"/>
    </row>
    <row r="5" spans="3:23" ht="15.75" customHeight="1" thickBot="1" x14ac:dyDescent="0.4">
      <c r="C5" s="7"/>
      <c r="D5" s="7"/>
      <c r="E5" s="7"/>
      <c r="F5" s="7"/>
      <c r="G5" s="7"/>
      <c r="J5" s="7"/>
      <c r="K5" s="7"/>
      <c r="L5" s="7"/>
      <c r="M5" s="7"/>
      <c r="N5" s="7"/>
      <c r="O5" s="7"/>
      <c r="P5" s="7"/>
      <c r="Q5" s="7"/>
      <c r="R5" s="7"/>
    </row>
    <row r="6" spans="3:23" ht="16.5" customHeight="1" thickBot="1" x14ac:dyDescent="0.3">
      <c r="C6" s="220" t="s">
        <v>38</v>
      </c>
      <c r="D6" s="221"/>
      <c r="E6" s="221"/>
      <c r="F6" s="222">
        <v>32</v>
      </c>
      <c r="G6" s="222"/>
      <c r="H6" s="221" t="s">
        <v>37</v>
      </c>
      <c r="I6" s="221"/>
      <c r="J6" s="221"/>
      <c r="K6" s="51"/>
      <c r="L6" s="51"/>
      <c r="M6" s="51"/>
      <c r="N6" s="50"/>
      <c r="O6" s="51"/>
      <c r="P6" s="223">
        <v>1</v>
      </c>
      <c r="Q6" s="223"/>
      <c r="R6" s="224" t="s">
        <v>78</v>
      </c>
      <c r="S6" s="224"/>
      <c r="T6" s="225">
        <v>37416</v>
      </c>
      <c r="U6" s="226"/>
    </row>
    <row r="7" spans="3:23" ht="16.5" customHeight="1" thickBot="1" x14ac:dyDescent="0.4">
      <c r="C7" s="34"/>
      <c r="D7" s="34"/>
      <c r="E7" s="33"/>
      <c r="F7" s="35"/>
      <c r="G7" s="33"/>
      <c r="H7" s="33"/>
      <c r="I7" s="33"/>
      <c r="J7" s="33"/>
      <c r="K7" s="33"/>
      <c r="L7" s="33"/>
      <c r="M7" s="33"/>
      <c r="N7" s="33"/>
      <c r="O7" s="37"/>
      <c r="P7" s="33"/>
      <c r="Q7" s="36"/>
    </row>
    <row r="8" spans="3:23" ht="15" customHeight="1" x14ac:dyDescent="0.25">
      <c r="C8" s="46"/>
      <c r="D8" s="33"/>
      <c r="G8" s="206" t="s">
        <v>57</v>
      </c>
      <c r="H8" s="207"/>
      <c r="I8" s="172" t="s">
        <v>50</v>
      </c>
      <c r="J8" s="172" t="s">
        <v>46</v>
      </c>
      <c r="K8" s="44"/>
      <c r="L8" s="44"/>
      <c r="M8" s="44"/>
      <c r="N8" s="44"/>
      <c r="O8" s="47"/>
      <c r="P8" s="45" t="s">
        <v>52</v>
      </c>
      <c r="Q8" s="208" t="s">
        <v>47</v>
      </c>
      <c r="R8" s="209"/>
    </row>
    <row r="9" spans="3:23" ht="14.25" customHeight="1" x14ac:dyDescent="0.25">
      <c r="C9" s="46"/>
      <c r="D9" s="33"/>
      <c r="G9" s="210" t="s">
        <v>48</v>
      </c>
      <c r="H9" s="211"/>
      <c r="I9" s="38">
        <v>9</v>
      </c>
      <c r="J9" s="39">
        <v>58.54</v>
      </c>
      <c r="K9" s="42" t="s">
        <v>51</v>
      </c>
      <c r="L9" s="43" t="str">
        <f>IF(P9=M9,"+","-")</f>
        <v>-</v>
      </c>
      <c r="M9" s="42" t="s">
        <v>3</v>
      </c>
      <c r="N9" s="42" t="s">
        <v>54</v>
      </c>
      <c r="O9" s="16" t="str">
        <f>IF(ISBLANK(I9),"",IF(ISBLANK(J9),"",IF(P9=M10,L9&amp;N11,N11)))</f>
        <v>-9°58,54</v>
      </c>
      <c r="P9" s="39" t="s">
        <v>53</v>
      </c>
      <c r="Q9" s="212">
        <f>IF(ISBLANK(I9),"",IF(ISBLANK(J9),"",IF(J9&gt;60,"ERREUR !!",O11*(I9+(J9/60)))))</f>
        <v>-9.9756666666666671</v>
      </c>
      <c r="R9" s="213"/>
    </row>
    <row r="10" spans="3:23" ht="15" customHeight="1" x14ac:dyDescent="0.25">
      <c r="C10" s="46"/>
      <c r="D10" s="33"/>
      <c r="G10" s="210" t="s">
        <v>49</v>
      </c>
      <c r="H10" s="211"/>
      <c r="I10" s="38">
        <v>9</v>
      </c>
      <c r="J10" s="39">
        <v>58.06</v>
      </c>
      <c r="K10" s="42" t="s">
        <v>51</v>
      </c>
      <c r="L10" s="43" t="str">
        <f>IF(P10=N9,"+","-")</f>
        <v>-</v>
      </c>
      <c r="M10" s="42" t="s">
        <v>53</v>
      </c>
      <c r="N10" s="42" t="s">
        <v>55</v>
      </c>
      <c r="O10" s="11" t="str">
        <f>IF(ISBLANK(I10),"",IF(ISBLANK(J10),"",IF(P10=N10,L10&amp;N12,N12)))</f>
        <v>-9°58,06</v>
      </c>
      <c r="P10" s="39" t="s">
        <v>55</v>
      </c>
      <c r="Q10" s="212">
        <f>IF(ISBLANK(I10),"",IF(ISBLANK(J10),"",IF(J10&gt;60,"ERREUR !!",O12*(I10+(J10/60)))))</f>
        <v>-9.9676666666666662</v>
      </c>
      <c r="R10" s="213"/>
      <c r="S10" s="31"/>
      <c r="T10" s="31"/>
    </row>
    <row r="11" spans="3:23" x14ac:dyDescent="0.25">
      <c r="G11" s="194" t="s">
        <v>72</v>
      </c>
      <c r="H11" s="195"/>
      <c r="I11" s="83" t="s">
        <v>33</v>
      </c>
      <c r="J11" s="85">
        <v>37416</v>
      </c>
      <c r="K11" s="85"/>
      <c r="L11" s="85"/>
      <c r="M11" s="85"/>
      <c r="N11" s="86" t="str">
        <f>I9&amp;"°"&amp;J9</f>
        <v>9°58,54</v>
      </c>
      <c r="O11" s="87">
        <f>IF(P9=M10,-1,1)</f>
        <v>-1</v>
      </c>
      <c r="P11" s="198" t="str">
        <f>TEXT(J11,"aaaa-mm-jj")&amp;"T"&amp;TEXT(J12,"hh:mm:ss")&amp;"z"</f>
        <v>2006-06-10T10:00:00z</v>
      </c>
      <c r="Q11" s="198"/>
      <c r="R11" s="199"/>
      <c r="T11" s="30"/>
      <c r="U11" s="30"/>
      <c r="V11" s="32"/>
      <c r="W11" s="32"/>
    </row>
    <row r="12" spans="3:23" ht="15.75" thickBot="1" x14ac:dyDescent="0.3">
      <c r="G12" s="196"/>
      <c r="H12" s="197"/>
      <c r="I12" s="84" t="s">
        <v>73</v>
      </c>
      <c r="J12" s="114">
        <v>0.41666666666666669</v>
      </c>
      <c r="K12" s="88"/>
      <c r="L12" s="88"/>
      <c r="M12" s="88"/>
      <c r="N12" s="89" t="str">
        <f>I10&amp;"°"&amp;J10</f>
        <v>9°58,06</v>
      </c>
      <c r="O12" s="87">
        <f>IF(P10=N10,-1,1)</f>
        <v>-1</v>
      </c>
      <c r="P12" s="200"/>
      <c r="Q12" s="200"/>
      <c r="R12" s="201"/>
      <c r="T12" s="30"/>
      <c r="U12" s="30"/>
      <c r="V12" s="32"/>
      <c r="W12" s="32"/>
    </row>
    <row r="13" spans="3:23" ht="15.75" thickBot="1" x14ac:dyDescent="0.3">
      <c r="C13" s="5" t="s">
        <v>1</v>
      </c>
      <c r="D13" s="5"/>
      <c r="E13" s="6"/>
      <c r="K13" s="81"/>
      <c r="L13" s="81"/>
      <c r="M13" s="81"/>
      <c r="N13" s="81"/>
      <c r="O13" s="81"/>
      <c r="P13" s="81"/>
      <c r="Q13" s="82"/>
    </row>
    <row r="14" spans="3:23" ht="15" customHeight="1" x14ac:dyDescent="0.25">
      <c r="C14" s="97" t="s">
        <v>7</v>
      </c>
      <c r="D14" s="90"/>
      <c r="E14" s="90"/>
      <c r="F14" s="90"/>
      <c r="G14" s="90"/>
      <c r="H14" s="91"/>
      <c r="I14" s="91"/>
      <c r="J14" s="91"/>
      <c r="K14" s="90"/>
      <c r="L14" s="90"/>
      <c r="M14" s="90"/>
      <c r="N14" s="91"/>
      <c r="O14" s="12"/>
      <c r="P14" s="91"/>
      <c r="Q14" s="12" t="s">
        <v>17</v>
      </c>
      <c r="R14" s="17">
        <v>22.3</v>
      </c>
      <c r="S14" s="92" t="s">
        <v>2</v>
      </c>
    </row>
    <row r="15" spans="3:23" ht="14.25" customHeight="1" x14ac:dyDescent="0.25">
      <c r="C15" s="98" t="s">
        <v>32</v>
      </c>
      <c r="D15" s="93"/>
      <c r="E15" s="93"/>
      <c r="F15" s="93"/>
      <c r="G15" s="93"/>
      <c r="H15" s="23"/>
      <c r="I15" s="23"/>
      <c r="J15" s="23"/>
      <c r="K15" s="93"/>
      <c r="L15" s="93"/>
      <c r="M15" s="93"/>
      <c r="N15" s="23"/>
      <c r="O15" s="13"/>
      <c r="P15" s="23"/>
      <c r="Q15" s="13" t="s">
        <v>34</v>
      </c>
      <c r="R15" s="18">
        <v>22.3</v>
      </c>
      <c r="S15" s="94" t="s">
        <v>2</v>
      </c>
    </row>
    <row r="16" spans="3:23" x14ac:dyDescent="0.25">
      <c r="C16" s="98" t="s">
        <v>11</v>
      </c>
      <c r="D16" s="93"/>
      <c r="E16" s="93"/>
      <c r="F16" s="93"/>
      <c r="G16" s="93"/>
      <c r="H16" s="23"/>
      <c r="I16" s="23"/>
      <c r="J16" s="23"/>
      <c r="K16" s="93"/>
      <c r="L16" s="93"/>
      <c r="M16" s="93"/>
      <c r="N16" s="23"/>
      <c r="O16" s="14"/>
      <c r="P16" s="23"/>
      <c r="Q16" s="14" t="s">
        <v>35</v>
      </c>
      <c r="R16" s="20" t="s">
        <v>4</v>
      </c>
      <c r="S16" s="94" t="s">
        <v>6</v>
      </c>
    </row>
    <row r="17" spans="3:54" ht="15.75" thickBot="1" x14ac:dyDescent="0.3">
      <c r="C17" s="99" t="s">
        <v>12</v>
      </c>
      <c r="D17" s="95"/>
      <c r="E17" s="95"/>
      <c r="F17" s="95"/>
      <c r="G17" s="95"/>
      <c r="H17" s="24"/>
      <c r="I17" s="24"/>
      <c r="J17" s="24"/>
      <c r="K17" s="95"/>
      <c r="L17" s="95"/>
      <c r="M17" s="95"/>
      <c r="N17" s="24"/>
      <c r="O17" s="15"/>
      <c r="P17" s="24"/>
      <c r="Q17" s="15" t="s">
        <v>36</v>
      </c>
      <c r="R17" s="21" t="s">
        <v>4</v>
      </c>
      <c r="S17" s="96" t="s">
        <v>6</v>
      </c>
    </row>
    <row r="18" spans="3:54" ht="14.45" hidden="1" x14ac:dyDescent="0.3">
      <c r="C18" s="8" t="s">
        <v>8</v>
      </c>
      <c r="D18" s="9"/>
      <c r="E18" s="9"/>
      <c r="F18" s="9"/>
      <c r="G18" s="9"/>
      <c r="H18" s="9"/>
      <c r="I18" s="9"/>
      <c r="J18" s="9"/>
      <c r="K18" s="10"/>
      <c r="L18" s="10"/>
      <c r="M18" s="10"/>
      <c r="N18" s="10"/>
      <c r="O18" s="25" t="s">
        <v>0</v>
      </c>
      <c r="P18" s="19">
        <f>(0.999842594+(0.00006793952*$R$14)-(0.00000909529*$R$14^2)+(0.0000001001685*$R$14^3)-(0.000000001120083*$R$14^4)+(0.000000000006536332*$R$14^5))</f>
        <v>0.99770452638409379</v>
      </c>
      <c r="Q18" s="10"/>
      <c r="R18" s="2"/>
    </row>
    <row r="19" spans="3:54" ht="14.45" hidden="1" x14ac:dyDescent="0.3">
      <c r="C19" s="8" t="s">
        <v>9</v>
      </c>
      <c r="D19" s="9"/>
      <c r="E19" s="9"/>
      <c r="F19" s="9"/>
      <c r="G19" s="9"/>
      <c r="H19" s="9"/>
      <c r="I19" s="9"/>
      <c r="J19" s="9"/>
      <c r="K19" s="10"/>
      <c r="L19" s="10"/>
      <c r="M19" s="10"/>
      <c r="N19" s="10"/>
      <c r="O19" s="25" t="s">
        <v>43</v>
      </c>
      <c r="P19" s="19" t="e">
        <f>$P$24*($P$18/#REF!)</f>
        <v>#REF!</v>
      </c>
      <c r="Q19" s="10" t="s">
        <v>3</v>
      </c>
      <c r="R19" s="2"/>
    </row>
    <row r="20" spans="3:54" ht="14.45" hidden="1" x14ac:dyDescent="0.3">
      <c r="C20" s="8" t="s">
        <v>18</v>
      </c>
      <c r="D20" s="9"/>
      <c r="E20" s="9"/>
      <c r="F20" s="9"/>
      <c r="G20" s="9"/>
      <c r="H20" s="9"/>
      <c r="I20" s="9"/>
      <c r="J20" s="9"/>
      <c r="K20" s="10"/>
      <c r="L20" s="10"/>
      <c r="M20" s="10"/>
      <c r="N20" s="10"/>
      <c r="O20" s="25" t="s">
        <v>44</v>
      </c>
      <c r="P20" s="19" t="e">
        <f>5+#REF!</f>
        <v>#REF!</v>
      </c>
      <c r="Q20" s="10" t="s">
        <v>6</v>
      </c>
      <c r="R20" s="2"/>
    </row>
    <row r="21" spans="3:54" ht="14.45" hidden="1" x14ac:dyDescent="0.3">
      <c r="C21" s="8" t="s">
        <v>10</v>
      </c>
      <c r="D21" s="9"/>
      <c r="E21" s="9"/>
      <c r="F21" s="9"/>
      <c r="G21" s="9"/>
      <c r="H21" s="9"/>
      <c r="I21" s="9"/>
      <c r="J21" s="9"/>
      <c r="K21" s="10"/>
      <c r="L21" s="10"/>
      <c r="M21" s="10"/>
      <c r="N21" s="10"/>
      <c r="O21" s="25" t="s">
        <v>45</v>
      </c>
      <c r="P21" s="19" t="e">
        <f>P20*(1+0.00001*(R14-20))</f>
        <v>#REF!</v>
      </c>
      <c r="Q21" s="10" t="s">
        <v>6</v>
      </c>
      <c r="R21" s="2"/>
    </row>
    <row r="22" spans="3:54" ht="14.45" hidden="1" x14ac:dyDescent="0.3">
      <c r="C22" s="8" t="s">
        <v>13</v>
      </c>
      <c r="D22" s="9"/>
      <c r="E22" s="9"/>
      <c r="F22" s="9"/>
      <c r="G22" s="9"/>
      <c r="H22" s="9"/>
      <c r="I22" s="9"/>
      <c r="J22" s="9"/>
      <c r="K22" s="10"/>
      <c r="L22" s="10"/>
      <c r="M22" s="10"/>
      <c r="N22" s="10"/>
      <c r="O22" s="25" t="s">
        <v>39</v>
      </c>
      <c r="P22" s="22" t="e">
        <f>$R$16*(1+0.00001*(20-$R$14))</f>
        <v>#VALUE!</v>
      </c>
      <c r="Q22" s="10" t="s">
        <v>6</v>
      </c>
      <c r="R22" s="2"/>
    </row>
    <row r="23" spans="3:54" ht="14.45" hidden="1" x14ac:dyDescent="0.3">
      <c r="C23" s="8" t="s">
        <v>14</v>
      </c>
      <c r="D23" s="9"/>
      <c r="E23" s="9"/>
      <c r="F23" s="9"/>
      <c r="G23" s="9"/>
      <c r="H23" s="9"/>
      <c r="I23" s="9"/>
      <c r="J23" s="9"/>
      <c r="K23" s="10"/>
      <c r="L23" s="10"/>
      <c r="M23" s="10"/>
      <c r="N23" s="10"/>
      <c r="O23" s="25" t="s">
        <v>40</v>
      </c>
      <c r="P23" s="22" t="e">
        <f>$R$17*(1+0.00001*(20-$R$14))</f>
        <v>#VALUE!</v>
      </c>
      <c r="Q23" s="10" t="s">
        <v>6</v>
      </c>
      <c r="R23" s="2"/>
    </row>
    <row r="24" spans="3:54" ht="14.45" hidden="1" x14ac:dyDescent="0.3">
      <c r="C24" s="8" t="s">
        <v>15</v>
      </c>
      <c r="D24" s="9"/>
      <c r="E24" s="9"/>
      <c r="F24" s="9"/>
      <c r="G24" s="9"/>
      <c r="H24" s="9"/>
      <c r="I24" s="9"/>
      <c r="J24" s="9"/>
      <c r="K24" s="10"/>
      <c r="L24" s="10"/>
      <c r="M24" s="10"/>
      <c r="N24" s="10"/>
      <c r="O24" s="25" t="s">
        <v>41</v>
      </c>
      <c r="P24" s="23" t="e">
        <f>MAX(#REF!)</f>
        <v>#REF!</v>
      </c>
      <c r="Q24" s="10" t="s">
        <v>3</v>
      </c>
      <c r="R24" s="2"/>
    </row>
    <row r="25" spans="3:54" ht="14.45" hidden="1" x14ac:dyDescent="0.3">
      <c r="C25" s="8" t="s">
        <v>16</v>
      </c>
      <c r="D25" s="9"/>
      <c r="E25" s="9"/>
      <c r="F25" s="9"/>
      <c r="G25" s="9"/>
      <c r="H25" s="9"/>
      <c r="I25" s="9"/>
      <c r="J25" s="9"/>
      <c r="K25" s="10"/>
      <c r="L25" s="10"/>
      <c r="M25" s="10"/>
      <c r="N25" s="10"/>
      <c r="O25" s="25" t="s">
        <v>42</v>
      </c>
      <c r="P25" s="23" t="e">
        <f>IF(ISBLANK(R14),"",IF(ISBLANK(P21),"",IF(ISBLANK(R17),"",(($P$24*$P$18)/($P$22-$P$23)))))</f>
        <v>#REF!</v>
      </c>
      <c r="Q25" s="10" t="s">
        <v>3</v>
      </c>
      <c r="R25" s="2"/>
    </row>
    <row r="26" spans="3:54" ht="14.45" hidden="1" x14ac:dyDescent="0.3">
      <c r="C26" s="40" t="s">
        <v>31</v>
      </c>
      <c r="D26" s="41"/>
      <c r="E26" s="41"/>
      <c r="F26" s="41"/>
      <c r="G26" s="41"/>
      <c r="H26" s="41"/>
      <c r="I26" s="41"/>
      <c r="J26" s="41"/>
      <c r="K26" s="10"/>
      <c r="L26" s="10"/>
      <c r="M26" s="10"/>
      <c r="N26" s="10"/>
      <c r="O26" s="25" t="s">
        <v>30</v>
      </c>
      <c r="P26" s="23" t="e">
        <f>2+(#REF!+#REF!)</f>
        <v>#REF!</v>
      </c>
      <c r="Q26" s="10" t="s">
        <v>6</v>
      </c>
      <c r="R26" s="2"/>
    </row>
    <row r="27" spans="3:54" hidden="1" thickBot="1" x14ac:dyDescent="0.35">
      <c r="C27" s="26"/>
      <c r="D27" s="27"/>
      <c r="E27" s="27"/>
      <c r="F27" s="27"/>
      <c r="G27" s="27"/>
      <c r="H27" s="27"/>
      <c r="I27" s="27"/>
      <c r="J27" s="27"/>
      <c r="K27" s="28"/>
      <c r="L27" s="28"/>
      <c r="M27" s="28"/>
      <c r="N27" s="28"/>
      <c r="O27" s="29" t="s">
        <v>29</v>
      </c>
      <c r="P27" s="24">
        <v>1.6999999999999999E-3</v>
      </c>
      <c r="Q27" s="28"/>
      <c r="R27" s="4"/>
    </row>
    <row r="29" spans="3:54" ht="15.75" x14ac:dyDescent="0.25">
      <c r="E29" s="202" t="s">
        <v>60</v>
      </c>
      <c r="F29" s="202"/>
      <c r="G29" s="202"/>
      <c r="H29" s="202"/>
      <c r="I29" s="69" t="s">
        <v>66</v>
      </c>
      <c r="K29" s="70"/>
      <c r="L29" s="70"/>
      <c r="M29" s="70"/>
      <c r="N29" s="71"/>
      <c r="O29" s="70" t="s">
        <v>66</v>
      </c>
    </row>
    <row r="30" spans="3:54" ht="16.149999999999999" thickBot="1" x14ac:dyDescent="0.35">
      <c r="E30" s="118"/>
      <c r="F30" s="118"/>
      <c r="G30" s="118"/>
      <c r="H30" s="118"/>
      <c r="I30" s="118"/>
      <c r="J30" s="73"/>
      <c r="K30" s="72"/>
      <c r="L30" s="72"/>
      <c r="M30" s="72"/>
      <c r="N30" s="71"/>
      <c r="O30" s="71" t="s">
        <v>65</v>
      </c>
      <c r="P30" s="71"/>
    </row>
    <row r="31" spans="3:54" ht="15.75" customHeight="1" x14ac:dyDescent="0.25">
      <c r="C31" s="203" t="s">
        <v>5</v>
      </c>
      <c r="D31" s="190" t="s">
        <v>24</v>
      </c>
      <c r="E31" s="190" t="s">
        <v>58</v>
      </c>
      <c r="F31" s="190" t="s">
        <v>56</v>
      </c>
      <c r="G31" s="190" t="s">
        <v>20</v>
      </c>
      <c r="H31" s="190" t="s">
        <v>76</v>
      </c>
      <c r="I31" s="188" t="s">
        <v>77</v>
      </c>
      <c r="J31" s="188" t="s">
        <v>64</v>
      </c>
      <c r="K31" s="190" t="s">
        <v>21</v>
      </c>
      <c r="L31" s="190" t="s">
        <v>22</v>
      </c>
      <c r="M31" s="190" t="s">
        <v>26</v>
      </c>
      <c r="N31" s="190" t="s">
        <v>25</v>
      </c>
      <c r="O31" s="190" t="s">
        <v>23</v>
      </c>
      <c r="P31" s="192" t="s">
        <v>74</v>
      </c>
      <c r="Q31" s="192"/>
      <c r="R31" s="192"/>
      <c r="S31" s="192"/>
      <c r="T31" s="184" t="s">
        <v>69</v>
      </c>
      <c r="U31" s="184"/>
      <c r="V31" s="184" t="s">
        <v>70</v>
      </c>
      <c r="W31" s="184"/>
      <c r="X31" s="184" t="s">
        <v>71</v>
      </c>
      <c r="Y31" s="184"/>
      <c r="Z31" s="184" t="s">
        <v>67</v>
      </c>
      <c r="AA31" s="184"/>
      <c r="AB31" s="184" t="s">
        <v>68</v>
      </c>
      <c r="AC31" s="186"/>
      <c r="AD31" s="227" t="s">
        <v>80</v>
      </c>
      <c r="AE31" s="227" t="s">
        <v>81</v>
      </c>
      <c r="AF31" s="227" t="s">
        <v>82</v>
      </c>
      <c r="AG31" s="228" t="s">
        <v>83</v>
      </c>
      <c r="AH31" s="227" t="s">
        <v>84</v>
      </c>
      <c r="AI31" s="227" t="s">
        <v>85</v>
      </c>
      <c r="AJ31" s="227" t="s">
        <v>86</v>
      </c>
      <c r="AK31" s="227" t="s">
        <v>87</v>
      </c>
      <c r="AL31" s="228" t="s">
        <v>88</v>
      </c>
      <c r="AM31" s="227" t="s">
        <v>89</v>
      </c>
      <c r="AN31" s="227" t="s">
        <v>90</v>
      </c>
      <c r="AO31" s="227" t="s">
        <v>91</v>
      </c>
      <c r="AP31" s="227" t="s">
        <v>92</v>
      </c>
      <c r="AQ31" s="227" t="s">
        <v>93</v>
      </c>
      <c r="AR31" s="228" t="s">
        <v>94</v>
      </c>
      <c r="AS31" s="228" t="s">
        <v>95</v>
      </c>
      <c r="AT31" s="228" t="s">
        <v>96</v>
      </c>
      <c r="AU31" s="227" t="s">
        <v>97</v>
      </c>
      <c r="AV31" s="227" t="s">
        <v>98</v>
      </c>
      <c r="AW31" s="229" t="s">
        <v>99</v>
      </c>
      <c r="AX31" s="227" t="s">
        <v>100</v>
      </c>
      <c r="AY31" s="227" t="s">
        <v>101</v>
      </c>
      <c r="AZ31" s="228" t="s">
        <v>102</v>
      </c>
      <c r="BA31" s="227" t="s">
        <v>103</v>
      </c>
      <c r="BB31" s="230" t="s">
        <v>104</v>
      </c>
    </row>
    <row r="32" spans="3:54" ht="15.75" customHeight="1" x14ac:dyDescent="0.25">
      <c r="C32" s="204"/>
      <c r="D32" s="191"/>
      <c r="E32" s="191"/>
      <c r="F32" s="191"/>
      <c r="G32" s="191"/>
      <c r="H32" s="191"/>
      <c r="I32" s="205"/>
      <c r="J32" s="189"/>
      <c r="K32" s="191"/>
      <c r="L32" s="191"/>
      <c r="M32" s="191"/>
      <c r="N32" s="191"/>
      <c r="O32" s="191"/>
      <c r="P32" s="193"/>
      <c r="Q32" s="193"/>
      <c r="R32" s="193"/>
      <c r="S32" s="193"/>
      <c r="T32" s="185"/>
      <c r="U32" s="185"/>
      <c r="V32" s="185"/>
      <c r="W32" s="185"/>
      <c r="X32" s="185"/>
      <c r="Y32" s="185"/>
      <c r="Z32" s="185"/>
      <c r="AA32" s="185"/>
      <c r="AB32" s="185"/>
      <c r="AC32" s="187"/>
      <c r="AD32" s="227"/>
      <c r="AE32" s="227"/>
      <c r="AF32" s="227"/>
      <c r="AG32" s="228"/>
      <c r="AH32" s="227"/>
      <c r="AI32" s="227"/>
      <c r="AJ32" s="227"/>
      <c r="AK32" s="227"/>
      <c r="AL32" s="228"/>
      <c r="AM32" s="227"/>
      <c r="AN32" s="227"/>
      <c r="AO32" s="227"/>
      <c r="AP32" s="227"/>
      <c r="AQ32" s="227"/>
      <c r="AR32" s="228"/>
      <c r="AS32" s="228"/>
      <c r="AT32" s="228"/>
      <c r="AU32" s="227"/>
      <c r="AV32" s="227"/>
      <c r="AW32" s="229"/>
      <c r="AX32" s="227"/>
      <c r="AY32" s="227"/>
      <c r="AZ32" s="228"/>
      <c r="BA32" s="227"/>
      <c r="BB32" s="230"/>
    </row>
    <row r="33" spans="1:54" ht="15.75" customHeight="1" x14ac:dyDescent="0.25">
      <c r="C33" s="178" t="s">
        <v>59</v>
      </c>
      <c r="D33" s="180" t="s">
        <v>4</v>
      </c>
      <c r="E33" s="180" t="s">
        <v>2</v>
      </c>
      <c r="F33" s="176" t="s">
        <v>62</v>
      </c>
      <c r="G33" s="182"/>
      <c r="H33" s="176" t="s">
        <v>27</v>
      </c>
      <c r="I33" s="176" t="s">
        <v>27</v>
      </c>
      <c r="J33" s="176" t="s">
        <v>62</v>
      </c>
      <c r="K33" s="136"/>
      <c r="L33" s="136"/>
      <c r="M33" s="136"/>
      <c r="N33" s="136"/>
      <c r="O33" s="136"/>
      <c r="P33" s="137" t="s">
        <v>132</v>
      </c>
      <c r="Q33" s="137"/>
      <c r="R33" s="137" t="s">
        <v>133</v>
      </c>
      <c r="S33" s="137" t="s">
        <v>134</v>
      </c>
      <c r="T33" s="138" t="s">
        <v>135</v>
      </c>
      <c r="U33" s="138" t="s">
        <v>136</v>
      </c>
      <c r="V33" s="138" t="s">
        <v>137</v>
      </c>
      <c r="W33" s="138" t="s">
        <v>138</v>
      </c>
      <c r="X33" s="138" t="s">
        <v>139</v>
      </c>
      <c r="Y33" s="138" t="s">
        <v>140</v>
      </c>
      <c r="Z33" s="138" t="s">
        <v>141</v>
      </c>
      <c r="AA33" s="138" t="s">
        <v>142</v>
      </c>
      <c r="AB33" s="138" t="s">
        <v>143</v>
      </c>
      <c r="AC33" s="139" t="s">
        <v>144</v>
      </c>
      <c r="AD33" s="129" t="s">
        <v>105</v>
      </c>
      <c r="AE33" s="129" t="s">
        <v>106</v>
      </c>
      <c r="AF33" s="129" t="s">
        <v>107</v>
      </c>
      <c r="AG33" s="130" t="s">
        <v>108</v>
      </c>
      <c r="AH33" s="129" t="s">
        <v>109</v>
      </c>
      <c r="AI33" s="131" t="s">
        <v>110</v>
      </c>
      <c r="AJ33" s="129" t="s">
        <v>111</v>
      </c>
      <c r="AK33" s="131" t="s">
        <v>112</v>
      </c>
      <c r="AL33" s="129" t="s">
        <v>113</v>
      </c>
      <c r="AM33" s="129" t="s">
        <v>114</v>
      </c>
      <c r="AN33" s="129" t="s">
        <v>115</v>
      </c>
      <c r="AO33" s="129" t="s">
        <v>116</v>
      </c>
      <c r="AP33" s="129" t="s">
        <v>117</v>
      </c>
      <c r="AQ33" s="131" t="s">
        <v>118</v>
      </c>
      <c r="AR33" s="129" t="s">
        <v>119</v>
      </c>
      <c r="AS33" s="129" t="s">
        <v>120</v>
      </c>
      <c r="AT33" s="132" t="s">
        <v>121</v>
      </c>
      <c r="AU33" s="131" t="s">
        <v>122</v>
      </c>
      <c r="AV33" s="131" t="s">
        <v>123</v>
      </c>
      <c r="AW33" s="131" t="s">
        <v>124</v>
      </c>
      <c r="AX33" s="129" t="s">
        <v>125</v>
      </c>
      <c r="AY33" s="129" t="s">
        <v>126</v>
      </c>
      <c r="AZ33" s="130" t="s">
        <v>127</v>
      </c>
      <c r="BA33" s="129" t="s">
        <v>128</v>
      </c>
      <c r="BB33" s="133" t="s">
        <v>129</v>
      </c>
    </row>
    <row r="34" spans="1:54" ht="14.25" customHeight="1" thickBot="1" x14ac:dyDescent="0.3">
      <c r="C34" s="179"/>
      <c r="D34" s="181"/>
      <c r="E34" s="181"/>
      <c r="F34" s="177"/>
      <c r="G34" s="183"/>
      <c r="H34" s="177"/>
      <c r="I34" s="177"/>
      <c r="J34" s="177"/>
      <c r="K34" s="125"/>
      <c r="L34" s="125"/>
      <c r="M34" s="125"/>
      <c r="N34" s="126" t="s">
        <v>6</v>
      </c>
      <c r="O34" s="125"/>
      <c r="P34" s="126" t="s">
        <v>61</v>
      </c>
      <c r="Q34" s="126" t="s">
        <v>79</v>
      </c>
      <c r="R34" s="126" t="s">
        <v>63</v>
      </c>
      <c r="S34" s="126" t="s">
        <v>28</v>
      </c>
      <c r="T34" s="100" t="s">
        <v>63</v>
      </c>
      <c r="U34" s="100" t="s">
        <v>28</v>
      </c>
      <c r="V34" s="100" t="s">
        <v>63</v>
      </c>
      <c r="W34" s="100" t="s">
        <v>28</v>
      </c>
      <c r="X34" s="100" t="s">
        <v>63</v>
      </c>
      <c r="Y34" s="100" t="s">
        <v>28</v>
      </c>
      <c r="Z34" s="100" t="s">
        <v>63</v>
      </c>
      <c r="AA34" s="100" t="s">
        <v>28</v>
      </c>
      <c r="AB34" s="100" t="s">
        <v>63</v>
      </c>
      <c r="AC34" s="101" t="s">
        <v>28</v>
      </c>
      <c r="AD34" s="134" t="s">
        <v>130</v>
      </c>
      <c r="AE34" s="134" t="s">
        <v>130</v>
      </c>
      <c r="AF34" s="134" t="s">
        <v>130</v>
      </c>
      <c r="AG34" s="135" t="s">
        <v>131</v>
      </c>
      <c r="AH34" s="134" t="s">
        <v>131</v>
      </c>
      <c r="AI34" s="134" t="s">
        <v>131</v>
      </c>
      <c r="AJ34" s="134" t="s">
        <v>131</v>
      </c>
      <c r="AK34" s="134" t="s">
        <v>131</v>
      </c>
      <c r="AL34" s="134" t="s">
        <v>131</v>
      </c>
      <c r="AM34" s="134" t="s">
        <v>131</v>
      </c>
      <c r="AN34" s="134" t="s">
        <v>131</v>
      </c>
      <c r="AO34" s="134" t="s">
        <v>131</v>
      </c>
      <c r="AP34" s="134" t="s">
        <v>131</v>
      </c>
      <c r="AQ34" s="134" t="s">
        <v>131</v>
      </c>
      <c r="AR34" s="134" t="s">
        <v>131</v>
      </c>
      <c r="AS34" s="134" t="s">
        <v>131</v>
      </c>
      <c r="AT34" s="134" t="s">
        <v>131</v>
      </c>
      <c r="AU34" s="134" t="s">
        <v>131</v>
      </c>
      <c r="AV34" s="134" t="s">
        <v>131</v>
      </c>
      <c r="AW34" s="134" t="s">
        <v>131</v>
      </c>
      <c r="AX34" s="134" t="s">
        <v>131</v>
      </c>
      <c r="AY34" s="134" t="s">
        <v>131</v>
      </c>
      <c r="AZ34" s="134" t="s">
        <v>131</v>
      </c>
      <c r="BA34" s="134" t="s">
        <v>131</v>
      </c>
      <c r="BB34" s="134" t="s">
        <v>131</v>
      </c>
    </row>
    <row r="35" spans="1:54" ht="15.75" x14ac:dyDescent="0.25">
      <c r="A35" s="75">
        <f>IF(ISBLANK(VLOOKUP(D35,#REF!,3)),0,1)</f>
        <v>1</v>
      </c>
      <c r="B35" s="74">
        <f>IF(ISBLANK(D35),0,IF(ISBLANK(E35),0,IF(ISBLANK(F35),0,1)))</f>
        <v>0</v>
      </c>
      <c r="C35" s="140">
        <v>1</v>
      </c>
      <c r="D35" s="53"/>
      <c r="E35" s="53"/>
      <c r="F35" s="53"/>
      <c r="G35" s="164" t="s">
        <v>4</v>
      </c>
      <c r="H35" s="53">
        <v>130</v>
      </c>
      <c r="I35" s="234">
        <v>129.30000000000001</v>
      </c>
      <c r="J35" s="142" t="s">
        <v>4</v>
      </c>
      <c r="K35" s="142" t="s">
        <v>4</v>
      </c>
      <c r="L35" s="142" t="s">
        <v>4</v>
      </c>
      <c r="M35" s="142" t="s">
        <v>4</v>
      </c>
      <c r="N35" s="142" t="s">
        <v>4</v>
      </c>
      <c r="O35" s="142" t="s">
        <v>4</v>
      </c>
      <c r="P35" s="142" t="s">
        <v>4</v>
      </c>
      <c r="Q35" s="142" t="s">
        <v>4</v>
      </c>
      <c r="R35" s="142" t="s">
        <v>4</v>
      </c>
      <c r="S35" s="142" t="s">
        <v>4</v>
      </c>
      <c r="T35" s="231">
        <v>1.2E-2</v>
      </c>
      <c r="U35" s="231">
        <v>1.1726272907933729E-2</v>
      </c>
      <c r="X35" s="231">
        <v>23.007999999999999</v>
      </c>
      <c r="Y35" s="231">
        <v>22.483173922144935</v>
      </c>
      <c r="Z35" s="231">
        <v>1.4969999999999999</v>
      </c>
      <c r="AA35" s="231">
        <v>1.4628525452647325</v>
      </c>
      <c r="AB35" s="231">
        <v>6.76</v>
      </c>
      <c r="AC35" s="231">
        <v>6.6058004048026673</v>
      </c>
      <c r="AD35" s="149"/>
      <c r="AE35" s="149"/>
      <c r="AF35" s="149"/>
      <c r="AG35" s="149"/>
      <c r="AH35" s="149"/>
      <c r="AI35" s="149"/>
      <c r="AJ35" s="149"/>
      <c r="AK35" s="149"/>
      <c r="AL35" s="149"/>
      <c r="AM35" s="149"/>
      <c r="AN35" s="149"/>
      <c r="AO35" s="149"/>
      <c r="AP35" s="149"/>
      <c r="AQ35" s="149"/>
      <c r="AR35" s="149"/>
      <c r="AS35" s="149"/>
      <c r="AT35" s="149"/>
      <c r="AU35" s="149"/>
      <c r="AV35" s="149"/>
      <c r="AW35" s="149"/>
      <c r="AX35" s="149"/>
      <c r="AY35" s="149"/>
      <c r="AZ35" s="149"/>
      <c r="BA35" s="149"/>
      <c r="BB35" s="150"/>
    </row>
    <row r="36" spans="1:54" ht="15.75" x14ac:dyDescent="0.25">
      <c r="A36" s="75">
        <f>IF(ISBLANK(VLOOKUP(D36,#REF!,3)),0,1)</f>
        <v>1</v>
      </c>
      <c r="B36" s="74">
        <f t="shared" ref="B36:B58" si="0">IF(ISBLANK(D36),0,IF(ISBLANK(E36),0,IF(ISBLANK(F36),0,1)))</f>
        <v>0</v>
      </c>
      <c r="C36" s="52">
        <v>2</v>
      </c>
      <c r="D36" s="53"/>
      <c r="E36" s="53"/>
      <c r="F36" s="53"/>
      <c r="G36" s="164" t="s">
        <v>4</v>
      </c>
      <c r="H36" s="53">
        <v>130</v>
      </c>
      <c r="I36" s="234">
        <v>129.80000000000001</v>
      </c>
      <c r="J36" s="127" t="s">
        <v>4</v>
      </c>
      <c r="K36" s="127" t="s">
        <v>4</v>
      </c>
      <c r="L36" s="127" t="s">
        <v>4</v>
      </c>
      <c r="M36" s="127" t="s">
        <v>4</v>
      </c>
      <c r="N36" s="127" t="s">
        <v>4</v>
      </c>
      <c r="O36" s="127" t="s">
        <v>4</v>
      </c>
      <c r="P36" s="127" t="s">
        <v>4</v>
      </c>
      <c r="Q36" s="127" t="s">
        <v>4</v>
      </c>
      <c r="R36" s="127" t="s">
        <v>4</v>
      </c>
      <c r="S36" s="127" t="s">
        <v>4</v>
      </c>
      <c r="T36" s="231">
        <v>1.2E-2</v>
      </c>
      <c r="U36" s="231">
        <v>1.1726272907933729E-2</v>
      </c>
      <c r="X36" s="231">
        <v>22.808</v>
      </c>
      <c r="Y36" s="231">
        <v>22.28773604034604</v>
      </c>
      <c r="Z36" s="231">
        <v>1.46</v>
      </c>
      <c r="AA36" s="231">
        <v>1.4266965371319369</v>
      </c>
      <c r="AB36" s="231">
        <v>6.51</v>
      </c>
      <c r="AC36" s="231">
        <v>6.3615030525540472</v>
      </c>
      <c r="AD36" s="76"/>
      <c r="AE36" s="76"/>
      <c r="AF36" s="76"/>
      <c r="AG36" s="76"/>
      <c r="AH36" s="76"/>
      <c r="AI36" s="76"/>
      <c r="AJ36" s="76"/>
      <c r="AK36" s="76"/>
      <c r="AL36" s="76"/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76"/>
      <c r="BA36" s="76"/>
      <c r="BB36" s="77"/>
    </row>
    <row r="37" spans="1:54" ht="15.75" x14ac:dyDescent="0.25">
      <c r="A37" s="75">
        <f>IF(ISBLANK(VLOOKUP(D37,#REF!,3)),0,1)</f>
        <v>1</v>
      </c>
      <c r="B37" s="74">
        <f t="shared" si="0"/>
        <v>0</v>
      </c>
      <c r="C37" s="52">
        <v>3</v>
      </c>
      <c r="D37" s="53"/>
      <c r="E37" s="53"/>
      <c r="F37" s="53"/>
      <c r="G37" s="164" t="s">
        <v>4</v>
      </c>
      <c r="H37" s="53">
        <v>80</v>
      </c>
      <c r="I37" s="234">
        <v>79.599999999999994</v>
      </c>
      <c r="J37" s="127" t="s">
        <v>4</v>
      </c>
      <c r="K37" s="127" t="s">
        <v>4</v>
      </c>
      <c r="L37" s="127" t="s">
        <v>4</v>
      </c>
      <c r="M37" s="127" t="s">
        <v>4</v>
      </c>
      <c r="N37" s="127" t="s">
        <v>4</v>
      </c>
      <c r="O37" s="127" t="s">
        <v>4</v>
      </c>
      <c r="P37" s="127" t="s">
        <v>4</v>
      </c>
      <c r="Q37" s="127" t="s">
        <v>4</v>
      </c>
      <c r="R37" s="127" t="s">
        <v>4</v>
      </c>
      <c r="S37" s="127" t="s">
        <v>4</v>
      </c>
      <c r="T37" s="231">
        <v>0.08</v>
      </c>
      <c r="U37" s="231">
        <v>7.8175152719558189E-2</v>
      </c>
      <c r="X37" s="231">
        <v>1.26</v>
      </c>
      <c r="Y37" s="231">
        <v>1.2312586553330416</v>
      </c>
      <c r="Z37" s="231">
        <v>0.34099999999999997</v>
      </c>
      <c r="AA37" s="231">
        <v>0.33322158846711675</v>
      </c>
      <c r="AB37" s="231">
        <v>1.05</v>
      </c>
      <c r="AC37" s="231">
        <v>1.0260488794442013</v>
      </c>
      <c r="AD37" s="76"/>
      <c r="AE37" s="76"/>
      <c r="AF37" s="76"/>
      <c r="AG37" s="76"/>
      <c r="AH37" s="76"/>
      <c r="AI37" s="76"/>
      <c r="AJ37" s="76"/>
      <c r="AK37" s="76"/>
      <c r="AL37" s="76"/>
      <c r="AM37" s="76"/>
      <c r="AN37" s="76"/>
      <c r="AO37" s="76"/>
      <c r="AP37" s="76"/>
      <c r="AQ37" s="76"/>
      <c r="AR37" s="76"/>
      <c r="AS37" s="76"/>
      <c r="AT37" s="76"/>
      <c r="AU37" s="76"/>
      <c r="AV37" s="76"/>
      <c r="AW37" s="76"/>
      <c r="AX37" s="76"/>
      <c r="AY37" s="76"/>
      <c r="AZ37" s="76"/>
      <c r="BA37" s="76"/>
      <c r="BB37" s="77"/>
    </row>
    <row r="38" spans="1:54" ht="15.75" x14ac:dyDescent="0.25">
      <c r="A38" s="75">
        <f>IF(ISBLANK(VLOOKUP(D38,#REF!,3)),0,1)</f>
        <v>1</v>
      </c>
      <c r="B38" s="74">
        <f t="shared" si="0"/>
        <v>0</v>
      </c>
      <c r="C38" s="52">
        <v>4</v>
      </c>
      <c r="D38" s="53"/>
      <c r="E38" s="53"/>
      <c r="F38" s="53"/>
      <c r="G38" s="164" t="s">
        <v>4</v>
      </c>
      <c r="H38" s="53">
        <v>80</v>
      </c>
      <c r="I38" s="234">
        <v>79.900000000000006</v>
      </c>
      <c r="J38" s="127" t="s">
        <v>4</v>
      </c>
      <c r="K38" s="127" t="s">
        <v>4</v>
      </c>
      <c r="L38" s="127" t="s">
        <v>4</v>
      </c>
      <c r="M38" s="127" t="s">
        <v>4</v>
      </c>
      <c r="N38" s="127" t="s">
        <v>4</v>
      </c>
      <c r="O38" s="127" t="s">
        <v>4</v>
      </c>
      <c r="P38" s="127" t="s">
        <v>4</v>
      </c>
      <c r="Q38" s="127" t="s">
        <v>4</v>
      </c>
      <c r="R38" s="127" t="s">
        <v>4</v>
      </c>
      <c r="S38" s="127" t="s">
        <v>4</v>
      </c>
      <c r="T38" s="231">
        <v>0.06</v>
      </c>
      <c r="U38" s="231">
        <v>5.8631364539668641E-2</v>
      </c>
      <c r="X38" s="231">
        <v>0.95</v>
      </c>
      <c r="Y38" s="231">
        <v>0.92832993854475354</v>
      </c>
      <c r="Z38" s="231">
        <v>0.313</v>
      </c>
      <c r="AA38" s="231">
        <v>0.3058602850152714</v>
      </c>
      <c r="AB38" s="231">
        <v>0.98</v>
      </c>
      <c r="AC38" s="231">
        <v>0.95764562081458782</v>
      </c>
      <c r="AD38" s="76"/>
      <c r="AE38" s="76"/>
      <c r="AF38" s="76"/>
      <c r="AG38" s="76"/>
      <c r="AH38" s="76"/>
      <c r="AI38" s="76"/>
      <c r="AJ38" s="76"/>
      <c r="AK38" s="76"/>
      <c r="AL38" s="76"/>
      <c r="AM38" s="76"/>
      <c r="AN38" s="76"/>
      <c r="AO38" s="76"/>
      <c r="AP38" s="76"/>
      <c r="AQ38" s="76"/>
      <c r="AR38" s="76"/>
      <c r="AS38" s="76"/>
      <c r="AT38" s="76"/>
      <c r="AU38" s="76"/>
      <c r="AV38" s="76"/>
      <c r="AW38" s="76"/>
      <c r="AX38" s="76"/>
      <c r="AY38" s="76"/>
      <c r="AZ38" s="76"/>
      <c r="BA38" s="76"/>
      <c r="BB38" s="77"/>
    </row>
    <row r="39" spans="1:54" ht="15.75" x14ac:dyDescent="0.25">
      <c r="A39" s="75">
        <f>IF(ISBLANK(VLOOKUP(D39,#REF!,3)),0,1)</f>
        <v>1</v>
      </c>
      <c r="B39" s="74">
        <f t="shared" si="0"/>
        <v>0</v>
      </c>
      <c r="C39" s="52">
        <v>5</v>
      </c>
      <c r="D39" s="53"/>
      <c r="E39" s="53"/>
      <c r="F39" s="53"/>
      <c r="G39" s="164" t="s">
        <v>4</v>
      </c>
      <c r="H39" s="53">
        <v>60</v>
      </c>
      <c r="I39" s="234">
        <v>59.2</v>
      </c>
      <c r="J39" s="127" t="s">
        <v>4</v>
      </c>
      <c r="K39" s="127" t="s">
        <v>4</v>
      </c>
      <c r="L39" s="127" t="s">
        <v>4</v>
      </c>
      <c r="M39" s="127" t="s">
        <v>4</v>
      </c>
      <c r="N39" s="127" t="s">
        <v>4</v>
      </c>
      <c r="O39" s="127" t="s">
        <v>4</v>
      </c>
      <c r="P39" s="127" t="s">
        <v>4</v>
      </c>
      <c r="Q39" s="127" t="s">
        <v>4</v>
      </c>
      <c r="R39" s="127" t="s">
        <v>4</v>
      </c>
      <c r="S39" s="127" t="s">
        <v>4</v>
      </c>
      <c r="T39" s="231">
        <v>0</v>
      </c>
      <c r="U39" s="231">
        <v>0</v>
      </c>
      <c r="X39" s="231">
        <v>0.15</v>
      </c>
      <c r="Y39" s="231">
        <v>0.1465784113491716</v>
      </c>
      <c r="Z39" s="231">
        <v>0.17099999999999999</v>
      </c>
      <c r="AA39" s="231">
        <v>0.16709938893805562</v>
      </c>
      <c r="AB39" s="231">
        <v>0.62</v>
      </c>
      <c r="AC39" s="231">
        <v>0.60585743357657595</v>
      </c>
      <c r="AD39" s="76"/>
      <c r="AE39" s="76"/>
      <c r="AF39" s="76"/>
      <c r="AG39" s="76"/>
      <c r="AH39" s="76"/>
      <c r="AI39" s="76"/>
      <c r="AJ39" s="76"/>
      <c r="AK39" s="76"/>
      <c r="AL39" s="76"/>
      <c r="AM39" s="76"/>
      <c r="AN39" s="76"/>
      <c r="AO39" s="76"/>
      <c r="AP39" s="76"/>
      <c r="AQ39" s="76"/>
      <c r="AR39" s="76"/>
      <c r="AS39" s="76"/>
      <c r="AT39" s="76"/>
      <c r="AU39" s="76"/>
      <c r="AV39" s="76"/>
      <c r="AW39" s="76"/>
      <c r="AX39" s="76"/>
      <c r="AY39" s="76"/>
      <c r="AZ39" s="76"/>
      <c r="BA39" s="76"/>
      <c r="BB39" s="77"/>
    </row>
    <row r="40" spans="1:54" ht="15.75" x14ac:dyDescent="0.25">
      <c r="A40" s="75">
        <f>IF(ISBLANK(VLOOKUP(D40,#REF!,3)),0,1)</f>
        <v>1</v>
      </c>
      <c r="B40" s="74">
        <f t="shared" si="0"/>
        <v>0</v>
      </c>
      <c r="C40" s="52">
        <v>6</v>
      </c>
      <c r="D40" s="53"/>
      <c r="E40" s="53"/>
      <c r="F40" s="53"/>
      <c r="G40" s="164" t="s">
        <v>4</v>
      </c>
      <c r="H40" s="53">
        <v>60</v>
      </c>
      <c r="I40" s="234">
        <v>59.9</v>
      </c>
      <c r="J40" s="127" t="s">
        <v>4</v>
      </c>
      <c r="K40" s="127" t="s">
        <v>4</v>
      </c>
      <c r="L40" s="127" t="s">
        <v>4</v>
      </c>
      <c r="M40" s="127" t="s">
        <v>4</v>
      </c>
      <c r="N40" s="127" t="s">
        <v>4</v>
      </c>
      <c r="O40" s="127" t="s">
        <v>4</v>
      </c>
      <c r="P40" s="127" t="s">
        <v>4</v>
      </c>
      <c r="Q40" s="127" t="s">
        <v>4</v>
      </c>
      <c r="R40" s="127" t="s">
        <v>4</v>
      </c>
      <c r="S40" s="127" t="s">
        <v>4</v>
      </c>
      <c r="T40" s="231">
        <v>0</v>
      </c>
      <c r="U40" s="231">
        <v>0</v>
      </c>
      <c r="X40" s="231">
        <v>0.24</v>
      </c>
      <c r="Y40" s="231">
        <v>0.23452545815867457</v>
      </c>
      <c r="Z40" s="231">
        <v>0.15599999999999997</v>
      </c>
      <c r="AA40" s="231">
        <v>0.15244154780313846</v>
      </c>
      <c r="AB40" s="231">
        <v>0.63</v>
      </c>
      <c r="AC40" s="231">
        <v>0.61562932766652079</v>
      </c>
      <c r="AD40" s="76"/>
      <c r="AE40" s="76"/>
      <c r="AF40" s="76"/>
      <c r="AG40" s="76"/>
      <c r="AH40" s="76"/>
      <c r="AI40" s="76"/>
      <c r="AJ40" s="76"/>
      <c r="AK40" s="76"/>
      <c r="AL40" s="76"/>
      <c r="AM40" s="76"/>
      <c r="AN40" s="76"/>
      <c r="AO40" s="76"/>
      <c r="AP40" s="76"/>
      <c r="AQ40" s="76"/>
      <c r="AR40" s="76"/>
      <c r="AS40" s="76"/>
      <c r="AT40" s="76"/>
      <c r="AU40" s="76"/>
      <c r="AV40" s="76"/>
      <c r="AW40" s="76"/>
      <c r="AX40" s="76"/>
      <c r="AY40" s="76"/>
      <c r="AZ40" s="76"/>
      <c r="BA40" s="76"/>
      <c r="BB40" s="77"/>
    </row>
    <row r="41" spans="1:54" ht="15.75" x14ac:dyDescent="0.25">
      <c r="A41" s="75">
        <f>IF(ISBLANK(VLOOKUP(D41,#REF!,3)),0,1)</f>
        <v>1</v>
      </c>
      <c r="B41" s="74">
        <f t="shared" si="0"/>
        <v>0</v>
      </c>
      <c r="C41" s="52">
        <v>7</v>
      </c>
      <c r="D41" s="53"/>
      <c r="E41" s="53"/>
      <c r="F41" s="53"/>
      <c r="G41" s="164" t="s">
        <v>4</v>
      </c>
      <c r="H41" s="53">
        <v>0</v>
      </c>
      <c r="I41" s="234">
        <v>0.7</v>
      </c>
      <c r="J41" s="127" t="s">
        <v>4</v>
      </c>
      <c r="K41" s="127" t="s">
        <v>4</v>
      </c>
      <c r="L41" s="127" t="s">
        <v>4</v>
      </c>
      <c r="M41" s="127" t="s">
        <v>4</v>
      </c>
      <c r="N41" s="127" t="s">
        <v>4</v>
      </c>
      <c r="O41" s="127" t="s">
        <v>4</v>
      </c>
      <c r="P41" s="127" t="s">
        <v>4</v>
      </c>
      <c r="Q41" s="127" t="s">
        <v>4</v>
      </c>
      <c r="R41" s="127" t="s">
        <v>4</v>
      </c>
      <c r="S41" s="127" t="s">
        <v>4</v>
      </c>
      <c r="T41" s="231">
        <v>0</v>
      </c>
      <c r="U41" s="231">
        <v>0</v>
      </c>
      <c r="X41" s="231">
        <v>0</v>
      </c>
      <c r="Y41" s="231">
        <v>0</v>
      </c>
      <c r="Z41" s="231">
        <v>9.2999999999999985E-2</v>
      </c>
      <c r="AA41" s="231">
        <v>9.0878615036486379E-2</v>
      </c>
      <c r="AB41" s="231">
        <v>0.64</v>
      </c>
      <c r="AC41" s="231">
        <v>0.62540122175646551</v>
      </c>
      <c r="AD41" s="76"/>
      <c r="AE41" s="76"/>
      <c r="AF41" s="76"/>
      <c r="AG41" s="76"/>
      <c r="AH41" s="76"/>
      <c r="AI41" s="76"/>
      <c r="AJ41" s="76"/>
      <c r="AK41" s="76"/>
      <c r="AL41" s="76"/>
      <c r="AM41" s="76"/>
      <c r="AN41" s="76"/>
      <c r="AO41" s="76"/>
      <c r="AP41" s="76"/>
      <c r="AQ41" s="76"/>
      <c r="AR41" s="76"/>
      <c r="AS41" s="76"/>
      <c r="AT41" s="76"/>
      <c r="AU41" s="76"/>
      <c r="AV41" s="76"/>
      <c r="AW41" s="76"/>
      <c r="AX41" s="76"/>
      <c r="AY41" s="76"/>
      <c r="AZ41" s="76"/>
      <c r="BA41" s="76"/>
      <c r="BB41" s="77"/>
    </row>
    <row r="42" spans="1:54" ht="15.75" x14ac:dyDescent="0.25">
      <c r="A42" s="75">
        <f>IF(ISBLANK(VLOOKUP(D42,#REF!,3)),0,1)</f>
        <v>1</v>
      </c>
      <c r="B42" s="74">
        <f t="shared" si="0"/>
        <v>0</v>
      </c>
      <c r="C42" s="52">
        <v>8</v>
      </c>
      <c r="D42" s="53"/>
      <c r="E42" s="53"/>
      <c r="F42" s="53"/>
      <c r="G42" s="164" t="s">
        <v>4</v>
      </c>
      <c r="H42" s="53">
        <v>0</v>
      </c>
      <c r="I42" s="234">
        <v>1.2</v>
      </c>
      <c r="J42" s="127" t="s">
        <v>4</v>
      </c>
      <c r="K42" s="127" t="s">
        <v>4</v>
      </c>
      <c r="L42" s="127" t="s">
        <v>4</v>
      </c>
      <c r="M42" s="127" t="s">
        <v>4</v>
      </c>
      <c r="N42" s="127" t="s">
        <v>4</v>
      </c>
      <c r="O42" s="127" t="s">
        <v>4</v>
      </c>
      <c r="P42" s="127" t="s">
        <v>4</v>
      </c>
      <c r="Q42" s="127" t="s">
        <v>4</v>
      </c>
      <c r="R42" s="127" t="s">
        <v>4</v>
      </c>
      <c r="S42" s="127" t="s">
        <v>4</v>
      </c>
      <c r="T42" s="231">
        <v>0</v>
      </c>
      <c r="U42" s="231">
        <v>0</v>
      </c>
      <c r="X42" s="231">
        <v>0</v>
      </c>
      <c r="Y42" s="231">
        <v>0</v>
      </c>
      <c r="Z42" s="231">
        <v>8.900000000000001E-2</v>
      </c>
      <c r="AA42" s="231">
        <v>8.6969857400508499E-2</v>
      </c>
      <c r="AB42" s="231">
        <v>0.65</v>
      </c>
      <c r="AC42" s="231">
        <v>0.63517311584641034</v>
      </c>
      <c r="AD42" s="76"/>
      <c r="AE42" s="76"/>
      <c r="AF42" s="76"/>
      <c r="AG42" s="76"/>
      <c r="AH42" s="76"/>
      <c r="AI42" s="76"/>
      <c r="AJ42" s="76"/>
      <c r="AK42" s="76"/>
      <c r="AL42" s="76"/>
      <c r="AM42" s="76"/>
      <c r="AN42" s="76"/>
      <c r="AO42" s="76"/>
      <c r="AP42" s="76"/>
      <c r="AQ42" s="76"/>
      <c r="AR42" s="76"/>
      <c r="AS42" s="76"/>
      <c r="AT42" s="76"/>
      <c r="AU42" s="76"/>
      <c r="AV42" s="76"/>
      <c r="AW42" s="76"/>
      <c r="AX42" s="76"/>
      <c r="AY42" s="76"/>
      <c r="AZ42" s="76"/>
      <c r="BA42" s="76"/>
      <c r="BB42" s="77"/>
    </row>
    <row r="43" spans="1:54" ht="15.75" x14ac:dyDescent="0.25">
      <c r="A43" s="75">
        <f>IF(ISBLANK(VLOOKUP(D43,#REF!,3)),0,1)</f>
        <v>1</v>
      </c>
      <c r="B43" s="74">
        <f t="shared" si="0"/>
        <v>0</v>
      </c>
      <c r="C43" s="52">
        <v>9</v>
      </c>
      <c r="D43" s="53"/>
      <c r="E43" s="53"/>
      <c r="F43" s="53"/>
      <c r="G43" s="164" t="s">
        <v>4</v>
      </c>
      <c r="H43" s="53">
        <v>0</v>
      </c>
      <c r="I43" s="234">
        <v>0.7</v>
      </c>
      <c r="J43" s="127" t="s">
        <v>4</v>
      </c>
      <c r="K43" s="127" t="s">
        <v>4</v>
      </c>
      <c r="L43" s="127" t="s">
        <v>4</v>
      </c>
      <c r="M43" s="127" t="s">
        <v>4</v>
      </c>
      <c r="N43" s="127" t="s">
        <v>4</v>
      </c>
      <c r="O43" s="127" t="s">
        <v>4</v>
      </c>
      <c r="P43" s="127" t="s">
        <v>4</v>
      </c>
      <c r="Q43" s="127" t="s">
        <v>4</v>
      </c>
      <c r="R43" s="127" t="s">
        <v>4</v>
      </c>
      <c r="S43" s="127" t="s">
        <v>4</v>
      </c>
      <c r="T43" s="231">
        <v>0</v>
      </c>
      <c r="U43" s="231">
        <v>0</v>
      </c>
      <c r="X43" s="231">
        <v>0.1</v>
      </c>
      <c r="Y43" s="231">
        <v>9.7718940899447743E-2</v>
      </c>
      <c r="Z43" s="231">
        <v>8.6000000000000007E-2</v>
      </c>
      <c r="AA43" s="231">
        <v>8.4038289173525058E-2</v>
      </c>
      <c r="AB43" s="231">
        <v>0.65</v>
      </c>
      <c r="AC43" s="231">
        <v>0.63517311584641034</v>
      </c>
      <c r="AD43" s="76"/>
      <c r="AE43" s="76"/>
      <c r="AF43" s="76"/>
      <c r="AG43" s="76"/>
      <c r="AH43" s="76"/>
      <c r="AI43" s="76"/>
      <c r="AJ43" s="76"/>
      <c r="AK43" s="76"/>
      <c r="AL43" s="76"/>
      <c r="AM43" s="76"/>
      <c r="AN43" s="76"/>
      <c r="AO43" s="76"/>
      <c r="AP43" s="76"/>
      <c r="AQ43" s="76"/>
      <c r="AR43" s="76"/>
      <c r="AS43" s="76"/>
      <c r="AT43" s="76"/>
      <c r="AU43" s="76"/>
      <c r="AV43" s="76"/>
      <c r="AW43" s="76"/>
      <c r="AX43" s="76"/>
      <c r="AY43" s="76"/>
      <c r="AZ43" s="76"/>
      <c r="BA43" s="76"/>
      <c r="BB43" s="77"/>
    </row>
    <row r="44" spans="1:54" ht="15.75" x14ac:dyDescent="0.25">
      <c r="A44" s="75">
        <f>IF(ISBLANK(VLOOKUP(D44,#REF!,3)),0,1)</f>
        <v>1</v>
      </c>
      <c r="B44" s="74">
        <f t="shared" si="0"/>
        <v>0</v>
      </c>
      <c r="C44" s="52">
        <v>10</v>
      </c>
      <c r="D44" s="53"/>
      <c r="E44" s="53"/>
      <c r="F44" s="53"/>
      <c r="G44" s="164" t="s">
        <v>4</v>
      </c>
      <c r="H44" s="53"/>
      <c r="I44" s="159" t="s">
        <v>4</v>
      </c>
      <c r="J44" s="127" t="s">
        <v>4</v>
      </c>
      <c r="K44" s="127" t="s">
        <v>4</v>
      </c>
      <c r="L44" s="127" t="s">
        <v>4</v>
      </c>
      <c r="M44" s="127" t="s">
        <v>4</v>
      </c>
      <c r="N44" s="127" t="s">
        <v>4</v>
      </c>
      <c r="O44" s="127" t="s">
        <v>4</v>
      </c>
      <c r="P44" s="127" t="s">
        <v>4</v>
      </c>
      <c r="Q44" s="127" t="s">
        <v>4</v>
      </c>
      <c r="R44" s="127" t="s">
        <v>4</v>
      </c>
      <c r="S44" s="127" t="s">
        <v>4</v>
      </c>
      <c r="T44" s="127" t="s">
        <v>4</v>
      </c>
      <c r="U44" s="127" t="s">
        <v>4</v>
      </c>
      <c r="V44" s="127" t="s">
        <v>4</v>
      </c>
      <c r="W44" s="127" t="s">
        <v>4</v>
      </c>
      <c r="X44" s="127" t="s">
        <v>4</v>
      </c>
      <c r="Y44" s="127" t="s">
        <v>4</v>
      </c>
      <c r="Z44" s="127" t="s">
        <v>4</v>
      </c>
      <c r="AA44" s="127" t="s">
        <v>4</v>
      </c>
      <c r="AB44" s="127" t="s">
        <v>4</v>
      </c>
      <c r="AC44" s="127" t="s">
        <v>4</v>
      </c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  <c r="AP44" s="76"/>
      <c r="AQ44" s="76"/>
      <c r="AR44" s="76"/>
      <c r="AS44" s="76"/>
      <c r="AT44" s="76"/>
      <c r="AU44" s="76"/>
      <c r="AV44" s="76"/>
      <c r="AW44" s="76"/>
      <c r="AX44" s="76"/>
      <c r="AY44" s="76"/>
      <c r="AZ44" s="76"/>
      <c r="BA44" s="76"/>
      <c r="BB44" s="77"/>
    </row>
    <row r="45" spans="1:54" ht="15.75" x14ac:dyDescent="0.25">
      <c r="A45" s="75">
        <f>IF(ISBLANK(VLOOKUP(D45,#REF!,3)),0,1)</f>
        <v>1</v>
      </c>
      <c r="B45" s="74">
        <f t="shared" si="0"/>
        <v>0</v>
      </c>
      <c r="C45" s="52">
        <v>11</v>
      </c>
      <c r="D45" s="53"/>
      <c r="E45" s="53"/>
      <c r="F45" s="53"/>
      <c r="G45" s="164" t="s">
        <v>4</v>
      </c>
      <c r="H45" s="53"/>
      <c r="I45" s="159" t="s">
        <v>4</v>
      </c>
      <c r="J45" s="127" t="s">
        <v>4</v>
      </c>
      <c r="K45" s="127" t="s">
        <v>4</v>
      </c>
      <c r="L45" s="127" t="s">
        <v>4</v>
      </c>
      <c r="M45" s="127" t="s">
        <v>4</v>
      </c>
      <c r="N45" s="127" t="s">
        <v>4</v>
      </c>
      <c r="O45" s="127" t="s">
        <v>4</v>
      </c>
      <c r="P45" s="127" t="s">
        <v>4</v>
      </c>
      <c r="Q45" s="127" t="s">
        <v>4</v>
      </c>
      <c r="R45" s="127" t="s">
        <v>4</v>
      </c>
      <c r="S45" s="127" t="s">
        <v>4</v>
      </c>
      <c r="T45" s="127" t="s">
        <v>4</v>
      </c>
      <c r="U45" s="127" t="s">
        <v>4</v>
      </c>
      <c r="V45" s="127" t="s">
        <v>4</v>
      </c>
      <c r="W45" s="127" t="s">
        <v>4</v>
      </c>
      <c r="X45" s="127" t="s">
        <v>4</v>
      </c>
      <c r="Y45" s="127" t="s">
        <v>4</v>
      </c>
      <c r="Z45" s="127" t="s">
        <v>4</v>
      </c>
      <c r="AA45" s="127" t="s">
        <v>4</v>
      </c>
      <c r="AB45" s="127" t="s">
        <v>4</v>
      </c>
      <c r="AC45" s="127" t="s">
        <v>4</v>
      </c>
      <c r="AD45" s="76"/>
      <c r="AE45" s="76"/>
      <c r="AF45" s="76"/>
      <c r="AG45" s="76"/>
      <c r="AH45" s="76"/>
      <c r="AI45" s="76"/>
      <c r="AJ45" s="76"/>
      <c r="AK45" s="76"/>
      <c r="AL45" s="76"/>
      <c r="AM45" s="76"/>
      <c r="AN45" s="76"/>
      <c r="AO45" s="76"/>
      <c r="AP45" s="76"/>
      <c r="AQ45" s="76"/>
      <c r="AR45" s="76"/>
      <c r="AS45" s="76"/>
      <c r="AT45" s="76"/>
      <c r="AU45" s="76"/>
      <c r="AV45" s="76"/>
      <c r="AW45" s="76"/>
      <c r="AX45" s="76"/>
      <c r="AY45" s="76"/>
      <c r="AZ45" s="76"/>
      <c r="BA45" s="76"/>
      <c r="BB45" s="77"/>
    </row>
    <row r="46" spans="1:54" ht="15.75" x14ac:dyDescent="0.25">
      <c r="A46" s="75">
        <f>IF(ISBLANK(VLOOKUP(D46,#REF!,3)),0,1)</f>
        <v>1</v>
      </c>
      <c r="B46" s="74">
        <f t="shared" si="0"/>
        <v>0</v>
      </c>
      <c r="C46" s="52">
        <v>12</v>
      </c>
      <c r="D46" s="53"/>
      <c r="E46" s="54"/>
      <c r="F46" s="55"/>
      <c r="G46" s="164" t="s">
        <v>4</v>
      </c>
      <c r="H46" s="55"/>
      <c r="I46" s="159" t="s">
        <v>4</v>
      </c>
      <c r="J46" s="127" t="s">
        <v>4</v>
      </c>
      <c r="K46" s="127" t="s">
        <v>4</v>
      </c>
      <c r="L46" s="127" t="s">
        <v>4</v>
      </c>
      <c r="M46" s="127" t="s">
        <v>4</v>
      </c>
      <c r="N46" s="127" t="s">
        <v>4</v>
      </c>
      <c r="O46" s="127" t="s">
        <v>4</v>
      </c>
      <c r="P46" s="127" t="s">
        <v>4</v>
      </c>
      <c r="Q46" s="127" t="s">
        <v>4</v>
      </c>
      <c r="R46" s="127" t="s">
        <v>4</v>
      </c>
      <c r="S46" s="127" t="s">
        <v>4</v>
      </c>
      <c r="T46" s="127" t="s">
        <v>4</v>
      </c>
      <c r="U46" s="127" t="s">
        <v>4</v>
      </c>
      <c r="V46" s="127" t="s">
        <v>4</v>
      </c>
      <c r="W46" s="127" t="s">
        <v>4</v>
      </c>
      <c r="X46" s="127" t="s">
        <v>4</v>
      </c>
      <c r="Y46" s="127" t="s">
        <v>4</v>
      </c>
      <c r="Z46" s="127" t="s">
        <v>4</v>
      </c>
      <c r="AA46" s="127" t="s">
        <v>4</v>
      </c>
      <c r="AB46" s="127" t="s">
        <v>4</v>
      </c>
      <c r="AC46" s="127" t="s">
        <v>4</v>
      </c>
      <c r="AD46" s="76"/>
      <c r="AE46" s="76"/>
      <c r="AF46" s="76"/>
      <c r="AG46" s="76"/>
      <c r="AH46" s="76"/>
      <c r="AI46" s="76"/>
      <c r="AJ46" s="76"/>
      <c r="AK46" s="76"/>
      <c r="AL46" s="76"/>
      <c r="AM46" s="76"/>
      <c r="AN46" s="76"/>
      <c r="AO46" s="76"/>
      <c r="AP46" s="76"/>
      <c r="AQ46" s="76"/>
      <c r="AR46" s="76"/>
      <c r="AS46" s="76"/>
      <c r="AT46" s="76"/>
      <c r="AU46" s="76"/>
      <c r="AV46" s="76"/>
      <c r="AW46" s="76"/>
      <c r="AX46" s="76"/>
      <c r="AY46" s="76"/>
      <c r="AZ46" s="76"/>
      <c r="BA46" s="76"/>
      <c r="BB46" s="77"/>
    </row>
    <row r="47" spans="1:54" ht="15.75" x14ac:dyDescent="0.25">
      <c r="A47" s="75">
        <f>IF(ISBLANK(VLOOKUP(D47,#REF!,3)),0,1)</f>
        <v>1</v>
      </c>
      <c r="B47" s="74">
        <f t="shared" si="0"/>
        <v>0</v>
      </c>
      <c r="C47" s="52">
        <v>13</v>
      </c>
      <c r="D47" s="53"/>
      <c r="E47" s="54"/>
      <c r="F47" s="55"/>
      <c r="G47" s="232" t="s">
        <v>4</v>
      </c>
      <c r="H47" s="55"/>
      <c r="I47" s="159" t="s">
        <v>4</v>
      </c>
      <c r="J47" s="127" t="s">
        <v>4</v>
      </c>
      <c r="K47" s="127" t="s">
        <v>4</v>
      </c>
      <c r="L47" s="127" t="s">
        <v>4</v>
      </c>
      <c r="M47" s="127" t="s">
        <v>4</v>
      </c>
      <c r="N47" s="127" t="s">
        <v>4</v>
      </c>
      <c r="O47" s="127" t="s">
        <v>4</v>
      </c>
      <c r="P47" s="127" t="s">
        <v>4</v>
      </c>
      <c r="Q47" s="127" t="s">
        <v>4</v>
      </c>
      <c r="R47" s="127" t="s">
        <v>4</v>
      </c>
      <c r="S47" s="127" t="s">
        <v>4</v>
      </c>
      <c r="T47" s="127" t="s">
        <v>4</v>
      </c>
      <c r="U47" s="127" t="s">
        <v>4</v>
      </c>
      <c r="V47" s="127" t="s">
        <v>4</v>
      </c>
      <c r="W47" s="127" t="s">
        <v>4</v>
      </c>
      <c r="X47" s="127" t="s">
        <v>4</v>
      </c>
      <c r="Y47" s="127" t="s">
        <v>4</v>
      </c>
      <c r="Z47" s="127" t="s">
        <v>4</v>
      </c>
      <c r="AA47" s="127" t="s">
        <v>4</v>
      </c>
      <c r="AB47" s="127" t="s">
        <v>4</v>
      </c>
      <c r="AC47" s="127" t="s">
        <v>4</v>
      </c>
      <c r="AD47" s="76"/>
      <c r="AE47" s="76"/>
      <c r="AF47" s="76"/>
      <c r="AG47" s="76"/>
      <c r="AH47" s="76"/>
      <c r="AI47" s="76"/>
      <c r="AJ47" s="76"/>
      <c r="AK47" s="76"/>
      <c r="AL47" s="76"/>
      <c r="AM47" s="76"/>
      <c r="AN47" s="76"/>
      <c r="AO47" s="76"/>
      <c r="AP47" s="76"/>
      <c r="AQ47" s="76"/>
      <c r="AR47" s="76"/>
      <c r="AS47" s="76"/>
      <c r="AT47" s="76"/>
      <c r="AU47" s="76"/>
      <c r="AV47" s="76"/>
      <c r="AW47" s="76"/>
      <c r="AX47" s="76"/>
      <c r="AY47" s="76"/>
      <c r="AZ47" s="76"/>
      <c r="BA47" s="76"/>
      <c r="BB47" s="77"/>
    </row>
    <row r="48" spans="1:54" ht="15.75" x14ac:dyDescent="0.25">
      <c r="A48" s="75">
        <f>IF(ISBLANK(VLOOKUP(D48,#REF!,3)),0,1)</f>
        <v>1</v>
      </c>
      <c r="B48" s="74">
        <f t="shared" si="0"/>
        <v>0</v>
      </c>
      <c r="C48" s="52">
        <v>14</v>
      </c>
      <c r="D48" s="53"/>
      <c r="E48" s="54"/>
      <c r="F48" s="55"/>
      <c r="G48" s="232" t="s">
        <v>4</v>
      </c>
      <c r="H48" s="55"/>
      <c r="I48" s="159" t="s">
        <v>4</v>
      </c>
      <c r="J48" s="127" t="s">
        <v>4</v>
      </c>
      <c r="K48" s="127" t="s">
        <v>4</v>
      </c>
      <c r="L48" s="127" t="s">
        <v>4</v>
      </c>
      <c r="M48" s="127" t="s">
        <v>4</v>
      </c>
      <c r="N48" s="127" t="s">
        <v>4</v>
      </c>
      <c r="O48" s="127" t="s">
        <v>4</v>
      </c>
      <c r="P48" s="127" t="s">
        <v>4</v>
      </c>
      <c r="Q48" s="127" t="s">
        <v>4</v>
      </c>
      <c r="R48" s="127" t="s">
        <v>4</v>
      </c>
      <c r="S48" s="127" t="s">
        <v>4</v>
      </c>
      <c r="T48" s="127" t="s">
        <v>4</v>
      </c>
      <c r="U48" s="127" t="s">
        <v>4</v>
      </c>
      <c r="V48" s="127" t="s">
        <v>4</v>
      </c>
      <c r="W48" s="127" t="s">
        <v>4</v>
      </c>
      <c r="X48" s="127" t="s">
        <v>4</v>
      </c>
      <c r="Y48" s="127" t="s">
        <v>4</v>
      </c>
      <c r="Z48" s="127" t="s">
        <v>4</v>
      </c>
      <c r="AA48" s="127" t="s">
        <v>4</v>
      </c>
      <c r="AB48" s="127" t="s">
        <v>4</v>
      </c>
      <c r="AC48" s="127" t="s">
        <v>4</v>
      </c>
      <c r="AD48" s="76"/>
      <c r="AE48" s="76"/>
      <c r="AF48" s="76"/>
      <c r="AG48" s="76"/>
      <c r="AH48" s="76"/>
      <c r="AI48" s="76"/>
      <c r="AJ48" s="76"/>
      <c r="AK48" s="76"/>
      <c r="AL48" s="76"/>
      <c r="AM48" s="76"/>
      <c r="AN48" s="76"/>
      <c r="AO48" s="76"/>
      <c r="AP48" s="76"/>
      <c r="AQ48" s="76"/>
      <c r="AR48" s="76"/>
      <c r="AS48" s="76"/>
      <c r="AT48" s="76"/>
      <c r="AU48" s="76"/>
      <c r="AV48" s="76"/>
      <c r="AW48" s="76"/>
      <c r="AX48" s="76"/>
      <c r="AY48" s="76"/>
      <c r="AZ48" s="76"/>
      <c r="BA48" s="76"/>
      <c r="BB48" s="77"/>
    </row>
    <row r="49" spans="1:54" ht="15.75" x14ac:dyDescent="0.25">
      <c r="A49" s="75">
        <f>IF(ISBLANK(VLOOKUP(D49,#REF!,3)),0,1)</f>
        <v>1</v>
      </c>
      <c r="B49" s="74">
        <f t="shared" si="0"/>
        <v>0</v>
      </c>
      <c r="C49" s="52">
        <v>15</v>
      </c>
      <c r="D49" s="53"/>
      <c r="E49" s="54"/>
      <c r="F49" s="55"/>
      <c r="G49" s="112"/>
      <c r="H49" s="53"/>
      <c r="I49" s="53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24"/>
      <c r="W49" s="124"/>
      <c r="X49" s="16"/>
      <c r="Y49" s="16"/>
      <c r="Z49" s="124"/>
      <c r="AA49" s="16"/>
      <c r="AB49" s="124"/>
      <c r="AC49" s="124"/>
      <c r="AD49" s="76"/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76"/>
      <c r="AR49" s="76"/>
      <c r="AS49" s="76"/>
      <c r="AT49" s="76"/>
      <c r="AU49" s="76"/>
      <c r="AV49" s="76"/>
      <c r="AW49" s="76"/>
      <c r="AX49" s="76"/>
      <c r="AY49" s="76"/>
      <c r="AZ49" s="76"/>
      <c r="BA49" s="76"/>
      <c r="BB49" s="77"/>
    </row>
    <row r="50" spans="1:54" ht="15.75" x14ac:dyDescent="0.25">
      <c r="A50" s="75">
        <f>IF(ISBLANK(VLOOKUP(D50,#REF!,3)),0,1)</f>
        <v>1</v>
      </c>
      <c r="B50" s="74">
        <f t="shared" si="0"/>
        <v>0</v>
      </c>
      <c r="C50" s="52">
        <v>16</v>
      </c>
      <c r="D50" s="53"/>
      <c r="E50" s="54"/>
      <c r="F50" s="55"/>
      <c r="G50" s="112"/>
      <c r="H50" s="53"/>
      <c r="I50" s="53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24"/>
      <c r="W50" s="124"/>
      <c r="X50" s="16"/>
      <c r="Y50" s="16"/>
      <c r="Z50" s="124"/>
      <c r="AA50" s="76"/>
      <c r="AB50" s="76"/>
      <c r="AC50" s="76"/>
      <c r="AD50" s="76"/>
      <c r="AE50" s="76"/>
      <c r="AF50" s="76"/>
      <c r="AG50" s="76"/>
      <c r="AH50" s="76"/>
      <c r="AI50" s="76"/>
      <c r="AJ50" s="76"/>
      <c r="AK50" s="76"/>
      <c r="AL50" s="76"/>
      <c r="AM50" s="76"/>
      <c r="AN50" s="76"/>
      <c r="AO50" s="76"/>
      <c r="AP50" s="76"/>
      <c r="AQ50" s="76"/>
      <c r="AR50" s="76"/>
      <c r="AS50" s="76"/>
      <c r="AT50" s="76"/>
      <c r="AU50" s="76"/>
      <c r="AV50" s="76"/>
      <c r="AW50" s="76"/>
      <c r="AX50" s="76"/>
      <c r="AY50" s="76"/>
      <c r="AZ50" s="76"/>
      <c r="BA50" s="76"/>
      <c r="BB50" s="77"/>
    </row>
    <row r="51" spans="1:54" ht="15.75" x14ac:dyDescent="0.25">
      <c r="A51" s="75">
        <f>IF(ISBLANK(VLOOKUP(D51,#REF!,3)),0,1)</f>
        <v>1</v>
      </c>
      <c r="B51" s="74">
        <f t="shared" si="0"/>
        <v>0</v>
      </c>
      <c r="C51" s="52">
        <v>17</v>
      </c>
      <c r="D51" s="53"/>
      <c r="E51" s="54"/>
      <c r="F51" s="55"/>
      <c r="G51" s="112"/>
      <c r="H51" s="53"/>
      <c r="I51" s="53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24"/>
      <c r="W51" s="124"/>
      <c r="X51" s="16"/>
      <c r="Y51" s="16"/>
      <c r="Z51" s="124"/>
      <c r="AA51" s="16"/>
      <c r="AB51" s="124"/>
      <c r="AC51" s="124"/>
      <c r="AD51" s="76"/>
      <c r="AE51" s="76"/>
      <c r="AF51" s="76"/>
      <c r="AG51" s="76"/>
      <c r="AH51" s="76"/>
      <c r="AI51" s="76"/>
      <c r="AJ51" s="76"/>
      <c r="AK51" s="76"/>
      <c r="AL51" s="76"/>
      <c r="AM51" s="76"/>
      <c r="AN51" s="76"/>
      <c r="AO51" s="76"/>
      <c r="AP51" s="76"/>
      <c r="AQ51" s="76"/>
      <c r="AR51" s="76"/>
      <c r="AS51" s="76"/>
      <c r="AT51" s="76"/>
      <c r="AU51" s="76"/>
      <c r="AV51" s="76"/>
      <c r="AW51" s="76"/>
      <c r="AX51" s="76"/>
      <c r="AY51" s="76"/>
      <c r="AZ51" s="76"/>
      <c r="BA51" s="76"/>
      <c r="BB51" s="77"/>
    </row>
    <row r="52" spans="1:54" ht="15.75" x14ac:dyDescent="0.25">
      <c r="A52" s="75">
        <f>IF(ISBLANK(VLOOKUP(D52,#REF!,3)),0,1)</f>
        <v>1</v>
      </c>
      <c r="B52" s="74">
        <f t="shared" si="0"/>
        <v>0</v>
      </c>
      <c r="C52" s="52">
        <v>18</v>
      </c>
      <c r="D52" s="53"/>
      <c r="E52" s="54"/>
      <c r="F52" s="55"/>
      <c r="G52" s="112"/>
      <c r="H52" s="53"/>
      <c r="I52" s="53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24"/>
      <c r="W52" s="124"/>
      <c r="X52" s="16"/>
      <c r="Y52" s="16"/>
      <c r="Z52" s="124"/>
      <c r="AA52" s="76"/>
      <c r="AB52" s="76"/>
      <c r="AC52" s="76"/>
      <c r="AD52" s="76"/>
      <c r="AE52" s="76"/>
      <c r="AF52" s="76"/>
      <c r="AG52" s="76"/>
      <c r="AH52" s="76"/>
      <c r="AI52" s="76"/>
      <c r="AJ52" s="76"/>
      <c r="AK52" s="76"/>
      <c r="AL52" s="76"/>
      <c r="AM52" s="76"/>
      <c r="AN52" s="76"/>
      <c r="AO52" s="76"/>
      <c r="AP52" s="76"/>
      <c r="AQ52" s="76"/>
      <c r="AR52" s="76"/>
      <c r="AS52" s="76"/>
      <c r="AT52" s="76"/>
      <c r="AU52" s="76"/>
      <c r="AV52" s="76"/>
      <c r="AW52" s="76"/>
      <c r="AX52" s="76"/>
      <c r="AY52" s="76"/>
      <c r="AZ52" s="76"/>
      <c r="BA52" s="76"/>
      <c r="BB52" s="77"/>
    </row>
    <row r="53" spans="1:54" ht="15.75" x14ac:dyDescent="0.25">
      <c r="A53" s="75">
        <f>IF(ISBLANK(VLOOKUP(D53,#REF!,3)),0,1)</f>
        <v>1</v>
      </c>
      <c r="B53" s="74">
        <f t="shared" si="0"/>
        <v>0</v>
      </c>
      <c r="C53" s="52">
        <v>19</v>
      </c>
      <c r="D53" s="53"/>
      <c r="E53" s="54"/>
      <c r="F53" s="55"/>
      <c r="G53" s="112"/>
      <c r="H53" s="53"/>
      <c r="I53" s="53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76"/>
      <c r="U53" s="76"/>
      <c r="V53" s="76"/>
      <c r="W53" s="76"/>
      <c r="X53" s="76"/>
      <c r="Y53" s="76"/>
      <c r="Z53" s="76"/>
      <c r="AA53" s="76"/>
      <c r="AB53" s="76"/>
      <c r="AC53" s="76"/>
      <c r="AD53" s="76"/>
      <c r="AE53" s="76"/>
      <c r="AF53" s="76"/>
      <c r="AG53" s="76"/>
      <c r="AH53" s="76"/>
      <c r="AI53" s="76"/>
      <c r="AJ53" s="76"/>
      <c r="AK53" s="76"/>
      <c r="AL53" s="76"/>
      <c r="AM53" s="76"/>
      <c r="AN53" s="76"/>
      <c r="AO53" s="76"/>
      <c r="AP53" s="76"/>
      <c r="AQ53" s="76"/>
      <c r="AR53" s="76"/>
      <c r="AS53" s="76"/>
      <c r="AT53" s="76"/>
      <c r="AU53" s="76"/>
      <c r="AV53" s="76"/>
      <c r="AW53" s="76"/>
      <c r="AX53" s="76"/>
      <c r="AY53" s="76"/>
      <c r="AZ53" s="76"/>
      <c r="BA53" s="76"/>
      <c r="BB53" s="77"/>
    </row>
    <row r="54" spans="1:54" ht="15.75" x14ac:dyDescent="0.25">
      <c r="A54" s="75">
        <f>IF(ISBLANK(VLOOKUP(D54,#REF!,3)),0,1)</f>
        <v>1</v>
      </c>
      <c r="B54" s="74">
        <f t="shared" si="0"/>
        <v>0</v>
      </c>
      <c r="C54" s="52">
        <v>20</v>
      </c>
      <c r="D54" s="53"/>
      <c r="E54" s="54"/>
      <c r="F54" s="55"/>
      <c r="G54" s="112"/>
      <c r="H54" s="53"/>
      <c r="I54" s="53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76"/>
      <c r="U54" s="76"/>
      <c r="V54" s="76"/>
      <c r="W54" s="76"/>
      <c r="X54" s="76"/>
      <c r="Y54" s="76"/>
      <c r="Z54" s="76"/>
      <c r="AA54" s="76"/>
      <c r="AB54" s="76"/>
      <c r="AC54" s="76"/>
      <c r="AD54" s="76"/>
      <c r="AE54" s="76"/>
      <c r="AF54" s="76"/>
      <c r="AG54" s="76"/>
      <c r="AH54" s="76"/>
      <c r="AI54" s="76"/>
      <c r="AJ54" s="76"/>
      <c r="AK54" s="76"/>
      <c r="AL54" s="76"/>
      <c r="AM54" s="76"/>
      <c r="AN54" s="76"/>
      <c r="AO54" s="76"/>
      <c r="AP54" s="76"/>
      <c r="AQ54" s="76"/>
      <c r="AR54" s="76"/>
      <c r="AS54" s="76"/>
      <c r="AT54" s="76"/>
      <c r="AU54" s="76"/>
      <c r="AV54" s="76"/>
      <c r="AW54" s="76"/>
      <c r="AX54" s="76"/>
      <c r="AY54" s="76"/>
      <c r="AZ54" s="76"/>
      <c r="BA54" s="76"/>
      <c r="BB54" s="77"/>
    </row>
    <row r="55" spans="1:54" ht="15.75" x14ac:dyDescent="0.25">
      <c r="A55" s="75">
        <f>IF(ISBLANK(VLOOKUP(D55,#REF!,3)),0,1)</f>
        <v>1</v>
      </c>
      <c r="B55" s="74">
        <f t="shared" si="0"/>
        <v>0</v>
      </c>
      <c r="C55" s="52">
        <v>21</v>
      </c>
      <c r="D55" s="53"/>
      <c r="E55" s="54"/>
      <c r="F55" s="55"/>
      <c r="G55" s="112"/>
      <c r="H55" s="53"/>
      <c r="I55" s="53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76"/>
      <c r="U55" s="76"/>
      <c r="V55" s="76"/>
      <c r="W55" s="76"/>
      <c r="X55" s="76"/>
      <c r="Y55" s="76"/>
      <c r="Z55" s="76"/>
      <c r="AA55" s="76"/>
      <c r="AB55" s="76"/>
      <c r="AC55" s="76"/>
      <c r="AD55" s="76"/>
      <c r="AE55" s="76"/>
      <c r="AF55" s="76"/>
      <c r="AG55" s="76"/>
      <c r="AH55" s="76"/>
      <c r="AI55" s="76"/>
      <c r="AJ55" s="76"/>
      <c r="AK55" s="76"/>
      <c r="AL55" s="76"/>
      <c r="AM55" s="76"/>
      <c r="AN55" s="76"/>
      <c r="AO55" s="76"/>
      <c r="AP55" s="76"/>
      <c r="AQ55" s="76"/>
      <c r="AR55" s="76"/>
      <c r="AS55" s="76"/>
      <c r="AT55" s="76"/>
      <c r="AU55" s="76"/>
      <c r="AV55" s="76"/>
      <c r="AW55" s="76"/>
      <c r="AX55" s="76"/>
      <c r="AY55" s="76"/>
      <c r="AZ55" s="76"/>
      <c r="BA55" s="76"/>
      <c r="BB55" s="77"/>
    </row>
    <row r="56" spans="1:54" ht="15.75" x14ac:dyDescent="0.25">
      <c r="A56" s="75">
        <f>IF(ISBLANK(VLOOKUP(D56,#REF!,3)),0,1)</f>
        <v>1</v>
      </c>
      <c r="B56" s="74">
        <f t="shared" si="0"/>
        <v>0</v>
      </c>
      <c r="C56" s="52">
        <v>22</v>
      </c>
      <c r="D56" s="53"/>
      <c r="E56" s="54"/>
      <c r="F56" s="55"/>
      <c r="G56" s="112"/>
      <c r="H56" s="53"/>
      <c r="I56" s="53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24"/>
      <c r="W56" s="124"/>
      <c r="X56" s="124"/>
      <c r="Y56" s="124"/>
      <c r="Z56" s="16"/>
      <c r="AA56" s="16"/>
      <c r="AB56" s="124"/>
      <c r="AC56" s="124"/>
      <c r="AD56" s="76"/>
      <c r="AE56" s="76"/>
      <c r="AF56" s="76"/>
      <c r="AG56" s="76"/>
      <c r="AH56" s="76"/>
      <c r="AI56" s="76"/>
      <c r="AJ56" s="76"/>
      <c r="AK56" s="76"/>
      <c r="AL56" s="76"/>
      <c r="AM56" s="76"/>
      <c r="AN56" s="76"/>
      <c r="AO56" s="76"/>
      <c r="AP56" s="76"/>
      <c r="AQ56" s="76"/>
      <c r="AR56" s="76"/>
      <c r="AS56" s="76"/>
      <c r="AT56" s="76"/>
      <c r="AU56" s="76"/>
      <c r="AV56" s="76"/>
      <c r="AW56" s="76"/>
      <c r="AX56" s="76"/>
      <c r="AY56" s="76"/>
      <c r="AZ56" s="76"/>
      <c r="BA56" s="76"/>
      <c r="BB56" s="77"/>
    </row>
    <row r="57" spans="1:54" ht="15.75" x14ac:dyDescent="0.25">
      <c r="A57" s="75">
        <f>IF(ISBLANK(VLOOKUP(D57,#REF!,3)),0,1)</f>
        <v>1</v>
      </c>
      <c r="B57" s="74">
        <f t="shared" si="0"/>
        <v>0</v>
      </c>
      <c r="C57" s="52">
        <v>23</v>
      </c>
      <c r="D57" s="53"/>
      <c r="E57" s="54"/>
      <c r="F57" s="55"/>
      <c r="G57" s="112"/>
      <c r="H57" s="53"/>
      <c r="I57" s="53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  <c r="AG57" s="76"/>
      <c r="AH57" s="76"/>
      <c r="AI57" s="76"/>
      <c r="AJ57" s="76"/>
      <c r="AK57" s="76"/>
      <c r="AL57" s="76"/>
      <c r="AM57" s="76"/>
      <c r="AN57" s="76"/>
      <c r="AO57" s="76"/>
      <c r="AP57" s="76"/>
      <c r="AQ57" s="76"/>
      <c r="AR57" s="76"/>
      <c r="AS57" s="76"/>
      <c r="AT57" s="76"/>
      <c r="AU57" s="76"/>
      <c r="AV57" s="76"/>
      <c r="AW57" s="76"/>
      <c r="AX57" s="76"/>
      <c r="AY57" s="76"/>
      <c r="AZ57" s="76"/>
      <c r="BA57" s="76"/>
      <c r="BB57" s="77"/>
    </row>
    <row r="58" spans="1:54" ht="16.5" thickBot="1" x14ac:dyDescent="0.3">
      <c r="A58" s="75">
        <f>IF(ISBLANK(VLOOKUP(D58,#REF!,3)),0,1)</f>
        <v>1</v>
      </c>
      <c r="B58" s="74">
        <f t="shared" si="0"/>
        <v>0</v>
      </c>
      <c r="C58" s="61">
        <v>24</v>
      </c>
      <c r="D58" s="62"/>
      <c r="E58" s="63"/>
      <c r="F58" s="64"/>
      <c r="G58" s="113"/>
      <c r="H58" s="62"/>
      <c r="I58" s="62"/>
      <c r="J58" s="152" t="s">
        <v>4</v>
      </c>
      <c r="K58" s="65" t="str">
        <f>IF(ISBLANK(E58),"",(0.000824493-(0.0000040899*E58)+(0.000000076438*E58^2)-(0.00000000082467*E58^3)+(0.0000000000053875*E58^4)))</f>
        <v/>
      </c>
      <c r="L58" s="65" t="str">
        <f t="shared" ref="L58" si="1">IF(ISBLANK(E58),"",(-0.00000572466+(0.00000010227*E58)-(0.0000000016546*E58^2)))</f>
        <v/>
      </c>
      <c r="M58" s="65" t="str">
        <f t="shared" ref="M58" si="2">IF(ISBLANK(E58),"",IF(ISBLANK(G58),(O58+(K58*35)+(L58*35^1.5)+(0.00000048314*35^2)),(O58+(K58*G58)+(L58*G58^1.5)+(0.00000048314*G58^2))))</f>
        <v/>
      </c>
      <c r="N58" s="66" t="str">
        <f t="shared" ref="N58" si="3">IF(ISBLANK(D58),"",IF(ISBLANK(G58),J58*(1+0.00001*(35-20)),J58*(1+0.00001*(G58-20))))</f>
        <v/>
      </c>
      <c r="O58" s="65" t="str">
        <f t="shared" ref="O58" si="4">IF(ISBLANK(E58),"",(0.999842594+(0.00006793952*E58)-(0.00000909529*E58^2)+(0.0000001001685*E58^3)-(0.000000001120083*E58^4)+(0.000000000006536332*E58^5)))</f>
        <v/>
      </c>
      <c r="P58" s="67" t="s">
        <v>4</v>
      </c>
      <c r="Q58" s="153" t="s">
        <v>4</v>
      </c>
      <c r="R58" s="68" t="s">
        <v>4</v>
      </c>
      <c r="S58" s="68" t="s">
        <v>4</v>
      </c>
      <c r="T58" s="78"/>
      <c r="U58" s="78"/>
      <c r="V58" s="78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/>
      <c r="AH58" s="78"/>
      <c r="AI58" s="78"/>
      <c r="AJ58" s="78"/>
      <c r="AK58" s="78"/>
      <c r="AL58" s="78"/>
      <c r="AM58" s="78"/>
      <c r="AN58" s="78"/>
      <c r="AO58" s="78"/>
      <c r="AP58" s="78"/>
      <c r="AQ58" s="78"/>
      <c r="AR58" s="78"/>
      <c r="AS58" s="78"/>
      <c r="AT58" s="78"/>
      <c r="AU58" s="78"/>
      <c r="AV58" s="78"/>
      <c r="AW58" s="78"/>
      <c r="AX58" s="78"/>
      <c r="AY58" s="78"/>
      <c r="AZ58" s="78"/>
      <c r="BA58" s="78"/>
      <c r="BB58" s="79"/>
    </row>
  </sheetData>
  <dataConsolidate/>
  <mergeCells count="70">
    <mergeCell ref="AZ31:AZ32"/>
    <mergeCell ref="BA31:BA32"/>
    <mergeCell ref="BB31:BB32"/>
    <mergeCell ref="AU31:AU32"/>
    <mergeCell ref="AV31:AV32"/>
    <mergeCell ref="AW31:AW32"/>
    <mergeCell ref="AX31:AX32"/>
    <mergeCell ref="AY31:AY32"/>
    <mergeCell ref="AP31:AP32"/>
    <mergeCell ref="AQ31:AQ32"/>
    <mergeCell ref="AR31:AR32"/>
    <mergeCell ref="AS31:AS32"/>
    <mergeCell ref="AT31:AT32"/>
    <mergeCell ref="AK31:AK32"/>
    <mergeCell ref="AL31:AL32"/>
    <mergeCell ref="AM31:AM32"/>
    <mergeCell ref="AN31:AN32"/>
    <mergeCell ref="AO31:AO32"/>
    <mergeCell ref="AF31:AF32"/>
    <mergeCell ref="AG31:AG32"/>
    <mergeCell ref="AH31:AH32"/>
    <mergeCell ref="AI31:AI32"/>
    <mergeCell ref="AJ31:AJ32"/>
    <mergeCell ref="H33:H34"/>
    <mergeCell ref="I33:I34"/>
    <mergeCell ref="J33:J34"/>
    <mergeCell ref="AD31:AD32"/>
    <mergeCell ref="AE31:AE32"/>
    <mergeCell ref="Z31:AA32"/>
    <mergeCell ref="AB31:AC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C33:C34"/>
    <mergeCell ref="D33:D34"/>
    <mergeCell ref="E33:E34"/>
    <mergeCell ref="F33:F34"/>
    <mergeCell ref="G33:G34"/>
    <mergeCell ref="X31:Y32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G8:H8"/>
    <mergeCell ref="Q8:R8"/>
    <mergeCell ref="G9:H9"/>
    <mergeCell ref="Q9:R9"/>
    <mergeCell ref="G10:H10"/>
    <mergeCell ref="Q10:R10"/>
    <mergeCell ref="C2:E2"/>
    <mergeCell ref="F2:T2"/>
    <mergeCell ref="C4:U4"/>
    <mergeCell ref="C6:E6"/>
    <mergeCell ref="F6:G6"/>
    <mergeCell ref="H6:J6"/>
    <mergeCell ref="P6:Q6"/>
    <mergeCell ref="R6:S6"/>
    <mergeCell ref="T6:U6"/>
  </mergeCells>
  <dataValidations count="4">
    <dataValidation type="list" allowBlank="1" showErrorMessage="1" sqref="I29">
      <formula1>$O$28:$O$30</formula1>
    </dataValidation>
    <dataValidation allowBlank="1" showErrorMessage="1" sqref="J30"/>
    <dataValidation type="list" showInputMessage="1" showErrorMessage="1" promptTitle="Choix Cardinal" sqref="P10">
      <formula1>$N$8:$N$10</formula1>
    </dataValidation>
    <dataValidation type="list" showInputMessage="1" showErrorMessage="1" promptTitle="Choix Cardinal" sqref="P9">
      <formula1>$M$8:$M$10</formula1>
    </dataValidation>
  </dataValidations>
  <pageMargins left="0.7" right="0.7" top="0.75" bottom="0.75" header="0.3" footer="0.3"/>
  <pageSetup paperSize="9" orientation="portrait" horizontalDpi="4294967293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8"/>
  <sheetViews>
    <sheetView zoomScaleNormal="100" workbookViewId="0">
      <selection activeCell="C2" sqref="C2:U12"/>
    </sheetView>
  </sheetViews>
  <sheetFormatPr baseColWidth="10" defaultColWidth="11.42578125" defaultRowHeight="15" x14ac:dyDescent="0.25"/>
  <cols>
    <col min="1" max="2" width="0.85546875" style="80" customWidth="1"/>
    <col min="3" max="3" width="3.7109375" style="80" customWidth="1"/>
    <col min="4" max="8" width="10.28515625" style="80" customWidth="1"/>
    <col min="9" max="10" width="15.7109375" style="80" customWidth="1"/>
    <col min="11" max="15" width="10.7109375" style="80" hidden="1" customWidth="1"/>
    <col min="16" max="16" width="10.7109375" style="80" customWidth="1"/>
    <col min="17" max="29" width="10.28515625" style="80" customWidth="1"/>
    <col min="30" max="30" width="13.5703125" style="80" bestFit="1" customWidth="1"/>
    <col min="31" max="31" width="16.5703125" style="80" bestFit="1" customWidth="1"/>
    <col min="32" max="32" width="9.140625" style="80" bestFit="1" customWidth="1"/>
    <col min="33" max="33" width="26.140625" style="80" bestFit="1" customWidth="1"/>
    <col min="34" max="34" width="12.7109375" style="80" bestFit="1" customWidth="1"/>
    <col min="35" max="35" width="11.140625" style="80" bestFit="1" customWidth="1"/>
    <col min="36" max="36" width="14.28515625" style="80" bestFit="1" customWidth="1"/>
    <col min="37" max="37" width="12" style="80" bestFit="1" customWidth="1"/>
    <col min="38" max="38" width="26.5703125" style="80" bestFit="1" customWidth="1"/>
    <col min="39" max="39" width="14.42578125" style="80" bestFit="1" customWidth="1"/>
    <col min="40" max="40" width="11" style="80" bestFit="1" customWidth="1"/>
    <col min="41" max="41" width="12.28515625" style="80" bestFit="1" customWidth="1"/>
    <col min="42" max="42" width="10.7109375" style="80" bestFit="1" customWidth="1"/>
    <col min="43" max="43" width="6.28515625" style="80" bestFit="1" customWidth="1"/>
    <col min="44" max="44" width="19.42578125" style="80" bestFit="1" customWidth="1"/>
    <col min="45" max="45" width="12.85546875" style="80" bestFit="1" customWidth="1"/>
    <col min="46" max="46" width="17.5703125" style="80" bestFit="1" customWidth="1"/>
    <col min="47" max="47" width="14.42578125" style="80" bestFit="1" customWidth="1"/>
    <col min="48" max="48" width="13.5703125" style="80" bestFit="1" customWidth="1"/>
    <col min="49" max="49" width="13.7109375" style="80" bestFit="1" customWidth="1"/>
    <col min="50" max="50" width="19.7109375" style="80" bestFit="1" customWidth="1"/>
    <col min="51" max="51" width="13.140625" style="80" bestFit="1" customWidth="1"/>
    <col min="52" max="52" width="17.42578125" style="80" bestFit="1" customWidth="1"/>
    <col min="53" max="53" width="13.28515625" style="80" bestFit="1" customWidth="1"/>
    <col min="54" max="54" width="12.42578125" style="80" bestFit="1" customWidth="1"/>
    <col min="55" max="16384" width="11.42578125" style="80"/>
  </cols>
  <sheetData>
    <row r="1" spans="3:23" ht="3" customHeight="1" thickBot="1" x14ac:dyDescent="0.3"/>
    <row r="2" spans="3:23" ht="21" x14ac:dyDescent="0.35">
      <c r="C2" s="214" t="s">
        <v>19</v>
      </c>
      <c r="D2" s="215"/>
      <c r="E2" s="215"/>
      <c r="F2" s="216" t="s">
        <v>147</v>
      </c>
      <c r="G2" s="216"/>
      <c r="H2" s="216"/>
      <c r="I2" s="216"/>
      <c r="J2" s="216"/>
      <c r="K2" s="216"/>
      <c r="L2" s="216"/>
      <c r="M2" s="216"/>
      <c r="N2" s="216"/>
      <c r="O2" s="216"/>
      <c r="P2" s="216"/>
      <c r="Q2" s="216"/>
      <c r="R2" s="216"/>
      <c r="S2" s="216"/>
      <c r="T2" s="216"/>
      <c r="U2" s="1"/>
    </row>
    <row r="3" spans="3:23" ht="14.45" customHeight="1" x14ac:dyDescent="0.25">
      <c r="C3" s="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2"/>
    </row>
    <row r="4" spans="3:23" ht="21.75" thickBot="1" x14ac:dyDescent="0.4">
      <c r="C4" s="217" t="s">
        <v>75</v>
      </c>
      <c r="D4" s="218"/>
      <c r="E4" s="218"/>
      <c r="F4" s="218"/>
      <c r="G4" s="218"/>
      <c r="H4" s="218"/>
      <c r="I4" s="218"/>
      <c r="J4" s="218"/>
      <c r="K4" s="218"/>
      <c r="L4" s="218"/>
      <c r="M4" s="218"/>
      <c r="N4" s="218"/>
      <c r="O4" s="218"/>
      <c r="P4" s="218"/>
      <c r="Q4" s="218"/>
      <c r="R4" s="218"/>
      <c r="S4" s="218"/>
      <c r="T4" s="218"/>
      <c r="U4" s="219"/>
    </row>
    <row r="5" spans="3:23" ht="15.75" customHeight="1" thickBot="1" x14ac:dyDescent="0.4">
      <c r="C5" s="7"/>
      <c r="D5" s="7"/>
      <c r="E5" s="7"/>
      <c r="F5" s="7"/>
      <c r="G5" s="7"/>
      <c r="J5" s="7"/>
      <c r="K5" s="7"/>
      <c r="L5" s="7"/>
      <c r="M5" s="7"/>
      <c r="N5" s="7"/>
      <c r="O5" s="7"/>
      <c r="P5" s="7"/>
      <c r="Q5" s="7"/>
      <c r="R5" s="7"/>
    </row>
    <row r="6" spans="3:23" ht="16.5" customHeight="1" thickBot="1" x14ac:dyDescent="0.3">
      <c r="C6" s="220" t="s">
        <v>38</v>
      </c>
      <c r="D6" s="221"/>
      <c r="E6" s="221"/>
      <c r="F6" s="222">
        <v>33</v>
      </c>
      <c r="G6" s="222"/>
      <c r="H6" s="221" t="s">
        <v>37</v>
      </c>
      <c r="I6" s="221"/>
      <c r="J6" s="221"/>
      <c r="K6" s="51"/>
      <c r="L6" s="51"/>
      <c r="M6" s="51"/>
      <c r="N6" s="50"/>
      <c r="O6" s="51"/>
      <c r="P6" s="223">
        <v>1</v>
      </c>
      <c r="Q6" s="223"/>
      <c r="R6" s="224" t="s">
        <v>78</v>
      </c>
      <c r="S6" s="224"/>
      <c r="T6" s="225">
        <v>37418</v>
      </c>
      <c r="U6" s="226"/>
    </row>
    <row r="7" spans="3:23" ht="16.5" customHeight="1" thickBot="1" x14ac:dyDescent="0.4">
      <c r="C7" s="34"/>
      <c r="D7" s="34"/>
      <c r="E7" s="33"/>
      <c r="F7" s="35"/>
      <c r="G7" s="33"/>
      <c r="H7" s="33"/>
      <c r="I7" s="33"/>
      <c r="J7" s="33"/>
      <c r="K7" s="33"/>
      <c r="L7" s="33"/>
      <c r="M7" s="33"/>
      <c r="N7" s="33"/>
      <c r="O7" s="37"/>
      <c r="P7" s="33"/>
      <c r="Q7" s="36"/>
    </row>
    <row r="8" spans="3:23" ht="15" customHeight="1" x14ac:dyDescent="0.25">
      <c r="C8" s="46"/>
      <c r="D8" s="33"/>
      <c r="G8" s="206" t="s">
        <v>57</v>
      </c>
      <c r="H8" s="207"/>
      <c r="I8" s="172" t="s">
        <v>50</v>
      </c>
      <c r="J8" s="172" t="s">
        <v>46</v>
      </c>
      <c r="K8" s="44"/>
      <c r="L8" s="44"/>
      <c r="M8" s="44"/>
      <c r="N8" s="44"/>
      <c r="O8" s="47"/>
      <c r="P8" s="45" t="s">
        <v>52</v>
      </c>
      <c r="Q8" s="208" t="s">
        <v>47</v>
      </c>
      <c r="R8" s="209"/>
    </row>
    <row r="9" spans="3:23" ht="14.25" customHeight="1" x14ac:dyDescent="0.25">
      <c r="C9" s="46"/>
      <c r="D9" s="33"/>
      <c r="G9" s="210" t="s">
        <v>48</v>
      </c>
      <c r="H9" s="211"/>
      <c r="I9" s="38">
        <v>9</v>
      </c>
      <c r="J9" s="39">
        <v>59.25</v>
      </c>
      <c r="K9" s="42" t="s">
        <v>51</v>
      </c>
      <c r="L9" s="43" t="str">
        <f>IF(P9=M9,"+","-")</f>
        <v>-</v>
      </c>
      <c r="M9" s="42" t="s">
        <v>3</v>
      </c>
      <c r="N9" s="42" t="s">
        <v>54</v>
      </c>
      <c r="O9" s="16" t="str">
        <f>IF(ISBLANK(I9),"",IF(ISBLANK(J9),"",IF(P9=M10,L9&amp;N11,N11)))</f>
        <v>-9°59,25</v>
      </c>
      <c r="P9" s="39" t="s">
        <v>53</v>
      </c>
      <c r="Q9" s="212">
        <f>IF(ISBLANK(I9),"",IF(ISBLANK(J9),"",IF(J9&gt;60,"ERREUR !!",O11*(I9+(J9/60)))))</f>
        <v>-9.9875000000000007</v>
      </c>
      <c r="R9" s="213"/>
    </row>
    <row r="10" spans="3:23" ht="15" customHeight="1" x14ac:dyDescent="0.25">
      <c r="C10" s="46"/>
      <c r="D10" s="33"/>
      <c r="G10" s="210" t="s">
        <v>49</v>
      </c>
      <c r="H10" s="211"/>
      <c r="I10" s="38">
        <v>9</v>
      </c>
      <c r="J10" s="39">
        <v>57.66</v>
      </c>
      <c r="K10" s="42" t="s">
        <v>51</v>
      </c>
      <c r="L10" s="43" t="str">
        <f>IF(P10=N9,"+","-")</f>
        <v>-</v>
      </c>
      <c r="M10" s="42" t="s">
        <v>53</v>
      </c>
      <c r="N10" s="42" t="s">
        <v>55</v>
      </c>
      <c r="O10" s="11" t="str">
        <f>IF(ISBLANK(I10),"",IF(ISBLANK(J10),"",IF(P10=N10,L10&amp;N12,N12)))</f>
        <v>-9°57,66</v>
      </c>
      <c r="P10" s="39" t="s">
        <v>55</v>
      </c>
      <c r="Q10" s="212">
        <f>IF(ISBLANK(I10),"",IF(ISBLANK(J10),"",IF(J10&gt;60,"ERREUR !!",O12*(I10+(J10/60)))))</f>
        <v>-9.9610000000000003</v>
      </c>
      <c r="R10" s="213"/>
      <c r="S10" s="31"/>
      <c r="T10" s="31"/>
    </row>
    <row r="11" spans="3:23" x14ac:dyDescent="0.25">
      <c r="G11" s="194" t="s">
        <v>72</v>
      </c>
      <c r="H11" s="195"/>
      <c r="I11" s="83" t="s">
        <v>33</v>
      </c>
      <c r="J11" s="85">
        <v>37416</v>
      </c>
      <c r="K11" s="85"/>
      <c r="L11" s="85"/>
      <c r="M11" s="85"/>
      <c r="N11" s="86" t="str">
        <f>I9&amp;"°"&amp;J9</f>
        <v>9°59,25</v>
      </c>
      <c r="O11" s="87">
        <f>IF(P9=M10,-1,1)</f>
        <v>-1</v>
      </c>
      <c r="P11" s="198" t="str">
        <f>TEXT(J11,"aaaa-mm-jj")&amp;"T"&amp;TEXT(J12,"hh:mm:ss")&amp;"z"</f>
        <v>2006-06-10T22:40:00z</v>
      </c>
      <c r="Q11" s="198"/>
      <c r="R11" s="199"/>
      <c r="T11" s="30"/>
      <c r="U11" s="30"/>
      <c r="V11" s="32"/>
      <c r="W11" s="32"/>
    </row>
    <row r="12" spans="3:23" ht="15.75" thickBot="1" x14ac:dyDescent="0.3">
      <c r="G12" s="196"/>
      <c r="H12" s="197"/>
      <c r="I12" s="84" t="s">
        <v>73</v>
      </c>
      <c r="J12" s="114">
        <v>0.94444444444444453</v>
      </c>
      <c r="K12" s="88"/>
      <c r="L12" s="88"/>
      <c r="M12" s="88"/>
      <c r="N12" s="89" t="str">
        <f>I10&amp;"°"&amp;J10</f>
        <v>9°57,66</v>
      </c>
      <c r="O12" s="87">
        <f>IF(P10=N10,-1,1)</f>
        <v>-1</v>
      </c>
      <c r="P12" s="200"/>
      <c r="Q12" s="200"/>
      <c r="R12" s="201"/>
      <c r="T12" s="30"/>
      <c r="U12" s="30"/>
      <c r="V12" s="32"/>
      <c r="W12" s="32"/>
    </row>
    <row r="13" spans="3:23" ht="15.75" thickBot="1" x14ac:dyDescent="0.3">
      <c r="C13" s="5" t="s">
        <v>1</v>
      </c>
      <c r="D13" s="5"/>
      <c r="E13" s="6"/>
      <c r="K13" s="81"/>
      <c r="L13" s="81"/>
      <c r="M13" s="81"/>
      <c r="N13" s="81"/>
      <c r="O13" s="81"/>
      <c r="P13" s="81"/>
      <c r="Q13" s="82"/>
    </row>
    <row r="14" spans="3:23" ht="15" customHeight="1" x14ac:dyDescent="0.25">
      <c r="C14" s="97" t="s">
        <v>7</v>
      </c>
      <c r="D14" s="90"/>
      <c r="E14" s="90"/>
      <c r="F14" s="90"/>
      <c r="G14" s="90"/>
      <c r="H14" s="91"/>
      <c r="I14" s="91"/>
      <c r="J14" s="91"/>
      <c r="K14" s="90"/>
      <c r="L14" s="90"/>
      <c r="M14" s="90"/>
      <c r="N14" s="91"/>
      <c r="O14" s="12"/>
      <c r="P14" s="91"/>
      <c r="Q14" s="12" t="s">
        <v>17</v>
      </c>
      <c r="R14" s="17">
        <v>22.3</v>
      </c>
      <c r="S14" s="92" t="s">
        <v>2</v>
      </c>
    </row>
    <row r="15" spans="3:23" ht="14.25" customHeight="1" x14ac:dyDescent="0.25">
      <c r="C15" s="98" t="s">
        <v>32</v>
      </c>
      <c r="D15" s="93"/>
      <c r="E15" s="93"/>
      <c r="F15" s="93"/>
      <c r="G15" s="93"/>
      <c r="H15" s="23"/>
      <c r="I15" s="23"/>
      <c r="J15" s="23"/>
      <c r="K15" s="93"/>
      <c r="L15" s="93"/>
      <c r="M15" s="93"/>
      <c r="N15" s="23"/>
      <c r="O15" s="13"/>
      <c r="P15" s="23"/>
      <c r="Q15" s="13" t="s">
        <v>34</v>
      </c>
      <c r="R15" s="18">
        <v>22.3</v>
      </c>
      <c r="S15" s="94" t="s">
        <v>2</v>
      </c>
    </row>
    <row r="16" spans="3:23" x14ac:dyDescent="0.25">
      <c r="C16" s="98" t="s">
        <v>11</v>
      </c>
      <c r="D16" s="93"/>
      <c r="E16" s="93"/>
      <c r="F16" s="93"/>
      <c r="G16" s="93"/>
      <c r="H16" s="23"/>
      <c r="I16" s="23"/>
      <c r="J16" s="23"/>
      <c r="K16" s="93"/>
      <c r="L16" s="93"/>
      <c r="M16" s="93"/>
      <c r="N16" s="23"/>
      <c r="O16" s="14"/>
      <c r="P16" s="23"/>
      <c r="Q16" s="14" t="s">
        <v>35</v>
      </c>
      <c r="R16" s="20" t="s">
        <v>4</v>
      </c>
      <c r="S16" s="94" t="s">
        <v>6</v>
      </c>
    </row>
    <row r="17" spans="3:54" ht="15.75" thickBot="1" x14ac:dyDescent="0.3">
      <c r="C17" s="99" t="s">
        <v>12</v>
      </c>
      <c r="D17" s="95"/>
      <c r="E17" s="95"/>
      <c r="F17" s="95"/>
      <c r="G17" s="95"/>
      <c r="H17" s="24"/>
      <c r="I17" s="24"/>
      <c r="J17" s="24"/>
      <c r="K17" s="95"/>
      <c r="L17" s="95"/>
      <c r="M17" s="95"/>
      <c r="N17" s="24"/>
      <c r="O17" s="15"/>
      <c r="P17" s="24"/>
      <c r="Q17" s="15" t="s">
        <v>36</v>
      </c>
      <c r="R17" s="21" t="s">
        <v>4</v>
      </c>
      <c r="S17" s="96" t="s">
        <v>6</v>
      </c>
    </row>
    <row r="18" spans="3:54" ht="14.45" hidden="1" x14ac:dyDescent="0.3">
      <c r="C18" s="8" t="s">
        <v>8</v>
      </c>
      <c r="D18" s="9"/>
      <c r="E18" s="9"/>
      <c r="F18" s="9"/>
      <c r="G18" s="9"/>
      <c r="H18" s="9"/>
      <c r="I18" s="9"/>
      <c r="J18" s="9"/>
      <c r="K18" s="10"/>
      <c r="L18" s="10"/>
      <c r="M18" s="10"/>
      <c r="N18" s="10"/>
      <c r="O18" s="25" t="s">
        <v>0</v>
      </c>
      <c r="P18" s="19">
        <f>(0.999842594+(0.00006793952*$R$14)-(0.00000909529*$R$14^2)+(0.0000001001685*$R$14^3)-(0.000000001120083*$R$14^4)+(0.000000000006536332*$R$14^5))</f>
        <v>0.99770452638409379</v>
      </c>
      <c r="Q18" s="10"/>
      <c r="R18" s="2"/>
    </row>
    <row r="19" spans="3:54" ht="14.45" hidden="1" x14ac:dyDescent="0.3">
      <c r="C19" s="8" t="s">
        <v>9</v>
      </c>
      <c r="D19" s="9"/>
      <c r="E19" s="9"/>
      <c r="F19" s="9"/>
      <c r="G19" s="9"/>
      <c r="H19" s="9"/>
      <c r="I19" s="9"/>
      <c r="J19" s="9"/>
      <c r="K19" s="10"/>
      <c r="L19" s="10"/>
      <c r="M19" s="10"/>
      <c r="N19" s="10"/>
      <c r="O19" s="25" t="s">
        <v>43</v>
      </c>
      <c r="P19" s="19" t="e">
        <f>$P$24*($P$18/#REF!)</f>
        <v>#REF!</v>
      </c>
      <c r="Q19" s="10" t="s">
        <v>3</v>
      </c>
      <c r="R19" s="2"/>
    </row>
    <row r="20" spans="3:54" ht="14.45" hidden="1" x14ac:dyDescent="0.3">
      <c r="C20" s="8" t="s">
        <v>18</v>
      </c>
      <c r="D20" s="9"/>
      <c r="E20" s="9"/>
      <c r="F20" s="9"/>
      <c r="G20" s="9"/>
      <c r="H20" s="9"/>
      <c r="I20" s="9"/>
      <c r="J20" s="9"/>
      <c r="K20" s="10"/>
      <c r="L20" s="10"/>
      <c r="M20" s="10"/>
      <c r="N20" s="10"/>
      <c r="O20" s="25" t="s">
        <v>44</v>
      </c>
      <c r="P20" s="19" t="e">
        <f>5+#REF!</f>
        <v>#REF!</v>
      </c>
      <c r="Q20" s="10" t="s">
        <v>6</v>
      </c>
      <c r="R20" s="2"/>
    </row>
    <row r="21" spans="3:54" ht="14.45" hidden="1" x14ac:dyDescent="0.3">
      <c r="C21" s="8" t="s">
        <v>10</v>
      </c>
      <c r="D21" s="9"/>
      <c r="E21" s="9"/>
      <c r="F21" s="9"/>
      <c r="G21" s="9"/>
      <c r="H21" s="9"/>
      <c r="I21" s="9"/>
      <c r="J21" s="9"/>
      <c r="K21" s="10"/>
      <c r="L21" s="10"/>
      <c r="M21" s="10"/>
      <c r="N21" s="10"/>
      <c r="O21" s="25" t="s">
        <v>45</v>
      </c>
      <c r="P21" s="19" t="e">
        <f>P20*(1+0.00001*(R14-20))</f>
        <v>#REF!</v>
      </c>
      <c r="Q21" s="10" t="s">
        <v>6</v>
      </c>
      <c r="R21" s="2"/>
    </row>
    <row r="22" spans="3:54" ht="14.45" hidden="1" x14ac:dyDescent="0.3">
      <c r="C22" s="8" t="s">
        <v>13</v>
      </c>
      <c r="D22" s="9"/>
      <c r="E22" s="9"/>
      <c r="F22" s="9"/>
      <c r="G22" s="9"/>
      <c r="H22" s="9"/>
      <c r="I22" s="9"/>
      <c r="J22" s="9"/>
      <c r="K22" s="10"/>
      <c r="L22" s="10"/>
      <c r="M22" s="10"/>
      <c r="N22" s="10"/>
      <c r="O22" s="25" t="s">
        <v>39</v>
      </c>
      <c r="P22" s="22" t="e">
        <f>$R$16*(1+0.00001*(20-$R$14))</f>
        <v>#VALUE!</v>
      </c>
      <c r="Q22" s="10" t="s">
        <v>6</v>
      </c>
      <c r="R22" s="2"/>
    </row>
    <row r="23" spans="3:54" ht="14.45" hidden="1" x14ac:dyDescent="0.3">
      <c r="C23" s="8" t="s">
        <v>14</v>
      </c>
      <c r="D23" s="9"/>
      <c r="E23" s="9"/>
      <c r="F23" s="9"/>
      <c r="G23" s="9"/>
      <c r="H23" s="9"/>
      <c r="I23" s="9"/>
      <c r="J23" s="9"/>
      <c r="K23" s="10"/>
      <c r="L23" s="10"/>
      <c r="M23" s="10"/>
      <c r="N23" s="10"/>
      <c r="O23" s="25" t="s">
        <v>40</v>
      </c>
      <c r="P23" s="22" t="e">
        <f>$R$17*(1+0.00001*(20-$R$14))</f>
        <v>#VALUE!</v>
      </c>
      <c r="Q23" s="10" t="s">
        <v>6</v>
      </c>
      <c r="R23" s="2"/>
    </row>
    <row r="24" spans="3:54" ht="14.45" hidden="1" x14ac:dyDescent="0.3">
      <c r="C24" s="8" t="s">
        <v>15</v>
      </c>
      <c r="D24" s="9"/>
      <c r="E24" s="9"/>
      <c r="F24" s="9"/>
      <c r="G24" s="9"/>
      <c r="H24" s="9"/>
      <c r="I24" s="9"/>
      <c r="J24" s="9"/>
      <c r="K24" s="10"/>
      <c r="L24" s="10"/>
      <c r="M24" s="10"/>
      <c r="N24" s="10"/>
      <c r="O24" s="25" t="s">
        <v>41</v>
      </c>
      <c r="P24" s="23" t="e">
        <f>MAX(#REF!)</f>
        <v>#REF!</v>
      </c>
      <c r="Q24" s="10" t="s">
        <v>3</v>
      </c>
      <c r="R24" s="2"/>
    </row>
    <row r="25" spans="3:54" ht="14.45" hidden="1" x14ac:dyDescent="0.3">
      <c r="C25" s="8" t="s">
        <v>16</v>
      </c>
      <c r="D25" s="9"/>
      <c r="E25" s="9"/>
      <c r="F25" s="9"/>
      <c r="G25" s="9"/>
      <c r="H25" s="9"/>
      <c r="I25" s="9"/>
      <c r="J25" s="9"/>
      <c r="K25" s="10"/>
      <c r="L25" s="10"/>
      <c r="M25" s="10"/>
      <c r="N25" s="10"/>
      <c r="O25" s="25" t="s">
        <v>42</v>
      </c>
      <c r="P25" s="23" t="e">
        <f>IF(ISBLANK(R14),"",IF(ISBLANK(P21),"",IF(ISBLANK(R17),"",(($P$24*$P$18)/($P$22-$P$23)))))</f>
        <v>#REF!</v>
      </c>
      <c r="Q25" s="10" t="s">
        <v>3</v>
      </c>
      <c r="R25" s="2"/>
    </row>
    <row r="26" spans="3:54" ht="14.45" hidden="1" x14ac:dyDescent="0.3">
      <c r="C26" s="40" t="s">
        <v>31</v>
      </c>
      <c r="D26" s="41"/>
      <c r="E26" s="41"/>
      <c r="F26" s="41"/>
      <c r="G26" s="41"/>
      <c r="H26" s="41"/>
      <c r="I26" s="41"/>
      <c r="J26" s="41"/>
      <c r="K26" s="10"/>
      <c r="L26" s="10"/>
      <c r="M26" s="10"/>
      <c r="N26" s="10"/>
      <c r="O26" s="25" t="s">
        <v>30</v>
      </c>
      <c r="P26" s="23" t="e">
        <f>2+(#REF!+#REF!)</f>
        <v>#REF!</v>
      </c>
      <c r="Q26" s="10" t="s">
        <v>6</v>
      </c>
      <c r="R26" s="2"/>
    </row>
    <row r="27" spans="3:54" hidden="1" thickBot="1" x14ac:dyDescent="0.35">
      <c r="C27" s="26"/>
      <c r="D27" s="27"/>
      <c r="E27" s="27"/>
      <c r="F27" s="27"/>
      <c r="G27" s="27"/>
      <c r="H27" s="27"/>
      <c r="I27" s="27"/>
      <c r="J27" s="27"/>
      <c r="K27" s="28"/>
      <c r="L27" s="28"/>
      <c r="M27" s="28"/>
      <c r="N27" s="28"/>
      <c r="O27" s="29" t="s">
        <v>29</v>
      </c>
      <c r="P27" s="24">
        <v>1.6999999999999999E-3</v>
      </c>
      <c r="Q27" s="28"/>
      <c r="R27" s="4"/>
    </row>
    <row r="29" spans="3:54" ht="15.75" x14ac:dyDescent="0.25">
      <c r="E29" s="202" t="s">
        <v>60</v>
      </c>
      <c r="F29" s="202"/>
      <c r="G29" s="202"/>
      <c r="H29" s="202"/>
      <c r="I29" s="69" t="s">
        <v>66</v>
      </c>
      <c r="K29" s="70"/>
      <c r="L29" s="70"/>
      <c r="M29" s="70"/>
      <c r="N29" s="71"/>
      <c r="O29" s="70" t="s">
        <v>66</v>
      </c>
    </row>
    <row r="30" spans="3:54" ht="16.149999999999999" thickBot="1" x14ac:dyDescent="0.35">
      <c r="E30" s="118"/>
      <c r="F30" s="118"/>
      <c r="G30" s="118"/>
      <c r="H30" s="118"/>
      <c r="I30" s="118"/>
      <c r="J30" s="73"/>
      <c r="K30" s="72"/>
      <c r="L30" s="72"/>
      <c r="M30" s="72"/>
      <c r="N30" s="71"/>
      <c r="O30" s="71" t="s">
        <v>65</v>
      </c>
      <c r="P30" s="71"/>
    </row>
    <row r="31" spans="3:54" ht="15.75" customHeight="1" x14ac:dyDescent="0.25">
      <c r="C31" s="203" t="s">
        <v>5</v>
      </c>
      <c r="D31" s="190" t="s">
        <v>24</v>
      </c>
      <c r="E31" s="190" t="s">
        <v>58</v>
      </c>
      <c r="F31" s="190" t="s">
        <v>56</v>
      </c>
      <c r="G31" s="190" t="s">
        <v>20</v>
      </c>
      <c r="H31" s="190" t="s">
        <v>76</v>
      </c>
      <c r="I31" s="188" t="s">
        <v>77</v>
      </c>
      <c r="J31" s="188" t="s">
        <v>64</v>
      </c>
      <c r="K31" s="190" t="s">
        <v>21</v>
      </c>
      <c r="L31" s="190" t="s">
        <v>22</v>
      </c>
      <c r="M31" s="190" t="s">
        <v>26</v>
      </c>
      <c r="N31" s="190" t="s">
        <v>25</v>
      </c>
      <c r="O31" s="190" t="s">
        <v>23</v>
      </c>
      <c r="P31" s="192" t="s">
        <v>74</v>
      </c>
      <c r="Q31" s="192"/>
      <c r="R31" s="192"/>
      <c r="S31" s="192"/>
      <c r="T31" s="184" t="s">
        <v>69</v>
      </c>
      <c r="U31" s="184"/>
      <c r="V31" s="184" t="s">
        <v>70</v>
      </c>
      <c r="W31" s="184"/>
      <c r="X31" s="184" t="s">
        <v>71</v>
      </c>
      <c r="Y31" s="184"/>
      <c r="Z31" s="184" t="s">
        <v>67</v>
      </c>
      <c r="AA31" s="184"/>
      <c r="AB31" s="184" t="s">
        <v>68</v>
      </c>
      <c r="AC31" s="186"/>
      <c r="AD31" s="227" t="s">
        <v>80</v>
      </c>
      <c r="AE31" s="227" t="s">
        <v>81</v>
      </c>
      <c r="AF31" s="227" t="s">
        <v>82</v>
      </c>
      <c r="AG31" s="228" t="s">
        <v>83</v>
      </c>
      <c r="AH31" s="227" t="s">
        <v>84</v>
      </c>
      <c r="AI31" s="227" t="s">
        <v>85</v>
      </c>
      <c r="AJ31" s="227" t="s">
        <v>86</v>
      </c>
      <c r="AK31" s="227" t="s">
        <v>87</v>
      </c>
      <c r="AL31" s="228" t="s">
        <v>88</v>
      </c>
      <c r="AM31" s="227" t="s">
        <v>89</v>
      </c>
      <c r="AN31" s="227" t="s">
        <v>90</v>
      </c>
      <c r="AO31" s="227" t="s">
        <v>91</v>
      </c>
      <c r="AP31" s="227" t="s">
        <v>92</v>
      </c>
      <c r="AQ31" s="227" t="s">
        <v>93</v>
      </c>
      <c r="AR31" s="228" t="s">
        <v>94</v>
      </c>
      <c r="AS31" s="228" t="s">
        <v>95</v>
      </c>
      <c r="AT31" s="228" t="s">
        <v>96</v>
      </c>
      <c r="AU31" s="227" t="s">
        <v>97</v>
      </c>
      <c r="AV31" s="227" t="s">
        <v>98</v>
      </c>
      <c r="AW31" s="229" t="s">
        <v>99</v>
      </c>
      <c r="AX31" s="227" t="s">
        <v>100</v>
      </c>
      <c r="AY31" s="227" t="s">
        <v>101</v>
      </c>
      <c r="AZ31" s="228" t="s">
        <v>102</v>
      </c>
      <c r="BA31" s="227" t="s">
        <v>103</v>
      </c>
      <c r="BB31" s="230" t="s">
        <v>104</v>
      </c>
    </row>
    <row r="32" spans="3:54" ht="15.75" customHeight="1" x14ac:dyDescent="0.25">
      <c r="C32" s="204"/>
      <c r="D32" s="191"/>
      <c r="E32" s="191"/>
      <c r="F32" s="191"/>
      <c r="G32" s="191"/>
      <c r="H32" s="191"/>
      <c r="I32" s="205"/>
      <c r="J32" s="189"/>
      <c r="K32" s="191"/>
      <c r="L32" s="191"/>
      <c r="M32" s="191"/>
      <c r="N32" s="191"/>
      <c r="O32" s="191"/>
      <c r="P32" s="193"/>
      <c r="Q32" s="193"/>
      <c r="R32" s="193"/>
      <c r="S32" s="193"/>
      <c r="T32" s="185"/>
      <c r="U32" s="185"/>
      <c r="V32" s="185"/>
      <c r="W32" s="185"/>
      <c r="X32" s="185"/>
      <c r="Y32" s="185"/>
      <c r="Z32" s="185"/>
      <c r="AA32" s="185"/>
      <c r="AB32" s="185"/>
      <c r="AC32" s="187"/>
      <c r="AD32" s="227"/>
      <c r="AE32" s="227"/>
      <c r="AF32" s="227"/>
      <c r="AG32" s="228"/>
      <c r="AH32" s="227"/>
      <c r="AI32" s="227"/>
      <c r="AJ32" s="227"/>
      <c r="AK32" s="227"/>
      <c r="AL32" s="228"/>
      <c r="AM32" s="227"/>
      <c r="AN32" s="227"/>
      <c r="AO32" s="227"/>
      <c r="AP32" s="227"/>
      <c r="AQ32" s="227"/>
      <c r="AR32" s="228"/>
      <c r="AS32" s="228"/>
      <c r="AT32" s="228"/>
      <c r="AU32" s="227"/>
      <c r="AV32" s="227"/>
      <c r="AW32" s="229"/>
      <c r="AX32" s="227"/>
      <c r="AY32" s="227"/>
      <c r="AZ32" s="228"/>
      <c r="BA32" s="227"/>
      <c r="BB32" s="230"/>
    </row>
    <row r="33" spans="1:54" ht="15.75" customHeight="1" x14ac:dyDescent="0.25">
      <c r="C33" s="178" t="s">
        <v>59</v>
      </c>
      <c r="D33" s="180" t="s">
        <v>4</v>
      </c>
      <c r="E33" s="180" t="s">
        <v>2</v>
      </c>
      <c r="F33" s="176" t="s">
        <v>62</v>
      </c>
      <c r="G33" s="182"/>
      <c r="H33" s="176" t="s">
        <v>27</v>
      </c>
      <c r="I33" s="176" t="s">
        <v>27</v>
      </c>
      <c r="J33" s="176" t="s">
        <v>62</v>
      </c>
      <c r="K33" s="136"/>
      <c r="L33" s="136"/>
      <c r="M33" s="136"/>
      <c r="N33" s="136"/>
      <c r="O33" s="136"/>
      <c r="P33" s="137" t="s">
        <v>132</v>
      </c>
      <c r="Q33" s="137"/>
      <c r="R33" s="137" t="s">
        <v>133</v>
      </c>
      <c r="S33" s="137" t="s">
        <v>134</v>
      </c>
      <c r="T33" s="138" t="s">
        <v>135</v>
      </c>
      <c r="U33" s="138" t="s">
        <v>136</v>
      </c>
      <c r="V33" s="138" t="s">
        <v>137</v>
      </c>
      <c r="W33" s="138" t="s">
        <v>138</v>
      </c>
      <c r="X33" s="138" t="s">
        <v>139</v>
      </c>
      <c r="Y33" s="138" t="s">
        <v>140</v>
      </c>
      <c r="Z33" s="138" t="s">
        <v>141</v>
      </c>
      <c r="AA33" s="138" t="s">
        <v>142</v>
      </c>
      <c r="AB33" s="138" t="s">
        <v>143</v>
      </c>
      <c r="AC33" s="139" t="s">
        <v>144</v>
      </c>
      <c r="AD33" s="129" t="s">
        <v>105</v>
      </c>
      <c r="AE33" s="129" t="s">
        <v>106</v>
      </c>
      <c r="AF33" s="129" t="s">
        <v>107</v>
      </c>
      <c r="AG33" s="130" t="s">
        <v>108</v>
      </c>
      <c r="AH33" s="129" t="s">
        <v>109</v>
      </c>
      <c r="AI33" s="131" t="s">
        <v>110</v>
      </c>
      <c r="AJ33" s="129" t="s">
        <v>111</v>
      </c>
      <c r="AK33" s="131" t="s">
        <v>112</v>
      </c>
      <c r="AL33" s="129" t="s">
        <v>113</v>
      </c>
      <c r="AM33" s="129" t="s">
        <v>114</v>
      </c>
      <c r="AN33" s="129" t="s">
        <v>115</v>
      </c>
      <c r="AO33" s="129" t="s">
        <v>116</v>
      </c>
      <c r="AP33" s="129" t="s">
        <v>117</v>
      </c>
      <c r="AQ33" s="131" t="s">
        <v>118</v>
      </c>
      <c r="AR33" s="129" t="s">
        <v>119</v>
      </c>
      <c r="AS33" s="129" t="s">
        <v>120</v>
      </c>
      <c r="AT33" s="132" t="s">
        <v>121</v>
      </c>
      <c r="AU33" s="131" t="s">
        <v>122</v>
      </c>
      <c r="AV33" s="131" t="s">
        <v>123</v>
      </c>
      <c r="AW33" s="131" t="s">
        <v>124</v>
      </c>
      <c r="AX33" s="129" t="s">
        <v>125</v>
      </c>
      <c r="AY33" s="129" t="s">
        <v>126</v>
      </c>
      <c r="AZ33" s="130" t="s">
        <v>127</v>
      </c>
      <c r="BA33" s="129" t="s">
        <v>128</v>
      </c>
      <c r="BB33" s="133" t="s">
        <v>129</v>
      </c>
    </row>
    <row r="34" spans="1:54" ht="14.25" customHeight="1" thickBot="1" x14ac:dyDescent="0.3">
      <c r="C34" s="179"/>
      <c r="D34" s="181"/>
      <c r="E34" s="181"/>
      <c r="F34" s="177"/>
      <c r="G34" s="183"/>
      <c r="H34" s="177"/>
      <c r="I34" s="177"/>
      <c r="J34" s="177"/>
      <c r="K34" s="125"/>
      <c r="L34" s="125"/>
      <c r="M34" s="125"/>
      <c r="N34" s="126" t="s">
        <v>6</v>
      </c>
      <c r="O34" s="125"/>
      <c r="P34" s="126" t="s">
        <v>61</v>
      </c>
      <c r="Q34" s="126" t="s">
        <v>79</v>
      </c>
      <c r="R34" s="126" t="s">
        <v>63</v>
      </c>
      <c r="S34" s="126" t="s">
        <v>28</v>
      </c>
      <c r="T34" s="100" t="s">
        <v>63</v>
      </c>
      <c r="U34" s="100" t="s">
        <v>28</v>
      </c>
      <c r="V34" s="100" t="s">
        <v>63</v>
      </c>
      <c r="W34" s="100" t="s">
        <v>28</v>
      </c>
      <c r="X34" s="100" t="s">
        <v>63</v>
      </c>
      <c r="Y34" s="100" t="s">
        <v>28</v>
      </c>
      <c r="Z34" s="100" t="s">
        <v>63</v>
      </c>
      <c r="AA34" s="100" t="s">
        <v>28</v>
      </c>
      <c r="AB34" s="100" t="s">
        <v>63</v>
      </c>
      <c r="AC34" s="101" t="s">
        <v>28</v>
      </c>
      <c r="AD34" s="134" t="s">
        <v>130</v>
      </c>
      <c r="AE34" s="134" t="s">
        <v>130</v>
      </c>
      <c r="AF34" s="134" t="s">
        <v>130</v>
      </c>
      <c r="AG34" s="135" t="s">
        <v>131</v>
      </c>
      <c r="AH34" s="134" t="s">
        <v>131</v>
      </c>
      <c r="AI34" s="134" t="s">
        <v>131</v>
      </c>
      <c r="AJ34" s="134" t="s">
        <v>131</v>
      </c>
      <c r="AK34" s="134" t="s">
        <v>131</v>
      </c>
      <c r="AL34" s="134" t="s">
        <v>131</v>
      </c>
      <c r="AM34" s="134" t="s">
        <v>131</v>
      </c>
      <c r="AN34" s="134" t="s">
        <v>131</v>
      </c>
      <c r="AO34" s="134" t="s">
        <v>131</v>
      </c>
      <c r="AP34" s="134" t="s">
        <v>131</v>
      </c>
      <c r="AQ34" s="134" t="s">
        <v>131</v>
      </c>
      <c r="AR34" s="134" t="s">
        <v>131</v>
      </c>
      <c r="AS34" s="134" t="s">
        <v>131</v>
      </c>
      <c r="AT34" s="134" t="s">
        <v>131</v>
      </c>
      <c r="AU34" s="134" t="s">
        <v>131</v>
      </c>
      <c r="AV34" s="134" t="s">
        <v>131</v>
      </c>
      <c r="AW34" s="134" t="s">
        <v>131</v>
      </c>
      <c r="AX34" s="134" t="s">
        <v>131</v>
      </c>
      <c r="AY34" s="134" t="s">
        <v>131</v>
      </c>
      <c r="AZ34" s="134" t="s">
        <v>131</v>
      </c>
      <c r="BA34" s="134" t="s">
        <v>131</v>
      </c>
      <c r="BB34" s="134" t="s">
        <v>131</v>
      </c>
    </row>
    <row r="35" spans="1:54" ht="15.75" x14ac:dyDescent="0.25">
      <c r="A35" s="75">
        <f>IF(ISBLANK(VLOOKUP(D35,#REF!,3)),0,1)</f>
        <v>1</v>
      </c>
      <c r="B35" s="74">
        <f>IF(ISBLANK(D35),0,IF(ISBLANK(E35),0,IF(ISBLANK(F35),0,1)))</f>
        <v>0</v>
      </c>
      <c r="C35" s="140">
        <v>1</v>
      </c>
      <c r="D35" s="53"/>
      <c r="E35" s="53"/>
      <c r="F35" s="53"/>
      <c r="G35" s="164">
        <v>34.934899999999999</v>
      </c>
      <c r="H35" s="53">
        <v>2000</v>
      </c>
      <c r="I35" s="159">
        <v>2001</v>
      </c>
      <c r="J35" s="142" t="s">
        <v>4</v>
      </c>
      <c r="K35" s="143" t="str">
        <f>IF(ISBLANK(E35),"",(0.000824493-(0.0000040899*E35)+(0.000000076438*E35^2)-(0.00000000082467*E35^3)+(0.0000000000053875*E35^4)))</f>
        <v/>
      </c>
      <c r="L35" s="143" t="str">
        <f>IF(ISBLANK(E35),"",(-0.00000572466+(0.00000010227*E35)-(0.0000000016546*E35^2)))</f>
        <v/>
      </c>
      <c r="M35" s="143" t="str">
        <f>IF(ISBLANK(E35),"",IF(ISBLANK(G35),(O35+(K35*35)+(L35*35^1.5)+(0.00000048314*35^2)),(O35+(K35*G35)+(L35*G35^1.5)+(0.00000048314*G35^2))))</f>
        <v/>
      </c>
      <c r="N35" s="144" t="str">
        <f>IF(ISBLANK(D35),"",IF(ISBLANK(G35),J35*(1+0.00001*(35-20)),J35*(1+0.00001*(G35-20))))</f>
        <v/>
      </c>
      <c r="O35" s="143" t="str">
        <f>IF(ISBLANK(E35),"",(0.999842594+(0.00006793952*E35)-(0.00000909529*E35^2)+(0.0000001001685*E35^3)-(0.000000001120083*E35^4)+(0.000000000006536332*E35^5)))</f>
        <v/>
      </c>
      <c r="P35" s="142">
        <v>5.4320000000000004</v>
      </c>
      <c r="Q35" s="142" t="s">
        <v>4</v>
      </c>
      <c r="R35" s="142" t="s">
        <v>4</v>
      </c>
      <c r="S35" s="161">
        <v>236.2</v>
      </c>
      <c r="T35" s="231">
        <v>4.0000000000000001E-3</v>
      </c>
      <c r="U35" s="231">
        <v>3.9087576359779098E-3</v>
      </c>
      <c r="X35" s="231">
        <v>22.075999999999997</v>
      </c>
      <c r="Y35" s="231">
        <v>21.572433392962079</v>
      </c>
      <c r="Z35" s="231">
        <v>1.522</v>
      </c>
      <c r="AA35" s="231">
        <v>1.4872822804895947</v>
      </c>
      <c r="AB35" s="231">
        <v>27.44</v>
      </c>
      <c r="AC35" s="231">
        <v>26.81407738280846</v>
      </c>
      <c r="AD35" s="149"/>
      <c r="AE35" s="149"/>
      <c r="AF35" s="149"/>
      <c r="AG35" s="149"/>
      <c r="AH35" s="149"/>
      <c r="AI35" s="149"/>
      <c r="AJ35" s="149"/>
      <c r="AK35" s="149"/>
      <c r="AL35" s="149"/>
      <c r="AM35" s="149"/>
      <c r="AN35" s="149"/>
      <c r="AO35" s="149"/>
      <c r="AP35" s="149"/>
      <c r="AQ35" s="149"/>
      <c r="AR35" s="149"/>
      <c r="AS35" s="149"/>
      <c r="AT35" s="149"/>
      <c r="AU35" s="149"/>
      <c r="AV35" s="149"/>
      <c r="AW35" s="149"/>
      <c r="AX35" s="149"/>
      <c r="AY35" s="149"/>
      <c r="AZ35" s="149"/>
      <c r="BA35" s="149"/>
      <c r="BB35" s="150"/>
    </row>
    <row r="36" spans="1:54" ht="15.75" x14ac:dyDescent="0.25">
      <c r="A36" s="75">
        <f>IF(ISBLANK(VLOOKUP(D36,#REF!,3)),0,1)</f>
        <v>1</v>
      </c>
      <c r="B36" s="74">
        <f t="shared" ref="B36:B58" si="0">IF(ISBLANK(D36),0,IF(ISBLANK(E36),0,IF(ISBLANK(F36),0,1)))</f>
        <v>0</v>
      </c>
      <c r="C36" s="52">
        <v>2</v>
      </c>
      <c r="D36" s="53"/>
      <c r="E36" s="53"/>
      <c r="F36" s="53"/>
      <c r="G36" s="164">
        <v>34.890500000000003</v>
      </c>
      <c r="H36" s="53">
        <v>1500</v>
      </c>
      <c r="I36" s="159">
        <v>1498</v>
      </c>
      <c r="J36" s="127" t="s">
        <v>4</v>
      </c>
      <c r="K36" s="57" t="str">
        <f t="shared" ref="K36:K45" si="1">IF(ISBLANK(E36),"",(0.000824493-(0.0000040899*E36)+(0.000000076438*E36^2)-(0.00000000082467*E36^3)+(0.0000000000053875*E36^4)))</f>
        <v/>
      </c>
      <c r="L36" s="57" t="str">
        <f t="shared" ref="L36:L45" si="2">IF(ISBLANK(E36),"",(-0.00000572466+(0.00000010227*E36)-(0.0000000016546*E36^2)))</f>
        <v/>
      </c>
      <c r="M36" s="57" t="str">
        <f t="shared" ref="M36:M45" si="3">IF(ISBLANK(E36),"",IF(ISBLANK(G36),(O36+(K36*35)+(L36*35^1.5)+(0.00000048314*35^2)),(O36+(K36*G36)+(L36*G36^1.5)+(0.00000048314*G36^2))))</f>
        <v/>
      </c>
      <c r="N36" s="58" t="str">
        <f t="shared" ref="N36:N45" si="4">IF(ISBLANK(D36),"",IF(ISBLANK(G36),J36*(1+0.00001*(35-20)),J36*(1+0.00001*(G36-20))))</f>
        <v/>
      </c>
      <c r="O36" s="57" t="str">
        <f t="shared" ref="O36:O45" si="5">IF(ISBLANK(E36),"",(0.999842594+(0.00006793952*E36)-(0.00000909529*E36^2)+(0.0000001001685*E36^3)-(0.000000001120083*E36^4)+(0.000000000006536332*E36^5)))</f>
        <v/>
      </c>
      <c r="P36" s="127">
        <v>4.88</v>
      </c>
      <c r="Q36" s="127" t="s">
        <v>4</v>
      </c>
      <c r="R36" s="127" t="s">
        <v>4</v>
      </c>
      <c r="S36" s="162">
        <v>212.1</v>
      </c>
      <c r="T36" s="231">
        <v>4.0000000000000001E-3</v>
      </c>
      <c r="U36" s="231">
        <v>3.9087576359779098E-3</v>
      </c>
      <c r="X36" s="231">
        <v>24.895999999999997</v>
      </c>
      <c r="Y36" s="231">
        <v>24.328107526326505</v>
      </c>
      <c r="Z36" s="231">
        <v>1.6809999999999998</v>
      </c>
      <c r="AA36" s="231">
        <v>1.6426553965197164</v>
      </c>
      <c r="AB36" s="231">
        <v>25.16</v>
      </c>
      <c r="AC36" s="231">
        <v>24.586085530301052</v>
      </c>
      <c r="AD36" s="76"/>
      <c r="AE36" s="76"/>
      <c r="AF36" s="76"/>
      <c r="AG36" s="76"/>
      <c r="AH36" s="76"/>
      <c r="AI36" s="76"/>
      <c r="AJ36" s="76"/>
      <c r="AK36" s="76"/>
      <c r="AL36" s="76"/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76"/>
      <c r="BA36" s="76"/>
      <c r="BB36" s="77"/>
    </row>
    <row r="37" spans="1:54" ht="15.75" x14ac:dyDescent="0.25">
      <c r="A37" s="75">
        <f>IF(ISBLANK(VLOOKUP(D37,#REF!,3)),0,1)</f>
        <v>1</v>
      </c>
      <c r="B37" s="74">
        <f t="shared" si="0"/>
        <v>0</v>
      </c>
      <c r="C37" s="52">
        <v>3</v>
      </c>
      <c r="D37" s="53"/>
      <c r="E37" s="53"/>
      <c r="F37" s="53"/>
      <c r="G37" s="164">
        <v>34.5672</v>
      </c>
      <c r="H37" s="53">
        <v>1000</v>
      </c>
      <c r="I37" s="159">
        <v>999</v>
      </c>
      <c r="J37" s="127" t="s">
        <v>4</v>
      </c>
      <c r="K37" s="57" t="str">
        <f t="shared" si="1"/>
        <v/>
      </c>
      <c r="L37" s="57" t="str">
        <f t="shared" si="2"/>
        <v/>
      </c>
      <c r="M37" s="57" t="str">
        <f t="shared" si="3"/>
        <v/>
      </c>
      <c r="N37" s="58" t="str">
        <f t="shared" si="4"/>
        <v/>
      </c>
      <c r="O37" s="57" t="str">
        <f t="shared" si="5"/>
        <v/>
      </c>
      <c r="P37" s="127">
        <v>2.9079999999999999</v>
      </c>
      <c r="Q37" s="127" t="s">
        <v>4</v>
      </c>
      <c r="R37" s="127" t="s">
        <v>4</v>
      </c>
      <c r="S37" s="162">
        <v>126.5</v>
      </c>
      <c r="T37" s="231">
        <v>8.9999999999999993E-3</v>
      </c>
      <c r="U37" s="231">
        <v>8.7947046809502966E-3</v>
      </c>
      <c r="X37" s="231">
        <v>35.011000000000003</v>
      </c>
      <c r="Y37" s="231">
        <v>34.212378398305653</v>
      </c>
      <c r="Z37" s="231">
        <v>2.319</v>
      </c>
      <c r="AA37" s="231">
        <v>2.2661022394581929</v>
      </c>
      <c r="AB37" s="231">
        <v>34.47</v>
      </c>
      <c r="AC37" s="231">
        <v>33.683718928039632</v>
      </c>
      <c r="AD37" s="76"/>
      <c r="AE37" s="76"/>
      <c r="AF37" s="76"/>
      <c r="AG37" s="76"/>
      <c r="AH37" s="76"/>
      <c r="AI37" s="76"/>
      <c r="AJ37" s="76"/>
      <c r="AK37" s="76"/>
      <c r="AL37" s="76"/>
      <c r="AM37" s="76"/>
      <c r="AN37" s="76"/>
      <c r="AO37" s="76"/>
      <c r="AP37" s="76"/>
      <c r="AQ37" s="76"/>
      <c r="AR37" s="76"/>
      <c r="AS37" s="76"/>
      <c r="AT37" s="76"/>
      <c r="AU37" s="76"/>
      <c r="AV37" s="76"/>
      <c r="AW37" s="76"/>
      <c r="AX37" s="76"/>
      <c r="AY37" s="76"/>
      <c r="AZ37" s="76"/>
      <c r="BA37" s="76"/>
      <c r="BB37" s="77"/>
    </row>
    <row r="38" spans="1:54" ht="15.75" x14ac:dyDescent="0.25">
      <c r="A38" s="75">
        <f>IF(ISBLANK(VLOOKUP(D38,#REF!,3)),0,1)</f>
        <v>1</v>
      </c>
      <c r="B38" s="74">
        <f t="shared" si="0"/>
        <v>0</v>
      </c>
      <c r="C38" s="52">
        <v>4</v>
      </c>
      <c r="D38" s="53"/>
      <c r="E38" s="53"/>
      <c r="F38" s="53"/>
      <c r="G38" s="164">
        <v>34.496499999999997</v>
      </c>
      <c r="H38" s="53">
        <v>800</v>
      </c>
      <c r="I38" s="159">
        <v>797</v>
      </c>
      <c r="J38" s="127" t="s">
        <v>4</v>
      </c>
      <c r="K38" s="57" t="str">
        <f t="shared" si="1"/>
        <v/>
      </c>
      <c r="L38" s="57" t="str">
        <f t="shared" si="2"/>
        <v/>
      </c>
      <c r="M38" s="57" t="str">
        <f t="shared" si="3"/>
        <v/>
      </c>
      <c r="N38" s="58" t="str">
        <f t="shared" si="4"/>
        <v/>
      </c>
      <c r="O38" s="57" t="str">
        <f t="shared" si="5"/>
        <v/>
      </c>
      <c r="P38" s="127">
        <v>3.008</v>
      </c>
      <c r="Q38" s="127" t="s">
        <v>4</v>
      </c>
      <c r="R38" s="127" t="s">
        <v>4</v>
      </c>
      <c r="S38" s="162">
        <v>130.80000000000001</v>
      </c>
      <c r="T38" s="231">
        <v>1.2E-2</v>
      </c>
      <c r="U38" s="231">
        <v>1.1726272907933729E-2</v>
      </c>
      <c r="X38" s="231">
        <v>37.378</v>
      </c>
      <c r="Y38" s="231">
        <v>36.525385729395573</v>
      </c>
      <c r="Z38" s="231">
        <v>2.4039999999999999</v>
      </c>
      <c r="AA38" s="231">
        <v>2.3491633392227236</v>
      </c>
      <c r="AB38" s="231">
        <v>31.07</v>
      </c>
      <c r="AC38" s="231">
        <v>30.361274937458415</v>
      </c>
      <c r="AD38" s="76"/>
      <c r="AE38" s="76"/>
      <c r="AF38" s="76"/>
      <c r="AG38" s="76"/>
      <c r="AH38" s="76"/>
      <c r="AI38" s="76"/>
      <c r="AJ38" s="76"/>
      <c r="AK38" s="76"/>
      <c r="AL38" s="76"/>
      <c r="AM38" s="76"/>
      <c r="AN38" s="76"/>
      <c r="AO38" s="76"/>
      <c r="AP38" s="76"/>
      <c r="AQ38" s="76"/>
      <c r="AR38" s="76"/>
      <c r="AS38" s="76"/>
      <c r="AT38" s="76"/>
      <c r="AU38" s="76"/>
      <c r="AV38" s="76"/>
      <c r="AW38" s="76"/>
      <c r="AX38" s="76"/>
      <c r="AY38" s="76"/>
      <c r="AZ38" s="76"/>
      <c r="BA38" s="76"/>
      <c r="BB38" s="77"/>
    </row>
    <row r="39" spans="1:54" ht="15.75" x14ac:dyDescent="0.25">
      <c r="A39" s="75">
        <f>IF(ISBLANK(VLOOKUP(D39,#REF!,3)),0,1)</f>
        <v>1</v>
      </c>
      <c r="B39" s="74">
        <f t="shared" si="0"/>
        <v>0</v>
      </c>
      <c r="C39" s="52">
        <v>5</v>
      </c>
      <c r="D39" s="53"/>
      <c r="E39" s="53"/>
      <c r="F39" s="53"/>
      <c r="G39" s="164">
        <v>34.668100000000003</v>
      </c>
      <c r="H39" s="53">
        <v>500</v>
      </c>
      <c r="I39" s="159">
        <v>499</v>
      </c>
      <c r="J39" s="127" t="s">
        <v>4</v>
      </c>
      <c r="K39" s="57" t="str">
        <f t="shared" si="1"/>
        <v/>
      </c>
      <c r="L39" s="57" t="str">
        <f t="shared" si="2"/>
        <v/>
      </c>
      <c r="M39" s="57" t="str">
        <f t="shared" si="3"/>
        <v/>
      </c>
      <c r="N39" s="58" t="str">
        <f t="shared" si="4"/>
        <v/>
      </c>
      <c r="O39" s="57" t="str">
        <f t="shared" si="5"/>
        <v/>
      </c>
      <c r="P39" s="127">
        <v>1.9870000000000001</v>
      </c>
      <c r="Q39" s="127" t="s">
        <v>4</v>
      </c>
      <c r="R39" s="127" t="s">
        <v>4</v>
      </c>
      <c r="S39" s="162">
        <v>86.4</v>
      </c>
      <c r="T39" s="231">
        <v>1.0999999999999999E-2</v>
      </c>
      <c r="U39" s="231">
        <v>1.0749083498939251E-2</v>
      </c>
      <c r="X39" s="231">
        <v>36.748999999999995</v>
      </c>
      <c r="Y39" s="231">
        <v>35.910733591138047</v>
      </c>
      <c r="Z39" s="231">
        <v>2.2239999999999998</v>
      </c>
      <c r="AA39" s="231">
        <v>2.1732692456037177</v>
      </c>
      <c r="AB39" s="231">
        <v>19.41</v>
      </c>
      <c r="AC39" s="231">
        <v>18.967246428582808</v>
      </c>
      <c r="AD39" s="76"/>
      <c r="AE39" s="76"/>
      <c r="AF39" s="76"/>
      <c r="AG39" s="76"/>
      <c r="AH39" s="76"/>
      <c r="AI39" s="76"/>
      <c r="AJ39" s="76"/>
      <c r="AK39" s="76"/>
      <c r="AL39" s="76"/>
      <c r="AM39" s="76"/>
      <c r="AN39" s="76"/>
      <c r="AO39" s="76"/>
      <c r="AP39" s="76"/>
      <c r="AQ39" s="76"/>
      <c r="AR39" s="76"/>
      <c r="AS39" s="76"/>
      <c r="AT39" s="76"/>
      <c r="AU39" s="76"/>
      <c r="AV39" s="76"/>
      <c r="AW39" s="76"/>
      <c r="AX39" s="76"/>
      <c r="AY39" s="76"/>
      <c r="AZ39" s="76"/>
      <c r="BA39" s="76"/>
      <c r="BB39" s="77"/>
    </row>
    <row r="40" spans="1:54" ht="15.75" x14ac:dyDescent="0.25">
      <c r="A40" s="75">
        <f>IF(ISBLANK(VLOOKUP(D40,#REF!,3)),0,1)</f>
        <v>1</v>
      </c>
      <c r="B40" s="74">
        <f t="shared" si="0"/>
        <v>0</v>
      </c>
      <c r="C40" s="52">
        <v>6</v>
      </c>
      <c r="D40" s="53"/>
      <c r="E40" s="53"/>
      <c r="F40" s="53"/>
      <c r="G40" s="164">
        <v>34.911799999999999</v>
      </c>
      <c r="H40" s="53">
        <v>400</v>
      </c>
      <c r="I40" s="159">
        <v>397</v>
      </c>
      <c r="J40" s="127" t="s">
        <v>4</v>
      </c>
      <c r="K40" s="57" t="str">
        <f t="shared" si="1"/>
        <v/>
      </c>
      <c r="L40" s="57" t="str">
        <f t="shared" si="2"/>
        <v/>
      </c>
      <c r="M40" s="57" t="str">
        <f t="shared" si="3"/>
        <v/>
      </c>
      <c r="N40" s="58" t="str">
        <f t="shared" si="4"/>
        <v/>
      </c>
      <c r="O40" s="57" t="str">
        <f t="shared" si="5"/>
        <v/>
      </c>
      <c r="P40" s="127">
        <v>1.758</v>
      </c>
      <c r="Q40" s="127" t="s">
        <v>4</v>
      </c>
      <c r="R40" s="127" t="s">
        <v>4</v>
      </c>
      <c r="S40" s="162">
        <v>76.5</v>
      </c>
      <c r="T40" s="231">
        <v>1.2E-2</v>
      </c>
      <c r="U40" s="231">
        <v>1.1726272907933729E-2</v>
      </c>
      <c r="X40" s="231">
        <v>31.797999999999998</v>
      </c>
      <c r="Y40" s="231">
        <v>31.072668827206392</v>
      </c>
      <c r="Z40" s="231">
        <v>1.9329999999999998</v>
      </c>
      <c r="AA40" s="231">
        <v>1.8889071275863247</v>
      </c>
      <c r="AB40" s="231">
        <v>13.32</v>
      </c>
      <c r="AC40" s="231">
        <v>13.016162927806439</v>
      </c>
      <c r="AD40" s="76"/>
      <c r="AE40" s="76"/>
      <c r="AF40" s="76"/>
      <c r="AG40" s="76"/>
      <c r="AH40" s="76"/>
      <c r="AI40" s="76"/>
      <c r="AJ40" s="76"/>
      <c r="AK40" s="76"/>
      <c r="AL40" s="76"/>
      <c r="AM40" s="76"/>
      <c r="AN40" s="76"/>
      <c r="AO40" s="76"/>
      <c r="AP40" s="76"/>
      <c r="AQ40" s="76"/>
      <c r="AR40" s="76"/>
      <c r="AS40" s="76"/>
      <c r="AT40" s="76"/>
      <c r="AU40" s="76"/>
      <c r="AV40" s="76"/>
      <c r="AW40" s="76"/>
      <c r="AX40" s="76"/>
      <c r="AY40" s="76"/>
      <c r="AZ40" s="76"/>
      <c r="BA40" s="76"/>
      <c r="BB40" s="77"/>
    </row>
    <row r="41" spans="1:54" ht="15.75" x14ac:dyDescent="0.25">
      <c r="A41" s="75">
        <f>IF(ISBLANK(VLOOKUP(D41,#REF!,3)),0,1)</f>
        <v>1</v>
      </c>
      <c r="B41" s="74">
        <f t="shared" si="0"/>
        <v>0</v>
      </c>
      <c r="C41" s="52">
        <v>7</v>
      </c>
      <c r="D41" s="53"/>
      <c r="E41" s="53"/>
      <c r="F41" s="53"/>
      <c r="G41" s="164">
        <v>35.9983</v>
      </c>
      <c r="H41" s="53">
        <v>100</v>
      </c>
      <c r="I41" s="159">
        <v>99</v>
      </c>
      <c r="J41" s="127" t="s">
        <v>4</v>
      </c>
      <c r="K41" s="57" t="str">
        <f t="shared" si="1"/>
        <v/>
      </c>
      <c r="L41" s="57" t="str">
        <f t="shared" si="2"/>
        <v/>
      </c>
      <c r="M41" s="57" t="str">
        <f t="shared" si="3"/>
        <v/>
      </c>
      <c r="N41" s="58" t="str">
        <f t="shared" si="4"/>
        <v/>
      </c>
      <c r="O41" s="57" t="str">
        <f t="shared" si="5"/>
        <v/>
      </c>
      <c r="P41" s="127">
        <v>3.052</v>
      </c>
      <c r="Q41" s="127" t="s">
        <v>4</v>
      </c>
      <c r="R41" s="127" t="s">
        <v>4</v>
      </c>
      <c r="S41" s="162">
        <v>132.9</v>
      </c>
      <c r="T41" s="231">
        <v>0.34599999999999997</v>
      </c>
      <c r="U41" s="231">
        <v>0.33810753551208916</v>
      </c>
      <c r="X41" s="231">
        <v>13.734</v>
      </c>
      <c r="Y41" s="231">
        <v>13.420719343130152</v>
      </c>
      <c r="Z41" s="231">
        <v>0.95200000000000007</v>
      </c>
      <c r="AA41" s="231">
        <v>0.93028431736274253</v>
      </c>
      <c r="AB41" s="231">
        <v>3.74</v>
      </c>
      <c r="AC41" s="231">
        <v>3.6546883896393458</v>
      </c>
      <c r="AD41" s="76"/>
      <c r="AE41" s="76"/>
      <c r="AF41" s="76"/>
      <c r="AG41" s="76"/>
      <c r="AH41" s="76"/>
      <c r="AI41" s="76"/>
      <c r="AJ41" s="76"/>
      <c r="AK41" s="76"/>
      <c r="AL41" s="76"/>
      <c r="AM41" s="76"/>
      <c r="AN41" s="76"/>
      <c r="AO41" s="76"/>
      <c r="AP41" s="76"/>
      <c r="AQ41" s="76"/>
      <c r="AR41" s="76"/>
      <c r="AS41" s="76"/>
      <c r="AT41" s="76"/>
      <c r="AU41" s="76"/>
      <c r="AV41" s="76"/>
      <c r="AW41" s="76"/>
      <c r="AX41" s="76"/>
      <c r="AY41" s="76"/>
      <c r="AZ41" s="76"/>
      <c r="BA41" s="76"/>
      <c r="BB41" s="77"/>
    </row>
    <row r="42" spans="1:54" ht="15.75" x14ac:dyDescent="0.25">
      <c r="A42" s="75">
        <f>IF(ISBLANK(VLOOKUP(D42,#REF!,3)),0,1)</f>
        <v>1</v>
      </c>
      <c r="B42" s="74">
        <f t="shared" si="0"/>
        <v>0</v>
      </c>
      <c r="C42" s="52">
        <v>8</v>
      </c>
      <c r="D42" s="53"/>
      <c r="E42" s="53"/>
      <c r="F42" s="53"/>
      <c r="G42" s="164">
        <v>36.689799999999998</v>
      </c>
      <c r="H42" s="53">
        <v>80</v>
      </c>
      <c r="I42" s="159">
        <v>71</v>
      </c>
      <c r="J42" s="127" t="s">
        <v>4</v>
      </c>
      <c r="K42" s="57" t="str">
        <f t="shared" si="1"/>
        <v/>
      </c>
      <c r="L42" s="57" t="str">
        <f t="shared" si="2"/>
        <v/>
      </c>
      <c r="M42" s="57" t="str">
        <f t="shared" si="3"/>
        <v/>
      </c>
      <c r="N42" s="58" t="str">
        <f t="shared" si="4"/>
        <v/>
      </c>
      <c r="O42" s="57" t="str">
        <f t="shared" si="5"/>
        <v/>
      </c>
      <c r="P42" s="127">
        <v>5.1680000000000001</v>
      </c>
      <c r="Q42" s="127" t="s">
        <v>4</v>
      </c>
      <c r="R42" s="127" t="s">
        <v>4</v>
      </c>
      <c r="S42" s="60">
        <v>225.1</v>
      </c>
      <c r="T42" s="231">
        <v>8.9999999999999993E-3</v>
      </c>
      <c r="U42" s="231">
        <v>8.7947046809502966E-3</v>
      </c>
      <c r="X42" s="231">
        <v>0.13100000000000001</v>
      </c>
      <c r="Y42" s="231">
        <v>0.12801181257827654</v>
      </c>
      <c r="Z42" s="231">
        <v>0.14900000000000002</v>
      </c>
      <c r="AA42" s="231">
        <v>0.14560122194017716</v>
      </c>
      <c r="AB42" s="231">
        <v>0.72</v>
      </c>
      <c r="AC42" s="231">
        <v>0.70357637447602372</v>
      </c>
      <c r="AD42" s="76"/>
      <c r="AE42" s="76"/>
      <c r="AF42" s="76"/>
      <c r="AG42" s="76"/>
      <c r="AH42" s="76"/>
      <c r="AI42" s="76"/>
      <c r="AJ42" s="76"/>
      <c r="AK42" s="76"/>
      <c r="AL42" s="76"/>
      <c r="AM42" s="76"/>
      <c r="AN42" s="76"/>
      <c r="AO42" s="76"/>
      <c r="AP42" s="76"/>
      <c r="AQ42" s="76"/>
      <c r="AR42" s="76"/>
      <c r="AS42" s="76"/>
      <c r="AT42" s="76"/>
      <c r="AU42" s="76"/>
      <c r="AV42" s="76"/>
      <c r="AW42" s="76"/>
      <c r="AX42" s="76"/>
      <c r="AY42" s="76"/>
      <c r="AZ42" s="76"/>
      <c r="BA42" s="76"/>
      <c r="BB42" s="77"/>
    </row>
    <row r="43" spans="1:54" ht="15.75" x14ac:dyDescent="0.25">
      <c r="A43" s="75">
        <f>IF(ISBLANK(VLOOKUP(D43,#REF!,3)),0,1)</f>
        <v>1</v>
      </c>
      <c r="B43" s="74">
        <f t="shared" si="0"/>
        <v>0</v>
      </c>
      <c r="C43" s="52">
        <v>9</v>
      </c>
      <c r="D43" s="53"/>
      <c r="E43" s="53"/>
      <c r="F43" s="53"/>
      <c r="G43" s="164">
        <v>36.756900000000002</v>
      </c>
      <c r="H43" s="53">
        <v>60</v>
      </c>
      <c r="I43" s="159">
        <v>60</v>
      </c>
      <c r="J43" s="127" t="s">
        <v>4</v>
      </c>
      <c r="K43" s="57" t="str">
        <f t="shared" si="1"/>
        <v/>
      </c>
      <c r="L43" s="57" t="str">
        <f t="shared" si="2"/>
        <v/>
      </c>
      <c r="M43" s="57" t="str">
        <f t="shared" si="3"/>
        <v/>
      </c>
      <c r="N43" s="58" t="str">
        <f t="shared" si="4"/>
        <v/>
      </c>
      <c r="O43" s="57" t="str">
        <f t="shared" si="5"/>
        <v/>
      </c>
      <c r="P43" s="127">
        <v>4.9630000000000001</v>
      </c>
      <c r="Q43" s="127" t="s">
        <v>4</v>
      </c>
      <c r="R43" s="127" t="s">
        <v>4</v>
      </c>
      <c r="S43" s="60">
        <v>216.3</v>
      </c>
      <c r="T43" s="231">
        <v>8.9999999999999993E-3</v>
      </c>
      <c r="U43" s="231">
        <v>8.7947046809502966E-3</v>
      </c>
      <c r="X43" s="231">
        <v>0.12100000000000001</v>
      </c>
      <c r="Y43" s="231">
        <v>0.11823991848833178</v>
      </c>
      <c r="Z43" s="231">
        <v>0.13100000000000001</v>
      </c>
      <c r="AA43" s="231">
        <v>0.12801181257827654</v>
      </c>
      <c r="AB43" s="231">
        <v>0.7</v>
      </c>
      <c r="AC43" s="231">
        <v>0.68403258629613417</v>
      </c>
      <c r="AD43" s="76"/>
      <c r="AE43" s="76"/>
      <c r="AF43" s="76"/>
      <c r="AG43" s="76"/>
      <c r="AH43" s="76"/>
      <c r="AI43" s="76"/>
      <c r="AJ43" s="76"/>
      <c r="AK43" s="76"/>
      <c r="AL43" s="76"/>
      <c r="AM43" s="76"/>
      <c r="AN43" s="76"/>
      <c r="AO43" s="76"/>
      <c r="AP43" s="76"/>
      <c r="AQ43" s="76"/>
      <c r="AR43" s="76"/>
      <c r="AS43" s="76"/>
      <c r="AT43" s="76"/>
      <c r="AU43" s="76"/>
      <c r="AV43" s="76"/>
      <c r="AW43" s="76"/>
      <c r="AX43" s="76"/>
      <c r="AY43" s="76"/>
      <c r="AZ43" s="76"/>
      <c r="BA43" s="76"/>
      <c r="BB43" s="77"/>
    </row>
    <row r="44" spans="1:54" ht="15.75" x14ac:dyDescent="0.25">
      <c r="A44" s="75">
        <f>IF(ISBLANK(VLOOKUP(D44,#REF!,3)),0,1)</f>
        <v>1</v>
      </c>
      <c r="B44" s="74">
        <f t="shared" si="0"/>
        <v>0</v>
      </c>
      <c r="C44" s="52">
        <v>10</v>
      </c>
      <c r="D44" s="53"/>
      <c r="E44" s="53"/>
      <c r="F44" s="53"/>
      <c r="G44" s="164">
        <v>36.645099999999999</v>
      </c>
      <c r="H44" s="53">
        <v>40</v>
      </c>
      <c r="I44" s="159">
        <v>39</v>
      </c>
      <c r="J44" s="127" t="s">
        <v>4</v>
      </c>
      <c r="K44" s="57" t="str">
        <f t="shared" si="1"/>
        <v/>
      </c>
      <c r="L44" s="57" t="str">
        <f t="shared" si="2"/>
        <v/>
      </c>
      <c r="M44" s="57" t="str">
        <f t="shared" si="3"/>
        <v/>
      </c>
      <c r="N44" s="58" t="str">
        <f t="shared" si="4"/>
        <v/>
      </c>
      <c r="O44" s="57" t="str">
        <f t="shared" si="5"/>
        <v/>
      </c>
      <c r="P44" s="127">
        <v>4.6269999999999998</v>
      </c>
      <c r="Q44" s="127" t="s">
        <v>4</v>
      </c>
      <c r="R44" s="127" t="s">
        <v>4</v>
      </c>
      <c r="S44" s="60">
        <v>201.7</v>
      </c>
      <c r="T44" s="231">
        <v>6.0000000000000001E-3</v>
      </c>
      <c r="U44" s="231">
        <v>5.8631364539668647E-3</v>
      </c>
      <c r="X44" s="231">
        <v>0.13400000000000001</v>
      </c>
      <c r="Y44" s="231">
        <v>0.13094338080525997</v>
      </c>
      <c r="Z44" s="231">
        <v>8.900000000000001E-2</v>
      </c>
      <c r="AA44" s="231">
        <v>8.6969857400508499E-2</v>
      </c>
      <c r="AB44" s="231">
        <v>0.73</v>
      </c>
      <c r="AC44" s="231">
        <v>0.71334826856596845</v>
      </c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  <c r="AP44" s="76"/>
      <c r="AQ44" s="76"/>
      <c r="AR44" s="76"/>
      <c r="AS44" s="76"/>
      <c r="AT44" s="76"/>
      <c r="AU44" s="76"/>
      <c r="AV44" s="76"/>
      <c r="AW44" s="76"/>
      <c r="AX44" s="76"/>
      <c r="AY44" s="76"/>
      <c r="AZ44" s="76"/>
      <c r="BA44" s="76"/>
      <c r="BB44" s="77"/>
    </row>
    <row r="45" spans="1:54" ht="15.75" x14ac:dyDescent="0.25">
      <c r="A45" s="75">
        <f>IF(ISBLANK(VLOOKUP(D45,#REF!,3)),0,1)</f>
        <v>1</v>
      </c>
      <c r="B45" s="74">
        <f t="shared" si="0"/>
        <v>0</v>
      </c>
      <c r="C45" s="52">
        <v>11</v>
      </c>
      <c r="D45" s="53"/>
      <c r="E45" s="53"/>
      <c r="F45" s="53"/>
      <c r="G45" s="164">
        <v>36.5321</v>
      </c>
      <c r="H45" s="53">
        <v>20</v>
      </c>
      <c r="I45" s="159">
        <v>20</v>
      </c>
      <c r="J45" s="127" t="s">
        <v>4</v>
      </c>
      <c r="K45" s="57" t="str">
        <f t="shared" si="1"/>
        <v/>
      </c>
      <c r="L45" s="57" t="str">
        <f t="shared" si="2"/>
        <v/>
      </c>
      <c r="M45" s="57" t="str">
        <f t="shared" si="3"/>
        <v/>
      </c>
      <c r="N45" s="58" t="str">
        <f t="shared" si="4"/>
        <v/>
      </c>
      <c r="O45" s="57" t="str">
        <f t="shared" si="5"/>
        <v/>
      </c>
      <c r="P45" s="127">
        <v>4.62</v>
      </c>
      <c r="Q45" s="127" t="s">
        <v>4</v>
      </c>
      <c r="R45" s="127" t="s">
        <v>4</v>
      </c>
      <c r="S45" s="60">
        <v>201.4</v>
      </c>
      <c r="T45" s="231">
        <v>6.0000000000000001E-3</v>
      </c>
      <c r="U45" s="231">
        <v>5.8631364539668647E-3</v>
      </c>
      <c r="X45" s="231">
        <v>0.14399999999999999</v>
      </c>
      <c r="Y45" s="231">
        <v>0.14071527489520474</v>
      </c>
      <c r="Z45" s="231">
        <v>6.5999999999999989E-2</v>
      </c>
      <c r="AA45" s="231">
        <v>6.4494500993635503E-2</v>
      </c>
      <c r="AB45" s="231">
        <v>0.69</v>
      </c>
      <c r="AC45" s="231">
        <v>0.67426069220618934</v>
      </c>
      <c r="AD45" s="76"/>
      <c r="AE45" s="76"/>
      <c r="AF45" s="76"/>
      <c r="AG45" s="76"/>
      <c r="AH45" s="76"/>
      <c r="AI45" s="76"/>
      <c r="AJ45" s="76"/>
      <c r="AK45" s="76"/>
      <c r="AL45" s="76"/>
      <c r="AM45" s="76"/>
      <c r="AN45" s="76"/>
      <c r="AO45" s="76"/>
      <c r="AP45" s="76"/>
      <c r="AQ45" s="76"/>
      <c r="AR45" s="76"/>
      <c r="AS45" s="76"/>
      <c r="AT45" s="76"/>
      <c r="AU45" s="76"/>
      <c r="AV45" s="76"/>
      <c r="AW45" s="76"/>
      <c r="AX45" s="76"/>
      <c r="AY45" s="76"/>
      <c r="AZ45" s="76"/>
      <c r="BA45" s="76"/>
      <c r="BB45" s="77"/>
    </row>
    <row r="46" spans="1:54" ht="15.75" x14ac:dyDescent="0.25">
      <c r="A46" s="75">
        <f>IF(ISBLANK(VLOOKUP(D46,#REF!,3)),0,1)</f>
        <v>1</v>
      </c>
      <c r="B46" s="74">
        <f t="shared" si="0"/>
        <v>0</v>
      </c>
      <c r="C46" s="52">
        <v>12</v>
      </c>
      <c r="D46" s="53"/>
      <c r="E46" s="54"/>
      <c r="F46" s="55"/>
      <c r="G46" s="164">
        <v>36.513399999999997</v>
      </c>
      <c r="H46" s="53">
        <v>10</v>
      </c>
      <c r="I46" s="159">
        <v>10</v>
      </c>
      <c r="J46" s="127" t="s">
        <v>4</v>
      </c>
      <c r="K46" s="127" t="s">
        <v>4</v>
      </c>
      <c r="L46" s="127" t="s">
        <v>4</v>
      </c>
      <c r="M46" s="127" t="s">
        <v>4</v>
      </c>
      <c r="N46" s="127" t="s">
        <v>4</v>
      </c>
      <c r="O46" s="127" t="s">
        <v>4</v>
      </c>
      <c r="P46" s="127">
        <v>4.6059999999999999</v>
      </c>
      <c r="Q46" s="127" t="s">
        <v>4</v>
      </c>
      <c r="R46" s="127" t="s">
        <v>4</v>
      </c>
      <c r="S46" s="60">
        <v>200.8</v>
      </c>
      <c r="T46" s="231">
        <v>5.0000000000000001E-3</v>
      </c>
      <c r="U46" s="231">
        <v>4.8859470449723868E-3</v>
      </c>
      <c r="X46" s="231">
        <v>7.4999999999999997E-2</v>
      </c>
      <c r="Y46" s="231">
        <v>7.32892056745858E-2</v>
      </c>
      <c r="Z46" s="231">
        <v>9.5000000000000001E-2</v>
      </c>
      <c r="AA46" s="231">
        <v>9.2832993854475354E-2</v>
      </c>
      <c r="AB46" s="231">
        <v>0.71</v>
      </c>
      <c r="AC46" s="231">
        <v>0.69380448038607889</v>
      </c>
      <c r="AD46" s="76"/>
      <c r="AE46" s="76"/>
      <c r="AF46" s="76"/>
      <c r="AG46" s="76"/>
      <c r="AH46" s="76"/>
      <c r="AI46" s="76"/>
      <c r="AJ46" s="76"/>
      <c r="AK46" s="76"/>
      <c r="AL46" s="76"/>
      <c r="AM46" s="76"/>
      <c r="AN46" s="76"/>
      <c r="AO46" s="76"/>
      <c r="AP46" s="76"/>
      <c r="AQ46" s="76"/>
      <c r="AR46" s="76"/>
      <c r="AS46" s="76"/>
      <c r="AT46" s="76"/>
      <c r="AU46" s="76"/>
      <c r="AV46" s="76"/>
      <c r="AW46" s="76"/>
      <c r="AX46" s="76"/>
      <c r="AY46" s="76"/>
      <c r="AZ46" s="76"/>
      <c r="BA46" s="76"/>
      <c r="BB46" s="77"/>
    </row>
    <row r="47" spans="1:54" ht="15.75" x14ac:dyDescent="0.25">
      <c r="A47" s="75">
        <f>IF(ISBLANK(VLOOKUP(D47,#REF!,3)),0,1)</f>
        <v>1</v>
      </c>
      <c r="B47" s="74">
        <f t="shared" si="0"/>
        <v>0</v>
      </c>
      <c r="C47" s="52">
        <v>13</v>
      </c>
      <c r="D47" s="53"/>
      <c r="E47" s="54"/>
      <c r="F47" s="55"/>
      <c r="G47" s="164">
        <v>36.5139</v>
      </c>
      <c r="H47" s="53">
        <v>0</v>
      </c>
      <c r="I47" s="159">
        <v>0.8</v>
      </c>
      <c r="J47" s="127" t="s">
        <v>4</v>
      </c>
      <c r="K47" s="127" t="s">
        <v>4</v>
      </c>
      <c r="L47" s="127" t="s">
        <v>4</v>
      </c>
      <c r="M47" s="127" t="s">
        <v>4</v>
      </c>
      <c r="N47" s="127" t="s">
        <v>4</v>
      </c>
      <c r="O47" s="127" t="s">
        <v>4</v>
      </c>
      <c r="P47" s="127">
        <v>4.6100000000000003</v>
      </c>
      <c r="Q47" s="127" t="s">
        <v>4</v>
      </c>
      <c r="R47" s="127" t="s">
        <v>4</v>
      </c>
      <c r="S47" s="60">
        <v>201</v>
      </c>
      <c r="T47" s="231">
        <v>5.0000000000000001E-3</v>
      </c>
      <c r="U47" s="231">
        <v>4.8859470449723868E-3</v>
      </c>
      <c r="X47" s="231">
        <v>9.5000000000000001E-2</v>
      </c>
      <c r="Y47" s="231">
        <v>9.2832993854475354E-2</v>
      </c>
      <c r="Z47" s="231">
        <v>8.3000000000000004E-2</v>
      </c>
      <c r="AA47" s="231">
        <v>8.110672094654163E-2</v>
      </c>
      <c r="AB47" s="231">
        <v>0.7</v>
      </c>
      <c r="AC47" s="231">
        <v>0.68403258629613417</v>
      </c>
      <c r="AD47" s="76"/>
      <c r="AE47" s="76"/>
      <c r="AF47" s="76"/>
      <c r="AG47" s="76"/>
      <c r="AH47" s="76"/>
      <c r="AI47" s="76"/>
      <c r="AJ47" s="76"/>
      <c r="AK47" s="76"/>
      <c r="AL47" s="76"/>
      <c r="AM47" s="76"/>
      <c r="AN47" s="76"/>
      <c r="AO47" s="76"/>
      <c r="AP47" s="76"/>
      <c r="AQ47" s="76"/>
      <c r="AR47" s="76"/>
      <c r="AS47" s="76"/>
      <c r="AT47" s="76"/>
      <c r="AU47" s="76"/>
      <c r="AV47" s="76"/>
      <c r="AW47" s="76"/>
      <c r="AX47" s="76"/>
      <c r="AY47" s="76"/>
      <c r="AZ47" s="76"/>
      <c r="BA47" s="76"/>
      <c r="BB47" s="77"/>
    </row>
    <row r="48" spans="1:54" ht="15.75" x14ac:dyDescent="0.25">
      <c r="A48" s="75">
        <f>IF(ISBLANK(VLOOKUP(D48,#REF!,3)),0,1)</f>
        <v>1</v>
      </c>
      <c r="B48" s="74">
        <f t="shared" si="0"/>
        <v>0</v>
      </c>
      <c r="C48" s="52">
        <v>14</v>
      </c>
      <c r="D48" s="53"/>
      <c r="E48" s="54"/>
      <c r="F48" s="55"/>
      <c r="G48" s="232" t="s">
        <v>4</v>
      </c>
      <c r="H48" s="53" t="s">
        <v>4</v>
      </c>
      <c r="I48" s="159" t="s">
        <v>4</v>
      </c>
      <c r="J48" s="127" t="s">
        <v>4</v>
      </c>
      <c r="K48" s="127" t="s">
        <v>4</v>
      </c>
      <c r="L48" s="127" t="s">
        <v>4</v>
      </c>
      <c r="M48" s="127" t="s">
        <v>4</v>
      </c>
      <c r="N48" s="127" t="s">
        <v>4</v>
      </c>
      <c r="O48" s="127" t="s">
        <v>4</v>
      </c>
      <c r="P48" s="127" t="s">
        <v>4</v>
      </c>
      <c r="Q48" s="127" t="s">
        <v>4</v>
      </c>
      <c r="R48" s="127" t="s">
        <v>4</v>
      </c>
      <c r="S48" s="127" t="s">
        <v>4</v>
      </c>
      <c r="T48" s="127" t="s">
        <v>4</v>
      </c>
      <c r="U48" s="127" t="s">
        <v>4</v>
      </c>
      <c r="V48" s="127" t="s">
        <v>4</v>
      </c>
      <c r="W48" s="127" t="s">
        <v>4</v>
      </c>
      <c r="X48" s="127" t="s">
        <v>4</v>
      </c>
      <c r="Y48" s="127" t="s">
        <v>4</v>
      </c>
      <c r="Z48" s="127" t="s">
        <v>4</v>
      </c>
      <c r="AA48" s="127" t="s">
        <v>4</v>
      </c>
      <c r="AB48" s="127" t="s">
        <v>4</v>
      </c>
      <c r="AC48" s="127" t="s">
        <v>4</v>
      </c>
      <c r="AD48" s="76"/>
      <c r="AE48" s="76"/>
      <c r="AF48" s="76"/>
      <c r="AG48" s="76"/>
      <c r="AH48" s="76"/>
      <c r="AI48" s="76"/>
      <c r="AJ48" s="76"/>
      <c r="AK48" s="76"/>
      <c r="AL48" s="76"/>
      <c r="AM48" s="76"/>
      <c r="AN48" s="76"/>
      <c r="AO48" s="76"/>
      <c r="AP48" s="76"/>
      <c r="AQ48" s="76"/>
      <c r="AR48" s="76"/>
      <c r="AS48" s="76"/>
      <c r="AT48" s="76"/>
      <c r="AU48" s="76"/>
      <c r="AV48" s="76"/>
      <c r="AW48" s="76"/>
      <c r="AX48" s="76"/>
      <c r="AY48" s="76"/>
      <c r="AZ48" s="76"/>
      <c r="BA48" s="76"/>
      <c r="BB48" s="77"/>
    </row>
    <row r="49" spans="1:54" ht="15.75" x14ac:dyDescent="0.25">
      <c r="A49" s="75">
        <f>IF(ISBLANK(VLOOKUP(D49,#REF!,3)),0,1)</f>
        <v>1</v>
      </c>
      <c r="B49" s="74">
        <f t="shared" si="0"/>
        <v>0</v>
      </c>
      <c r="C49" s="52">
        <v>15</v>
      </c>
      <c r="D49" s="53"/>
      <c r="E49" s="54"/>
      <c r="F49" s="55"/>
      <c r="G49" s="112"/>
      <c r="H49" s="53"/>
      <c r="I49" s="53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24"/>
      <c r="W49" s="124"/>
      <c r="X49" s="16"/>
      <c r="Y49" s="16"/>
      <c r="Z49" s="124"/>
      <c r="AA49" s="16"/>
      <c r="AB49" s="124"/>
      <c r="AC49" s="124"/>
      <c r="AD49" s="76"/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76"/>
      <c r="AR49" s="76"/>
      <c r="AS49" s="76"/>
      <c r="AT49" s="76"/>
      <c r="AU49" s="76"/>
      <c r="AV49" s="76"/>
      <c r="AW49" s="76"/>
      <c r="AX49" s="76"/>
      <c r="AY49" s="76"/>
      <c r="AZ49" s="76"/>
      <c r="BA49" s="76"/>
      <c r="BB49" s="77"/>
    </row>
    <row r="50" spans="1:54" ht="15.75" x14ac:dyDescent="0.25">
      <c r="A50" s="75">
        <f>IF(ISBLANK(VLOOKUP(D50,#REF!,3)),0,1)</f>
        <v>1</v>
      </c>
      <c r="B50" s="74">
        <f t="shared" si="0"/>
        <v>0</v>
      </c>
      <c r="C50" s="52">
        <v>16</v>
      </c>
      <c r="D50" s="53"/>
      <c r="E50" s="54"/>
      <c r="F50" s="55"/>
      <c r="G50" s="112"/>
      <c r="H50" s="53"/>
      <c r="I50" s="53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24"/>
      <c r="W50" s="124"/>
      <c r="X50" s="16"/>
      <c r="Y50" s="16"/>
      <c r="Z50" s="124"/>
      <c r="AA50" s="76"/>
      <c r="AB50" s="76"/>
      <c r="AC50" s="76"/>
      <c r="AD50" s="76"/>
      <c r="AE50" s="76"/>
      <c r="AF50" s="76"/>
      <c r="AG50" s="76"/>
      <c r="AH50" s="76"/>
      <c r="AI50" s="76"/>
      <c r="AJ50" s="76"/>
      <c r="AK50" s="76"/>
      <c r="AL50" s="76"/>
      <c r="AM50" s="76"/>
      <c r="AN50" s="76"/>
      <c r="AO50" s="76"/>
      <c r="AP50" s="76"/>
      <c r="AQ50" s="76"/>
      <c r="AR50" s="76"/>
      <c r="AS50" s="76"/>
      <c r="AT50" s="76"/>
      <c r="AU50" s="76"/>
      <c r="AV50" s="76"/>
      <c r="AW50" s="76"/>
      <c r="AX50" s="76"/>
      <c r="AY50" s="76"/>
      <c r="AZ50" s="76"/>
      <c r="BA50" s="76"/>
      <c r="BB50" s="77"/>
    </row>
    <row r="51" spans="1:54" ht="15.75" x14ac:dyDescent="0.25">
      <c r="A51" s="75">
        <f>IF(ISBLANK(VLOOKUP(D51,#REF!,3)),0,1)</f>
        <v>1</v>
      </c>
      <c r="B51" s="74">
        <f t="shared" si="0"/>
        <v>0</v>
      </c>
      <c r="C51" s="52">
        <v>17</v>
      </c>
      <c r="D51" s="53"/>
      <c r="E51" s="54"/>
      <c r="F51" s="55"/>
      <c r="G51" s="112"/>
      <c r="H51" s="53"/>
      <c r="I51" s="53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24"/>
      <c r="W51" s="124"/>
      <c r="X51" s="16"/>
      <c r="Y51" s="16"/>
      <c r="Z51" s="124"/>
      <c r="AA51" s="16"/>
      <c r="AB51" s="124"/>
      <c r="AC51" s="124"/>
      <c r="AD51" s="76"/>
      <c r="AE51" s="76"/>
      <c r="AF51" s="76"/>
      <c r="AG51" s="76"/>
      <c r="AH51" s="76"/>
      <c r="AI51" s="76"/>
      <c r="AJ51" s="76"/>
      <c r="AK51" s="76"/>
      <c r="AL51" s="76"/>
      <c r="AM51" s="76"/>
      <c r="AN51" s="76"/>
      <c r="AO51" s="76"/>
      <c r="AP51" s="76"/>
      <c r="AQ51" s="76"/>
      <c r="AR51" s="76"/>
      <c r="AS51" s="76"/>
      <c r="AT51" s="76"/>
      <c r="AU51" s="76"/>
      <c r="AV51" s="76"/>
      <c r="AW51" s="76"/>
      <c r="AX51" s="76"/>
      <c r="AY51" s="76"/>
      <c r="AZ51" s="76"/>
      <c r="BA51" s="76"/>
      <c r="BB51" s="77"/>
    </row>
    <row r="52" spans="1:54" ht="15.75" x14ac:dyDescent="0.25">
      <c r="A52" s="75">
        <f>IF(ISBLANK(VLOOKUP(D52,#REF!,3)),0,1)</f>
        <v>1</v>
      </c>
      <c r="B52" s="74">
        <f t="shared" si="0"/>
        <v>0</v>
      </c>
      <c r="C52" s="52">
        <v>18</v>
      </c>
      <c r="D52" s="53"/>
      <c r="E52" s="54"/>
      <c r="F52" s="55"/>
      <c r="G52" s="112"/>
      <c r="H52" s="53"/>
      <c r="I52" s="53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24"/>
      <c r="W52" s="124"/>
      <c r="X52" s="16"/>
      <c r="Y52" s="16"/>
      <c r="Z52" s="124"/>
      <c r="AA52" s="76"/>
      <c r="AB52" s="76"/>
      <c r="AC52" s="76"/>
      <c r="AD52" s="76"/>
      <c r="AE52" s="76"/>
      <c r="AF52" s="76"/>
      <c r="AG52" s="76"/>
      <c r="AH52" s="76"/>
      <c r="AI52" s="76"/>
      <c r="AJ52" s="76"/>
      <c r="AK52" s="76"/>
      <c r="AL52" s="76"/>
      <c r="AM52" s="76"/>
      <c r="AN52" s="76"/>
      <c r="AO52" s="76"/>
      <c r="AP52" s="76"/>
      <c r="AQ52" s="76"/>
      <c r="AR52" s="76"/>
      <c r="AS52" s="76"/>
      <c r="AT52" s="76"/>
      <c r="AU52" s="76"/>
      <c r="AV52" s="76"/>
      <c r="AW52" s="76"/>
      <c r="AX52" s="76"/>
      <c r="AY52" s="76"/>
      <c r="AZ52" s="76"/>
      <c r="BA52" s="76"/>
      <c r="BB52" s="77"/>
    </row>
    <row r="53" spans="1:54" ht="15.75" x14ac:dyDescent="0.25">
      <c r="A53" s="75">
        <f>IF(ISBLANK(VLOOKUP(D53,#REF!,3)),0,1)</f>
        <v>1</v>
      </c>
      <c r="B53" s="74">
        <f t="shared" si="0"/>
        <v>0</v>
      </c>
      <c r="C53" s="52">
        <v>19</v>
      </c>
      <c r="D53" s="53"/>
      <c r="E53" s="54"/>
      <c r="F53" s="55"/>
      <c r="G53" s="112"/>
      <c r="H53" s="53"/>
      <c r="I53" s="53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76"/>
      <c r="U53" s="76"/>
      <c r="V53" s="76"/>
      <c r="W53" s="76"/>
      <c r="X53" s="76"/>
      <c r="Y53" s="76"/>
      <c r="Z53" s="76"/>
      <c r="AA53" s="76"/>
      <c r="AB53" s="76"/>
      <c r="AC53" s="76"/>
      <c r="AD53" s="76"/>
      <c r="AE53" s="76"/>
      <c r="AF53" s="76"/>
      <c r="AG53" s="76"/>
      <c r="AH53" s="76"/>
      <c r="AI53" s="76"/>
      <c r="AJ53" s="76"/>
      <c r="AK53" s="76"/>
      <c r="AL53" s="76"/>
      <c r="AM53" s="76"/>
      <c r="AN53" s="76"/>
      <c r="AO53" s="76"/>
      <c r="AP53" s="76"/>
      <c r="AQ53" s="76"/>
      <c r="AR53" s="76"/>
      <c r="AS53" s="76"/>
      <c r="AT53" s="76"/>
      <c r="AU53" s="76"/>
      <c r="AV53" s="76"/>
      <c r="AW53" s="76"/>
      <c r="AX53" s="76"/>
      <c r="AY53" s="76"/>
      <c r="AZ53" s="76"/>
      <c r="BA53" s="76"/>
      <c r="BB53" s="77"/>
    </row>
    <row r="54" spans="1:54" ht="15.75" x14ac:dyDescent="0.25">
      <c r="A54" s="75">
        <f>IF(ISBLANK(VLOOKUP(D54,#REF!,3)),0,1)</f>
        <v>1</v>
      </c>
      <c r="B54" s="74">
        <f t="shared" si="0"/>
        <v>0</v>
      </c>
      <c r="C54" s="52">
        <v>20</v>
      </c>
      <c r="D54" s="53"/>
      <c r="E54" s="54"/>
      <c r="F54" s="55"/>
      <c r="G54" s="112"/>
      <c r="H54" s="53"/>
      <c r="I54" s="53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76"/>
      <c r="U54" s="76"/>
      <c r="V54" s="76"/>
      <c r="W54" s="76"/>
      <c r="X54" s="76"/>
      <c r="Y54" s="76"/>
      <c r="Z54" s="76"/>
      <c r="AA54" s="76"/>
      <c r="AB54" s="76"/>
      <c r="AC54" s="76"/>
      <c r="AD54" s="76"/>
      <c r="AE54" s="76"/>
      <c r="AF54" s="76"/>
      <c r="AG54" s="76"/>
      <c r="AH54" s="76"/>
      <c r="AI54" s="76"/>
      <c r="AJ54" s="76"/>
      <c r="AK54" s="76"/>
      <c r="AL54" s="76"/>
      <c r="AM54" s="76"/>
      <c r="AN54" s="76"/>
      <c r="AO54" s="76"/>
      <c r="AP54" s="76"/>
      <c r="AQ54" s="76"/>
      <c r="AR54" s="76"/>
      <c r="AS54" s="76"/>
      <c r="AT54" s="76"/>
      <c r="AU54" s="76"/>
      <c r="AV54" s="76"/>
      <c r="AW54" s="76"/>
      <c r="AX54" s="76"/>
      <c r="AY54" s="76"/>
      <c r="AZ54" s="76"/>
      <c r="BA54" s="76"/>
      <c r="BB54" s="77"/>
    </row>
    <row r="55" spans="1:54" ht="15.75" x14ac:dyDescent="0.25">
      <c r="A55" s="75">
        <f>IF(ISBLANK(VLOOKUP(D55,#REF!,3)),0,1)</f>
        <v>1</v>
      </c>
      <c r="B55" s="74">
        <f t="shared" si="0"/>
        <v>0</v>
      </c>
      <c r="C55" s="52">
        <v>21</v>
      </c>
      <c r="D55" s="53"/>
      <c r="E55" s="54"/>
      <c r="F55" s="55"/>
      <c r="G55" s="112"/>
      <c r="H55" s="53"/>
      <c r="I55" s="53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76"/>
      <c r="U55" s="76"/>
      <c r="V55" s="76"/>
      <c r="W55" s="76"/>
      <c r="X55" s="76"/>
      <c r="Y55" s="76"/>
      <c r="Z55" s="76"/>
      <c r="AA55" s="76"/>
      <c r="AB55" s="76"/>
      <c r="AC55" s="76"/>
      <c r="AD55" s="76"/>
      <c r="AE55" s="76"/>
      <c r="AF55" s="76"/>
      <c r="AG55" s="76"/>
      <c r="AH55" s="76"/>
      <c r="AI55" s="76"/>
      <c r="AJ55" s="76"/>
      <c r="AK55" s="76"/>
      <c r="AL55" s="76"/>
      <c r="AM55" s="76"/>
      <c r="AN55" s="76"/>
      <c r="AO55" s="76"/>
      <c r="AP55" s="76"/>
      <c r="AQ55" s="76"/>
      <c r="AR55" s="76"/>
      <c r="AS55" s="76"/>
      <c r="AT55" s="76"/>
      <c r="AU55" s="76"/>
      <c r="AV55" s="76"/>
      <c r="AW55" s="76"/>
      <c r="AX55" s="76"/>
      <c r="AY55" s="76"/>
      <c r="AZ55" s="76"/>
      <c r="BA55" s="76"/>
      <c r="BB55" s="77"/>
    </row>
    <row r="56" spans="1:54" ht="15.75" x14ac:dyDescent="0.25">
      <c r="A56" s="75">
        <f>IF(ISBLANK(VLOOKUP(D56,#REF!,3)),0,1)</f>
        <v>1</v>
      </c>
      <c r="B56" s="74">
        <f t="shared" si="0"/>
        <v>0</v>
      </c>
      <c r="C56" s="52">
        <v>22</v>
      </c>
      <c r="D56" s="53"/>
      <c r="E56" s="54"/>
      <c r="F56" s="55"/>
      <c r="G56" s="112"/>
      <c r="H56" s="53"/>
      <c r="I56" s="53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24"/>
      <c r="W56" s="124"/>
      <c r="X56" s="124"/>
      <c r="Y56" s="124"/>
      <c r="Z56" s="16"/>
      <c r="AA56" s="16"/>
      <c r="AB56" s="124"/>
      <c r="AC56" s="124"/>
      <c r="AD56" s="76"/>
      <c r="AE56" s="76"/>
      <c r="AF56" s="76"/>
      <c r="AG56" s="76"/>
      <c r="AH56" s="76"/>
      <c r="AI56" s="76"/>
      <c r="AJ56" s="76"/>
      <c r="AK56" s="76"/>
      <c r="AL56" s="76"/>
      <c r="AM56" s="76"/>
      <c r="AN56" s="76"/>
      <c r="AO56" s="76"/>
      <c r="AP56" s="76"/>
      <c r="AQ56" s="76"/>
      <c r="AR56" s="76"/>
      <c r="AS56" s="76"/>
      <c r="AT56" s="76"/>
      <c r="AU56" s="76"/>
      <c r="AV56" s="76"/>
      <c r="AW56" s="76"/>
      <c r="AX56" s="76"/>
      <c r="AY56" s="76"/>
      <c r="AZ56" s="76"/>
      <c r="BA56" s="76"/>
      <c r="BB56" s="77"/>
    </row>
    <row r="57" spans="1:54" ht="15.75" x14ac:dyDescent="0.25">
      <c r="A57" s="75">
        <f>IF(ISBLANK(VLOOKUP(D57,#REF!,3)),0,1)</f>
        <v>1</v>
      </c>
      <c r="B57" s="74">
        <f t="shared" si="0"/>
        <v>0</v>
      </c>
      <c r="C57" s="52">
        <v>23</v>
      </c>
      <c r="D57" s="53"/>
      <c r="E57" s="54"/>
      <c r="F57" s="55"/>
      <c r="G57" s="112"/>
      <c r="H57" s="53"/>
      <c r="I57" s="53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  <c r="AG57" s="76"/>
      <c r="AH57" s="76"/>
      <c r="AI57" s="76"/>
      <c r="AJ57" s="76"/>
      <c r="AK57" s="76"/>
      <c r="AL57" s="76"/>
      <c r="AM57" s="76"/>
      <c r="AN57" s="76"/>
      <c r="AO57" s="76"/>
      <c r="AP57" s="76"/>
      <c r="AQ57" s="76"/>
      <c r="AR57" s="76"/>
      <c r="AS57" s="76"/>
      <c r="AT57" s="76"/>
      <c r="AU57" s="76"/>
      <c r="AV57" s="76"/>
      <c r="AW57" s="76"/>
      <c r="AX57" s="76"/>
      <c r="AY57" s="76"/>
      <c r="AZ57" s="76"/>
      <c r="BA57" s="76"/>
      <c r="BB57" s="77"/>
    </row>
    <row r="58" spans="1:54" ht="16.5" thickBot="1" x14ac:dyDescent="0.3">
      <c r="A58" s="75">
        <f>IF(ISBLANK(VLOOKUP(D58,#REF!,3)),0,1)</f>
        <v>1</v>
      </c>
      <c r="B58" s="74">
        <f t="shared" si="0"/>
        <v>0</v>
      </c>
      <c r="C58" s="61">
        <v>24</v>
      </c>
      <c r="D58" s="62"/>
      <c r="E58" s="63"/>
      <c r="F58" s="64"/>
      <c r="G58" s="113"/>
      <c r="H58" s="62"/>
      <c r="I58" s="62"/>
      <c r="J58" s="152" t="s">
        <v>4</v>
      </c>
      <c r="K58" s="65" t="str">
        <f>IF(ISBLANK(E58),"",(0.000824493-(0.0000040899*E58)+(0.000000076438*E58^2)-(0.00000000082467*E58^3)+(0.0000000000053875*E58^4)))</f>
        <v/>
      </c>
      <c r="L58" s="65" t="str">
        <f t="shared" ref="L58" si="6">IF(ISBLANK(E58),"",(-0.00000572466+(0.00000010227*E58)-(0.0000000016546*E58^2)))</f>
        <v/>
      </c>
      <c r="M58" s="65" t="str">
        <f t="shared" ref="M58" si="7">IF(ISBLANK(E58),"",IF(ISBLANK(G58),(O58+(K58*35)+(L58*35^1.5)+(0.00000048314*35^2)),(O58+(K58*G58)+(L58*G58^1.5)+(0.00000048314*G58^2))))</f>
        <v/>
      </c>
      <c r="N58" s="66" t="str">
        <f t="shared" ref="N58" si="8">IF(ISBLANK(D58),"",IF(ISBLANK(G58),J58*(1+0.00001*(35-20)),J58*(1+0.00001*(G58-20))))</f>
        <v/>
      </c>
      <c r="O58" s="65" t="str">
        <f t="shared" ref="O58" si="9">IF(ISBLANK(E58),"",(0.999842594+(0.00006793952*E58)-(0.00000909529*E58^2)+(0.0000001001685*E58^3)-(0.000000001120083*E58^4)+(0.000000000006536332*E58^5)))</f>
        <v/>
      </c>
      <c r="P58" s="67" t="s">
        <v>4</v>
      </c>
      <c r="Q58" s="153" t="s">
        <v>4</v>
      </c>
      <c r="R58" s="68" t="s">
        <v>4</v>
      </c>
      <c r="S58" s="68" t="s">
        <v>4</v>
      </c>
      <c r="T58" s="78"/>
      <c r="U58" s="78"/>
      <c r="V58" s="78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/>
      <c r="AH58" s="78"/>
      <c r="AI58" s="78"/>
      <c r="AJ58" s="78"/>
      <c r="AK58" s="78"/>
      <c r="AL58" s="78"/>
      <c r="AM58" s="78"/>
      <c r="AN58" s="78"/>
      <c r="AO58" s="78"/>
      <c r="AP58" s="78"/>
      <c r="AQ58" s="78"/>
      <c r="AR58" s="78"/>
      <c r="AS58" s="78"/>
      <c r="AT58" s="78"/>
      <c r="AU58" s="78"/>
      <c r="AV58" s="78"/>
      <c r="AW58" s="78"/>
      <c r="AX58" s="78"/>
      <c r="AY58" s="78"/>
      <c r="AZ58" s="78"/>
      <c r="BA58" s="78"/>
      <c r="BB58" s="79"/>
    </row>
  </sheetData>
  <dataConsolidate/>
  <mergeCells count="70">
    <mergeCell ref="AZ31:AZ32"/>
    <mergeCell ref="BA31:BA32"/>
    <mergeCell ref="BB31:BB32"/>
    <mergeCell ref="AU31:AU32"/>
    <mergeCell ref="AV31:AV32"/>
    <mergeCell ref="AW31:AW32"/>
    <mergeCell ref="AX31:AX32"/>
    <mergeCell ref="AY31:AY32"/>
    <mergeCell ref="AP31:AP32"/>
    <mergeCell ref="AQ31:AQ32"/>
    <mergeCell ref="AR31:AR32"/>
    <mergeCell ref="AS31:AS32"/>
    <mergeCell ref="AT31:AT32"/>
    <mergeCell ref="AK31:AK32"/>
    <mergeCell ref="AL31:AL32"/>
    <mergeCell ref="AM31:AM32"/>
    <mergeCell ref="AN31:AN32"/>
    <mergeCell ref="AO31:AO32"/>
    <mergeCell ref="AF31:AF32"/>
    <mergeCell ref="AG31:AG32"/>
    <mergeCell ref="AH31:AH32"/>
    <mergeCell ref="AI31:AI32"/>
    <mergeCell ref="AJ31:AJ32"/>
    <mergeCell ref="H33:H34"/>
    <mergeCell ref="I33:I34"/>
    <mergeCell ref="J33:J34"/>
    <mergeCell ref="AD31:AD32"/>
    <mergeCell ref="AE31:AE32"/>
    <mergeCell ref="C33:C34"/>
    <mergeCell ref="D33:D34"/>
    <mergeCell ref="E33:E34"/>
    <mergeCell ref="F33:F34"/>
    <mergeCell ref="G33:G34"/>
    <mergeCell ref="Z31:AA32"/>
    <mergeCell ref="AB31:AC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G8:H8"/>
    <mergeCell ref="Q8:R8"/>
    <mergeCell ref="G9:H9"/>
    <mergeCell ref="Q9:R9"/>
    <mergeCell ref="G10:H10"/>
    <mergeCell ref="Q10:R10"/>
    <mergeCell ref="C2:E2"/>
    <mergeCell ref="F2:T2"/>
    <mergeCell ref="C4:U4"/>
    <mergeCell ref="C6:E6"/>
    <mergeCell ref="F6:G6"/>
    <mergeCell ref="H6:J6"/>
    <mergeCell ref="P6:Q6"/>
    <mergeCell ref="R6:S6"/>
    <mergeCell ref="T6:U6"/>
  </mergeCells>
  <dataValidations count="4">
    <dataValidation type="list" showInputMessage="1" showErrorMessage="1" promptTitle="Choix Cardinal" sqref="P9">
      <formula1>$M$8:$M$10</formula1>
    </dataValidation>
    <dataValidation type="list" showInputMessage="1" showErrorMessage="1" promptTitle="Choix Cardinal" sqref="P10">
      <formula1>$N$8:$N$10</formula1>
    </dataValidation>
    <dataValidation allowBlank="1" showErrorMessage="1" sqref="J30"/>
    <dataValidation type="list" allowBlank="1" showErrorMessage="1" sqref="I29">
      <formula1>$O$28:$O$30</formula1>
    </dataValidation>
  </dataValidations>
  <pageMargins left="0.7" right="0.7" top="0.75" bottom="0.75" header="0.3" footer="0.3"/>
  <pageSetup paperSize="9" orientation="portrait" horizontalDpi="4294967293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8"/>
  <sheetViews>
    <sheetView topLeftCell="A7" zoomScaleNormal="100" workbookViewId="0">
      <selection activeCell="G35" sqref="G35:AC46"/>
    </sheetView>
  </sheetViews>
  <sheetFormatPr baseColWidth="10" defaultColWidth="11.42578125" defaultRowHeight="15" x14ac:dyDescent="0.25"/>
  <cols>
    <col min="1" max="2" width="0.85546875" style="80" customWidth="1"/>
    <col min="3" max="3" width="3.7109375" style="80" customWidth="1"/>
    <col min="4" max="8" width="10.28515625" style="80" customWidth="1"/>
    <col min="9" max="10" width="15.7109375" style="80" customWidth="1"/>
    <col min="11" max="15" width="10.7109375" style="80" hidden="1" customWidth="1"/>
    <col min="16" max="16" width="10.7109375" style="80" customWidth="1"/>
    <col min="17" max="29" width="10.28515625" style="80" customWidth="1"/>
    <col min="30" max="16384" width="11.42578125" style="80"/>
  </cols>
  <sheetData>
    <row r="1" spans="3:23" ht="3" customHeight="1" thickBot="1" x14ac:dyDescent="0.3"/>
    <row r="2" spans="3:23" ht="21" x14ac:dyDescent="0.35">
      <c r="C2" s="214" t="s">
        <v>19</v>
      </c>
      <c r="D2" s="215"/>
      <c r="E2" s="215"/>
      <c r="F2" s="216" t="s">
        <v>147</v>
      </c>
      <c r="G2" s="216"/>
      <c r="H2" s="216"/>
      <c r="I2" s="216"/>
      <c r="J2" s="216"/>
      <c r="K2" s="216"/>
      <c r="L2" s="216"/>
      <c r="M2" s="216"/>
      <c r="N2" s="216"/>
      <c r="O2" s="216"/>
      <c r="P2" s="216"/>
      <c r="Q2" s="216"/>
      <c r="R2" s="216"/>
      <c r="S2" s="216"/>
      <c r="T2" s="216"/>
      <c r="U2" s="1"/>
    </row>
    <row r="3" spans="3:23" ht="14.45" customHeight="1" x14ac:dyDescent="0.25">
      <c r="C3" s="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2"/>
    </row>
    <row r="4" spans="3:23" ht="21.75" thickBot="1" x14ac:dyDescent="0.4">
      <c r="C4" s="217" t="s">
        <v>75</v>
      </c>
      <c r="D4" s="218"/>
      <c r="E4" s="218"/>
      <c r="F4" s="218"/>
      <c r="G4" s="218"/>
      <c r="H4" s="218"/>
      <c r="I4" s="218"/>
      <c r="J4" s="218"/>
      <c r="K4" s="218"/>
      <c r="L4" s="218"/>
      <c r="M4" s="218"/>
      <c r="N4" s="218"/>
      <c r="O4" s="218"/>
      <c r="P4" s="218"/>
      <c r="Q4" s="218"/>
      <c r="R4" s="218"/>
      <c r="S4" s="218"/>
      <c r="T4" s="218"/>
      <c r="U4" s="219"/>
    </row>
    <row r="5" spans="3:23" ht="15.75" customHeight="1" thickBot="1" x14ac:dyDescent="0.4">
      <c r="C5" s="7"/>
      <c r="D5" s="7"/>
      <c r="E5" s="7"/>
      <c r="F5" s="7"/>
      <c r="G5" s="7"/>
      <c r="J5" s="7"/>
      <c r="K5" s="7"/>
      <c r="L5" s="7"/>
      <c r="M5" s="7"/>
      <c r="N5" s="7"/>
      <c r="O5" s="7"/>
      <c r="P5" s="7"/>
      <c r="Q5" s="7"/>
      <c r="R5" s="7"/>
    </row>
    <row r="6" spans="3:23" ht="16.5" customHeight="1" thickBot="1" x14ac:dyDescent="0.3">
      <c r="C6" s="220" t="s">
        <v>38</v>
      </c>
      <c r="D6" s="221"/>
      <c r="E6" s="221"/>
      <c r="F6" s="222">
        <v>34</v>
      </c>
      <c r="G6" s="222"/>
      <c r="H6" s="221" t="s">
        <v>37</v>
      </c>
      <c r="I6" s="221"/>
      <c r="J6" s="221"/>
      <c r="K6" s="51"/>
      <c r="L6" s="51"/>
      <c r="M6" s="51"/>
      <c r="N6" s="50"/>
      <c r="O6" s="51"/>
      <c r="P6" s="223">
        <v>1</v>
      </c>
      <c r="Q6" s="223"/>
      <c r="R6" s="224" t="s">
        <v>78</v>
      </c>
      <c r="S6" s="224"/>
      <c r="T6" s="225">
        <v>37420</v>
      </c>
      <c r="U6" s="226"/>
    </row>
    <row r="7" spans="3:23" ht="16.5" customHeight="1" thickBot="1" x14ac:dyDescent="0.4">
      <c r="C7" s="34"/>
      <c r="D7" s="34"/>
      <c r="E7" s="33"/>
      <c r="F7" s="35"/>
      <c r="G7" s="33"/>
      <c r="H7" s="33"/>
      <c r="I7" s="33"/>
      <c r="J7" s="33"/>
      <c r="K7" s="33"/>
      <c r="L7" s="33"/>
      <c r="M7" s="33"/>
      <c r="N7" s="33"/>
      <c r="O7" s="37"/>
      <c r="P7" s="33"/>
      <c r="Q7" s="36"/>
    </row>
    <row r="8" spans="3:23" ht="15" customHeight="1" x14ac:dyDescent="0.25">
      <c r="C8" s="46"/>
      <c r="D8" s="33"/>
      <c r="G8" s="206" t="s">
        <v>57</v>
      </c>
      <c r="H8" s="207"/>
      <c r="I8" s="172" t="s">
        <v>50</v>
      </c>
      <c r="J8" s="172" t="s">
        <v>46</v>
      </c>
      <c r="K8" s="44"/>
      <c r="L8" s="44"/>
      <c r="M8" s="44"/>
      <c r="N8" s="44"/>
      <c r="O8" s="47"/>
      <c r="P8" s="45" t="s">
        <v>52</v>
      </c>
      <c r="Q8" s="208" t="s">
        <v>47</v>
      </c>
      <c r="R8" s="209"/>
    </row>
    <row r="9" spans="3:23" ht="14.25" customHeight="1" x14ac:dyDescent="0.25">
      <c r="C9" s="46"/>
      <c r="D9" s="33"/>
      <c r="G9" s="210" t="s">
        <v>48</v>
      </c>
      <c r="H9" s="211"/>
      <c r="I9" s="38">
        <v>0</v>
      </c>
      <c r="J9" s="39">
        <v>0.12</v>
      </c>
      <c r="K9" s="42" t="s">
        <v>51</v>
      </c>
      <c r="L9" s="43" t="str">
        <f>IF(P9=M9,"+","-")</f>
        <v>+</v>
      </c>
      <c r="M9" s="42" t="s">
        <v>3</v>
      </c>
      <c r="N9" s="42" t="s">
        <v>54</v>
      </c>
      <c r="O9" s="16" t="str">
        <f>IF(ISBLANK(I9),"",IF(ISBLANK(J9),"",IF(P9=M10,L9&amp;N11,N11)))</f>
        <v>0°0,12</v>
      </c>
      <c r="P9" s="39" t="s">
        <v>3</v>
      </c>
      <c r="Q9" s="212">
        <f>IF(ISBLANK(I9),"",IF(ISBLANK(J9),"",IF(J9&gt;60,"ERREUR !!",O11*(I9+(J9/60)))))</f>
        <v>2E-3</v>
      </c>
      <c r="R9" s="213"/>
    </row>
    <row r="10" spans="3:23" ht="15" customHeight="1" x14ac:dyDescent="0.25">
      <c r="C10" s="46"/>
      <c r="D10" s="33"/>
      <c r="G10" s="210" t="s">
        <v>49</v>
      </c>
      <c r="H10" s="211"/>
      <c r="I10" s="38">
        <v>0</v>
      </c>
      <c r="J10" s="39">
        <v>1.29</v>
      </c>
      <c r="K10" s="42" t="s">
        <v>51</v>
      </c>
      <c r="L10" s="43" t="str">
        <f>IF(P10=N9,"+","-")</f>
        <v>+</v>
      </c>
      <c r="M10" s="42" t="s">
        <v>53</v>
      </c>
      <c r="N10" s="42" t="s">
        <v>55</v>
      </c>
      <c r="O10" s="11" t="str">
        <f>IF(ISBLANK(I10),"",IF(ISBLANK(J10),"",IF(P10=N10,L10&amp;N12,N12)))</f>
        <v>0°1,29</v>
      </c>
      <c r="P10" s="39" t="s">
        <v>54</v>
      </c>
      <c r="Q10" s="212">
        <f>IF(ISBLANK(I10),"",IF(ISBLANK(J10),"",IF(J10&gt;60,"ERREUR !!",O12*(I10+(J10/60)))))</f>
        <v>2.1500000000000002E-2</v>
      </c>
      <c r="R10" s="213"/>
      <c r="S10" s="31"/>
      <c r="T10" s="31"/>
    </row>
    <row r="11" spans="3:23" x14ac:dyDescent="0.25">
      <c r="G11" s="194" t="s">
        <v>72</v>
      </c>
      <c r="H11" s="195"/>
      <c r="I11" s="83" t="s">
        <v>33</v>
      </c>
      <c r="J11" s="85">
        <v>37420</v>
      </c>
      <c r="K11" s="85"/>
      <c r="L11" s="85"/>
      <c r="M11" s="85"/>
      <c r="N11" s="86" t="str">
        <f>I9&amp;"°"&amp;J9</f>
        <v>0°0,12</v>
      </c>
      <c r="O11" s="87">
        <f>IF(P9=M10,-1,1)</f>
        <v>1</v>
      </c>
      <c r="P11" s="198" t="str">
        <f>TEXT(J11,"aaaa-mm-jj")&amp;"T"&amp;TEXT(J12,"hh:mm:ss")&amp;"z"</f>
        <v>2006-06-14T08:45:00z</v>
      </c>
      <c r="Q11" s="198"/>
      <c r="R11" s="199"/>
      <c r="T11" s="30"/>
      <c r="U11" s="30"/>
      <c r="V11" s="32"/>
      <c r="W11" s="32"/>
    </row>
    <row r="12" spans="3:23" ht="15.75" thickBot="1" x14ac:dyDescent="0.3">
      <c r="G12" s="196"/>
      <c r="H12" s="197"/>
      <c r="I12" s="84" t="s">
        <v>73</v>
      </c>
      <c r="J12" s="114">
        <v>0.36458333333333331</v>
      </c>
      <c r="K12" s="88"/>
      <c r="L12" s="88"/>
      <c r="M12" s="88"/>
      <c r="N12" s="89" t="str">
        <f>I10&amp;"°"&amp;J10</f>
        <v>0°1,29</v>
      </c>
      <c r="O12" s="87">
        <f>IF(P10=N10,-1,1)</f>
        <v>1</v>
      </c>
      <c r="P12" s="200"/>
      <c r="Q12" s="200"/>
      <c r="R12" s="201"/>
      <c r="T12" s="30"/>
      <c r="U12" s="30"/>
      <c r="V12" s="32"/>
      <c r="W12" s="32"/>
    </row>
    <row r="13" spans="3:23" ht="15.75" thickBot="1" x14ac:dyDescent="0.3">
      <c r="C13" s="5" t="s">
        <v>1</v>
      </c>
      <c r="D13" s="5"/>
      <c r="E13" s="6"/>
      <c r="K13" s="81"/>
      <c r="L13" s="81"/>
      <c r="M13" s="81"/>
      <c r="N13" s="81"/>
      <c r="O13" s="81"/>
      <c r="P13" s="81"/>
      <c r="Q13" s="82"/>
    </row>
    <row r="14" spans="3:23" ht="15" customHeight="1" x14ac:dyDescent="0.25">
      <c r="C14" s="97" t="s">
        <v>7</v>
      </c>
      <c r="D14" s="90"/>
      <c r="E14" s="90"/>
      <c r="F14" s="90"/>
      <c r="G14" s="90"/>
      <c r="H14" s="91"/>
      <c r="I14" s="91"/>
      <c r="J14" s="91"/>
      <c r="K14" s="90"/>
      <c r="L14" s="90"/>
      <c r="M14" s="90"/>
      <c r="N14" s="91"/>
      <c r="O14" s="12"/>
      <c r="P14" s="91"/>
      <c r="Q14" s="12" t="s">
        <v>17</v>
      </c>
      <c r="R14" s="17">
        <v>21.3</v>
      </c>
      <c r="S14" s="92" t="s">
        <v>2</v>
      </c>
    </row>
    <row r="15" spans="3:23" ht="14.25" customHeight="1" x14ac:dyDescent="0.25">
      <c r="C15" s="98" t="s">
        <v>32</v>
      </c>
      <c r="D15" s="93"/>
      <c r="E15" s="93"/>
      <c r="F15" s="93"/>
      <c r="G15" s="93"/>
      <c r="H15" s="23"/>
      <c r="I15" s="23"/>
      <c r="J15" s="23"/>
      <c r="K15" s="93"/>
      <c r="L15" s="93"/>
      <c r="M15" s="93"/>
      <c r="N15" s="23"/>
      <c r="O15" s="13"/>
      <c r="P15" s="23"/>
      <c r="Q15" s="13" t="s">
        <v>34</v>
      </c>
      <c r="R15" s="18">
        <v>21.3</v>
      </c>
      <c r="S15" s="94" t="s">
        <v>2</v>
      </c>
    </row>
    <row r="16" spans="3:23" x14ac:dyDescent="0.25">
      <c r="C16" s="98" t="s">
        <v>11</v>
      </c>
      <c r="D16" s="93"/>
      <c r="E16" s="93"/>
      <c r="F16" s="93"/>
      <c r="G16" s="93"/>
      <c r="H16" s="23"/>
      <c r="I16" s="23"/>
      <c r="J16" s="23"/>
      <c r="K16" s="93"/>
      <c r="L16" s="93"/>
      <c r="M16" s="93"/>
      <c r="N16" s="23"/>
      <c r="O16" s="14"/>
      <c r="P16" s="23"/>
      <c r="Q16" s="14" t="s">
        <v>35</v>
      </c>
      <c r="R16" s="20" t="s">
        <v>4</v>
      </c>
      <c r="S16" s="94" t="s">
        <v>6</v>
      </c>
    </row>
    <row r="17" spans="3:54" ht="15.75" thickBot="1" x14ac:dyDescent="0.3">
      <c r="C17" s="99" t="s">
        <v>12</v>
      </c>
      <c r="D17" s="95"/>
      <c r="E17" s="95"/>
      <c r="F17" s="95"/>
      <c r="G17" s="95"/>
      <c r="H17" s="24"/>
      <c r="I17" s="24"/>
      <c r="J17" s="24"/>
      <c r="K17" s="95"/>
      <c r="L17" s="95"/>
      <c r="M17" s="95"/>
      <c r="N17" s="24"/>
      <c r="O17" s="15"/>
      <c r="P17" s="24"/>
      <c r="Q17" s="15" t="s">
        <v>36</v>
      </c>
      <c r="R17" s="21" t="s">
        <v>4</v>
      </c>
      <c r="S17" s="96" t="s">
        <v>6</v>
      </c>
    </row>
    <row r="18" spans="3:54" ht="14.45" hidden="1" x14ac:dyDescent="0.3">
      <c r="C18" s="8" t="s">
        <v>8</v>
      </c>
      <c r="D18" s="9"/>
      <c r="E18" s="9"/>
      <c r="F18" s="9"/>
      <c r="G18" s="9"/>
      <c r="H18" s="9"/>
      <c r="I18" s="9"/>
      <c r="J18" s="9"/>
      <c r="K18" s="10"/>
      <c r="L18" s="10"/>
      <c r="M18" s="10"/>
      <c r="N18" s="10"/>
      <c r="O18" s="25" t="s">
        <v>0</v>
      </c>
      <c r="P18" s="19">
        <f>(0.999842594+(0.00006793952*$R$14)-(0.00000909529*$R$14^2)+(0.0000001001685*$R$14^3)-(0.000000001120083*$R$14^4)+(0.000000000006536332*$R$14^5))</f>
        <v>0.99792935690985207</v>
      </c>
      <c r="Q18" s="10"/>
      <c r="R18" s="2"/>
    </row>
    <row r="19" spans="3:54" ht="14.45" hidden="1" x14ac:dyDescent="0.3">
      <c r="C19" s="8" t="s">
        <v>9</v>
      </c>
      <c r="D19" s="9"/>
      <c r="E19" s="9"/>
      <c r="F19" s="9"/>
      <c r="G19" s="9"/>
      <c r="H19" s="9"/>
      <c r="I19" s="9"/>
      <c r="J19" s="9"/>
      <c r="K19" s="10"/>
      <c r="L19" s="10"/>
      <c r="M19" s="10"/>
      <c r="N19" s="10"/>
      <c r="O19" s="25" t="s">
        <v>43</v>
      </c>
      <c r="P19" s="19" t="e">
        <f>$P$24*($P$18/#REF!)</f>
        <v>#REF!</v>
      </c>
      <c r="Q19" s="10" t="s">
        <v>3</v>
      </c>
      <c r="R19" s="2"/>
    </row>
    <row r="20" spans="3:54" ht="14.45" hidden="1" x14ac:dyDescent="0.3">
      <c r="C20" s="8" t="s">
        <v>18</v>
      </c>
      <c r="D20" s="9"/>
      <c r="E20" s="9"/>
      <c r="F20" s="9"/>
      <c r="G20" s="9"/>
      <c r="H20" s="9"/>
      <c r="I20" s="9"/>
      <c r="J20" s="9"/>
      <c r="K20" s="10"/>
      <c r="L20" s="10"/>
      <c r="M20" s="10"/>
      <c r="N20" s="10"/>
      <c r="O20" s="25" t="s">
        <v>44</v>
      </c>
      <c r="P20" s="19" t="e">
        <f>5+#REF!</f>
        <v>#REF!</v>
      </c>
      <c r="Q20" s="10" t="s">
        <v>6</v>
      </c>
      <c r="R20" s="2"/>
    </row>
    <row r="21" spans="3:54" ht="14.45" hidden="1" x14ac:dyDescent="0.3">
      <c r="C21" s="8" t="s">
        <v>10</v>
      </c>
      <c r="D21" s="9"/>
      <c r="E21" s="9"/>
      <c r="F21" s="9"/>
      <c r="G21" s="9"/>
      <c r="H21" s="9"/>
      <c r="I21" s="9"/>
      <c r="J21" s="9"/>
      <c r="K21" s="10"/>
      <c r="L21" s="10"/>
      <c r="M21" s="10"/>
      <c r="N21" s="10"/>
      <c r="O21" s="25" t="s">
        <v>45</v>
      </c>
      <c r="P21" s="19" t="e">
        <f>P20*(1+0.00001*(R14-20))</f>
        <v>#REF!</v>
      </c>
      <c r="Q21" s="10" t="s">
        <v>6</v>
      </c>
      <c r="R21" s="2"/>
    </row>
    <row r="22" spans="3:54" ht="14.45" hidden="1" x14ac:dyDescent="0.3">
      <c r="C22" s="8" t="s">
        <v>13</v>
      </c>
      <c r="D22" s="9"/>
      <c r="E22" s="9"/>
      <c r="F22" s="9"/>
      <c r="G22" s="9"/>
      <c r="H22" s="9"/>
      <c r="I22" s="9"/>
      <c r="J22" s="9"/>
      <c r="K22" s="10"/>
      <c r="L22" s="10"/>
      <c r="M22" s="10"/>
      <c r="N22" s="10"/>
      <c r="O22" s="25" t="s">
        <v>39</v>
      </c>
      <c r="P22" s="22" t="e">
        <f>$R$16*(1+0.00001*(20-$R$14))</f>
        <v>#VALUE!</v>
      </c>
      <c r="Q22" s="10" t="s">
        <v>6</v>
      </c>
      <c r="R22" s="2"/>
    </row>
    <row r="23" spans="3:54" ht="14.45" hidden="1" x14ac:dyDescent="0.3">
      <c r="C23" s="8" t="s">
        <v>14</v>
      </c>
      <c r="D23" s="9"/>
      <c r="E23" s="9"/>
      <c r="F23" s="9"/>
      <c r="G23" s="9"/>
      <c r="H23" s="9"/>
      <c r="I23" s="9"/>
      <c r="J23" s="9"/>
      <c r="K23" s="10"/>
      <c r="L23" s="10"/>
      <c r="M23" s="10"/>
      <c r="N23" s="10"/>
      <c r="O23" s="25" t="s">
        <v>40</v>
      </c>
      <c r="P23" s="22" t="e">
        <f>$R$17*(1+0.00001*(20-$R$14))</f>
        <v>#VALUE!</v>
      </c>
      <c r="Q23" s="10" t="s">
        <v>6</v>
      </c>
      <c r="R23" s="2"/>
    </row>
    <row r="24" spans="3:54" ht="14.45" hidden="1" x14ac:dyDescent="0.3">
      <c r="C24" s="8" t="s">
        <v>15</v>
      </c>
      <c r="D24" s="9"/>
      <c r="E24" s="9"/>
      <c r="F24" s="9"/>
      <c r="G24" s="9"/>
      <c r="H24" s="9"/>
      <c r="I24" s="9"/>
      <c r="J24" s="9"/>
      <c r="K24" s="10"/>
      <c r="L24" s="10"/>
      <c r="M24" s="10"/>
      <c r="N24" s="10"/>
      <c r="O24" s="25" t="s">
        <v>41</v>
      </c>
      <c r="P24" s="23" t="e">
        <f>MAX(#REF!)</f>
        <v>#REF!</v>
      </c>
      <c r="Q24" s="10" t="s">
        <v>3</v>
      </c>
      <c r="R24" s="2"/>
    </row>
    <row r="25" spans="3:54" ht="14.45" hidden="1" x14ac:dyDescent="0.3">
      <c r="C25" s="8" t="s">
        <v>16</v>
      </c>
      <c r="D25" s="9"/>
      <c r="E25" s="9"/>
      <c r="F25" s="9"/>
      <c r="G25" s="9"/>
      <c r="H25" s="9"/>
      <c r="I25" s="9"/>
      <c r="J25" s="9"/>
      <c r="K25" s="10"/>
      <c r="L25" s="10"/>
      <c r="M25" s="10"/>
      <c r="N25" s="10"/>
      <c r="O25" s="25" t="s">
        <v>42</v>
      </c>
      <c r="P25" s="23" t="e">
        <f>IF(ISBLANK(R14),"",IF(ISBLANK(P21),"",IF(ISBLANK(R17),"",(($P$24*$P$18)/($P$22-$P$23)))))</f>
        <v>#REF!</v>
      </c>
      <c r="Q25" s="10" t="s">
        <v>3</v>
      </c>
      <c r="R25" s="2"/>
    </row>
    <row r="26" spans="3:54" ht="14.45" hidden="1" x14ac:dyDescent="0.3">
      <c r="C26" s="40" t="s">
        <v>31</v>
      </c>
      <c r="D26" s="41"/>
      <c r="E26" s="41"/>
      <c r="F26" s="41"/>
      <c r="G26" s="41"/>
      <c r="H26" s="41"/>
      <c r="I26" s="41"/>
      <c r="J26" s="41"/>
      <c r="K26" s="10"/>
      <c r="L26" s="10"/>
      <c r="M26" s="10"/>
      <c r="N26" s="10"/>
      <c r="O26" s="25" t="s">
        <v>30</v>
      </c>
      <c r="P26" s="23" t="e">
        <f>2+(#REF!+#REF!)</f>
        <v>#REF!</v>
      </c>
      <c r="Q26" s="10" t="s">
        <v>6</v>
      </c>
      <c r="R26" s="2"/>
    </row>
    <row r="27" spans="3:54" hidden="1" thickBot="1" x14ac:dyDescent="0.35">
      <c r="C27" s="26"/>
      <c r="D27" s="27"/>
      <c r="E27" s="27"/>
      <c r="F27" s="27"/>
      <c r="G27" s="27"/>
      <c r="H27" s="27"/>
      <c r="I27" s="27"/>
      <c r="J27" s="27"/>
      <c r="K27" s="28"/>
      <c r="L27" s="28"/>
      <c r="M27" s="28"/>
      <c r="N27" s="28"/>
      <c r="O27" s="29" t="s">
        <v>29</v>
      </c>
      <c r="P27" s="24">
        <v>1.6999999999999999E-3</v>
      </c>
      <c r="Q27" s="28"/>
      <c r="R27" s="4"/>
    </row>
    <row r="29" spans="3:54" ht="15.75" x14ac:dyDescent="0.25">
      <c r="E29" s="202" t="s">
        <v>60</v>
      </c>
      <c r="F29" s="202"/>
      <c r="G29" s="202"/>
      <c r="H29" s="202"/>
      <c r="I29" s="69" t="s">
        <v>66</v>
      </c>
      <c r="K29" s="70"/>
      <c r="L29" s="70"/>
      <c r="M29" s="70"/>
      <c r="N29" s="71"/>
      <c r="O29" s="70" t="s">
        <v>66</v>
      </c>
    </row>
    <row r="30" spans="3:54" ht="16.149999999999999" thickBot="1" x14ac:dyDescent="0.35">
      <c r="E30" s="118"/>
      <c r="F30" s="118"/>
      <c r="G30" s="118"/>
      <c r="H30" s="118"/>
      <c r="I30" s="118"/>
      <c r="J30" s="73"/>
      <c r="K30" s="72"/>
      <c r="L30" s="72"/>
      <c r="M30" s="72"/>
      <c r="N30" s="71"/>
      <c r="O30" s="71" t="s">
        <v>65</v>
      </c>
      <c r="P30" s="71"/>
    </row>
    <row r="31" spans="3:54" ht="15.75" customHeight="1" x14ac:dyDescent="0.25">
      <c r="C31" s="203" t="s">
        <v>5</v>
      </c>
      <c r="D31" s="190" t="s">
        <v>24</v>
      </c>
      <c r="E31" s="190" t="s">
        <v>58</v>
      </c>
      <c r="F31" s="190" t="s">
        <v>56</v>
      </c>
      <c r="G31" s="190" t="s">
        <v>20</v>
      </c>
      <c r="H31" s="190" t="s">
        <v>76</v>
      </c>
      <c r="I31" s="188" t="s">
        <v>77</v>
      </c>
      <c r="J31" s="188" t="s">
        <v>64</v>
      </c>
      <c r="K31" s="190" t="s">
        <v>21</v>
      </c>
      <c r="L31" s="190" t="s">
        <v>22</v>
      </c>
      <c r="M31" s="190" t="s">
        <v>26</v>
      </c>
      <c r="N31" s="190" t="s">
        <v>25</v>
      </c>
      <c r="O31" s="190" t="s">
        <v>23</v>
      </c>
      <c r="P31" s="192" t="s">
        <v>74</v>
      </c>
      <c r="Q31" s="192"/>
      <c r="R31" s="192"/>
      <c r="S31" s="192"/>
      <c r="T31" s="184" t="s">
        <v>69</v>
      </c>
      <c r="U31" s="184"/>
      <c r="V31" s="184" t="s">
        <v>70</v>
      </c>
      <c r="W31" s="184"/>
      <c r="X31" s="184" t="s">
        <v>71</v>
      </c>
      <c r="Y31" s="184"/>
      <c r="Z31" s="184" t="s">
        <v>67</v>
      </c>
      <c r="AA31" s="184"/>
      <c r="AB31" s="184" t="s">
        <v>68</v>
      </c>
      <c r="AC31" s="186"/>
      <c r="AD31" s="227" t="s">
        <v>80</v>
      </c>
      <c r="AE31" s="227" t="s">
        <v>81</v>
      </c>
      <c r="AF31" s="227" t="s">
        <v>82</v>
      </c>
      <c r="AG31" s="228" t="s">
        <v>83</v>
      </c>
      <c r="AH31" s="227" t="s">
        <v>84</v>
      </c>
      <c r="AI31" s="227" t="s">
        <v>85</v>
      </c>
      <c r="AJ31" s="227" t="s">
        <v>86</v>
      </c>
      <c r="AK31" s="227" t="s">
        <v>87</v>
      </c>
      <c r="AL31" s="228" t="s">
        <v>88</v>
      </c>
      <c r="AM31" s="227" t="s">
        <v>89</v>
      </c>
      <c r="AN31" s="227" t="s">
        <v>90</v>
      </c>
      <c r="AO31" s="227" t="s">
        <v>91</v>
      </c>
      <c r="AP31" s="227" t="s">
        <v>92</v>
      </c>
      <c r="AQ31" s="227" t="s">
        <v>93</v>
      </c>
      <c r="AR31" s="228" t="s">
        <v>94</v>
      </c>
      <c r="AS31" s="228" t="s">
        <v>95</v>
      </c>
      <c r="AT31" s="228" t="s">
        <v>96</v>
      </c>
      <c r="AU31" s="227" t="s">
        <v>97</v>
      </c>
      <c r="AV31" s="227" t="s">
        <v>98</v>
      </c>
      <c r="AW31" s="229" t="s">
        <v>99</v>
      </c>
      <c r="AX31" s="227" t="s">
        <v>100</v>
      </c>
      <c r="AY31" s="227" t="s">
        <v>101</v>
      </c>
      <c r="AZ31" s="228" t="s">
        <v>102</v>
      </c>
      <c r="BA31" s="227" t="s">
        <v>103</v>
      </c>
      <c r="BB31" s="230" t="s">
        <v>104</v>
      </c>
    </row>
    <row r="32" spans="3:54" ht="15.75" customHeight="1" x14ac:dyDescent="0.25">
      <c r="C32" s="204"/>
      <c r="D32" s="191"/>
      <c r="E32" s="191"/>
      <c r="F32" s="191"/>
      <c r="G32" s="191"/>
      <c r="H32" s="191"/>
      <c r="I32" s="205"/>
      <c r="J32" s="189"/>
      <c r="K32" s="191"/>
      <c r="L32" s="191"/>
      <c r="M32" s="191"/>
      <c r="N32" s="191"/>
      <c r="O32" s="191"/>
      <c r="P32" s="193"/>
      <c r="Q32" s="193"/>
      <c r="R32" s="193"/>
      <c r="S32" s="193"/>
      <c r="T32" s="185"/>
      <c r="U32" s="185"/>
      <c r="V32" s="185"/>
      <c r="W32" s="185"/>
      <c r="X32" s="185"/>
      <c r="Y32" s="185"/>
      <c r="Z32" s="185"/>
      <c r="AA32" s="185"/>
      <c r="AB32" s="185"/>
      <c r="AC32" s="187"/>
      <c r="AD32" s="227"/>
      <c r="AE32" s="227"/>
      <c r="AF32" s="227"/>
      <c r="AG32" s="228"/>
      <c r="AH32" s="227"/>
      <c r="AI32" s="227"/>
      <c r="AJ32" s="227"/>
      <c r="AK32" s="227"/>
      <c r="AL32" s="228"/>
      <c r="AM32" s="227"/>
      <c r="AN32" s="227"/>
      <c r="AO32" s="227"/>
      <c r="AP32" s="227"/>
      <c r="AQ32" s="227"/>
      <c r="AR32" s="228"/>
      <c r="AS32" s="228"/>
      <c r="AT32" s="228"/>
      <c r="AU32" s="227"/>
      <c r="AV32" s="227"/>
      <c r="AW32" s="229"/>
      <c r="AX32" s="227"/>
      <c r="AY32" s="227"/>
      <c r="AZ32" s="228"/>
      <c r="BA32" s="227"/>
      <c r="BB32" s="230"/>
    </row>
    <row r="33" spans="1:54" ht="15.75" customHeight="1" x14ac:dyDescent="0.25">
      <c r="C33" s="178" t="s">
        <v>59</v>
      </c>
      <c r="D33" s="180" t="s">
        <v>4</v>
      </c>
      <c r="E33" s="180" t="s">
        <v>2</v>
      </c>
      <c r="F33" s="176" t="s">
        <v>62</v>
      </c>
      <c r="G33" s="182"/>
      <c r="H33" s="176" t="s">
        <v>27</v>
      </c>
      <c r="I33" s="176" t="s">
        <v>27</v>
      </c>
      <c r="J33" s="176" t="s">
        <v>62</v>
      </c>
      <c r="K33" s="136"/>
      <c r="L33" s="136"/>
      <c r="M33" s="136"/>
      <c r="N33" s="136"/>
      <c r="O33" s="136"/>
      <c r="P33" s="137" t="s">
        <v>132</v>
      </c>
      <c r="Q33" s="137"/>
      <c r="R33" s="137" t="s">
        <v>133</v>
      </c>
      <c r="S33" s="137" t="s">
        <v>134</v>
      </c>
      <c r="T33" s="138" t="s">
        <v>135</v>
      </c>
      <c r="U33" s="138" t="s">
        <v>136</v>
      </c>
      <c r="V33" s="138" t="s">
        <v>137</v>
      </c>
      <c r="W33" s="138" t="s">
        <v>138</v>
      </c>
      <c r="X33" s="138" t="s">
        <v>139</v>
      </c>
      <c r="Y33" s="138" t="s">
        <v>140</v>
      </c>
      <c r="Z33" s="138" t="s">
        <v>141</v>
      </c>
      <c r="AA33" s="138" t="s">
        <v>142</v>
      </c>
      <c r="AB33" s="138" t="s">
        <v>143</v>
      </c>
      <c r="AC33" s="139" t="s">
        <v>144</v>
      </c>
      <c r="AD33" s="129" t="s">
        <v>105</v>
      </c>
      <c r="AE33" s="129" t="s">
        <v>106</v>
      </c>
      <c r="AF33" s="129" t="s">
        <v>107</v>
      </c>
      <c r="AG33" s="130" t="s">
        <v>108</v>
      </c>
      <c r="AH33" s="129" t="s">
        <v>109</v>
      </c>
      <c r="AI33" s="131" t="s">
        <v>110</v>
      </c>
      <c r="AJ33" s="129" t="s">
        <v>111</v>
      </c>
      <c r="AK33" s="131" t="s">
        <v>112</v>
      </c>
      <c r="AL33" s="129" t="s">
        <v>113</v>
      </c>
      <c r="AM33" s="129" t="s">
        <v>114</v>
      </c>
      <c r="AN33" s="129" t="s">
        <v>115</v>
      </c>
      <c r="AO33" s="129" t="s">
        <v>116</v>
      </c>
      <c r="AP33" s="129" t="s">
        <v>117</v>
      </c>
      <c r="AQ33" s="131" t="s">
        <v>118</v>
      </c>
      <c r="AR33" s="129" t="s">
        <v>119</v>
      </c>
      <c r="AS33" s="129" t="s">
        <v>120</v>
      </c>
      <c r="AT33" s="132" t="s">
        <v>121</v>
      </c>
      <c r="AU33" s="131" t="s">
        <v>122</v>
      </c>
      <c r="AV33" s="131" t="s">
        <v>123</v>
      </c>
      <c r="AW33" s="131" t="s">
        <v>124</v>
      </c>
      <c r="AX33" s="129" t="s">
        <v>125</v>
      </c>
      <c r="AY33" s="129" t="s">
        <v>126</v>
      </c>
      <c r="AZ33" s="130" t="s">
        <v>127</v>
      </c>
      <c r="BA33" s="129" t="s">
        <v>128</v>
      </c>
      <c r="BB33" s="133" t="s">
        <v>129</v>
      </c>
    </row>
    <row r="34" spans="1:54" ht="14.25" customHeight="1" thickBot="1" x14ac:dyDescent="0.3">
      <c r="C34" s="179"/>
      <c r="D34" s="181"/>
      <c r="E34" s="181"/>
      <c r="F34" s="177"/>
      <c r="G34" s="183"/>
      <c r="H34" s="177"/>
      <c r="I34" s="177"/>
      <c r="J34" s="177"/>
      <c r="K34" s="125"/>
      <c r="L34" s="125"/>
      <c r="M34" s="125"/>
      <c r="N34" s="126" t="s">
        <v>6</v>
      </c>
      <c r="O34" s="125"/>
      <c r="P34" s="126" t="s">
        <v>61</v>
      </c>
      <c r="Q34" s="126" t="s">
        <v>79</v>
      </c>
      <c r="R34" s="126" t="s">
        <v>63</v>
      </c>
      <c r="S34" s="126" t="s">
        <v>28</v>
      </c>
      <c r="T34" s="100" t="s">
        <v>63</v>
      </c>
      <c r="U34" s="100" t="s">
        <v>28</v>
      </c>
      <c r="V34" s="100" t="s">
        <v>63</v>
      </c>
      <c r="W34" s="100" t="s">
        <v>28</v>
      </c>
      <c r="X34" s="100" t="s">
        <v>63</v>
      </c>
      <c r="Y34" s="100" t="s">
        <v>28</v>
      </c>
      <c r="Z34" s="100" t="s">
        <v>63</v>
      </c>
      <c r="AA34" s="100" t="s">
        <v>28</v>
      </c>
      <c r="AB34" s="100" t="s">
        <v>63</v>
      </c>
      <c r="AC34" s="101" t="s">
        <v>28</v>
      </c>
      <c r="AD34" s="134" t="s">
        <v>130</v>
      </c>
      <c r="AE34" s="134" t="s">
        <v>130</v>
      </c>
      <c r="AF34" s="134" t="s">
        <v>130</v>
      </c>
      <c r="AG34" s="135" t="s">
        <v>131</v>
      </c>
      <c r="AH34" s="134" t="s">
        <v>131</v>
      </c>
      <c r="AI34" s="134" t="s">
        <v>131</v>
      </c>
      <c r="AJ34" s="134" t="s">
        <v>131</v>
      </c>
      <c r="AK34" s="134" t="s">
        <v>131</v>
      </c>
      <c r="AL34" s="134" t="s">
        <v>131</v>
      </c>
      <c r="AM34" s="134" t="s">
        <v>131</v>
      </c>
      <c r="AN34" s="134" t="s">
        <v>131</v>
      </c>
      <c r="AO34" s="134" t="s">
        <v>131</v>
      </c>
      <c r="AP34" s="134" t="s">
        <v>131</v>
      </c>
      <c r="AQ34" s="134" t="s">
        <v>131</v>
      </c>
      <c r="AR34" s="134" t="s">
        <v>131</v>
      </c>
      <c r="AS34" s="134" t="s">
        <v>131</v>
      </c>
      <c r="AT34" s="134" t="s">
        <v>131</v>
      </c>
      <c r="AU34" s="134" t="s">
        <v>131</v>
      </c>
      <c r="AV34" s="134" t="s">
        <v>131</v>
      </c>
      <c r="AW34" s="134" t="s">
        <v>131</v>
      </c>
      <c r="AX34" s="134" t="s">
        <v>131</v>
      </c>
      <c r="AY34" s="134" t="s">
        <v>131</v>
      </c>
      <c r="AZ34" s="134" t="s">
        <v>131</v>
      </c>
      <c r="BA34" s="134" t="s">
        <v>131</v>
      </c>
      <c r="BB34" s="134" t="s">
        <v>131</v>
      </c>
    </row>
    <row r="35" spans="1:54" ht="15.75" x14ac:dyDescent="0.25">
      <c r="A35" s="75">
        <f>IF(ISBLANK(VLOOKUP(D35,#REF!,3)),0,1)</f>
        <v>1</v>
      </c>
      <c r="B35" s="74">
        <f>IF(ISBLANK(D35),0,IF(ISBLANK(E35),0,IF(ISBLANK(F35),0,1)))</f>
        <v>0</v>
      </c>
      <c r="C35" s="140">
        <v>1</v>
      </c>
      <c r="D35" s="53"/>
      <c r="E35" s="53"/>
      <c r="F35" s="53"/>
      <c r="G35" s="164">
        <v>34.642699999999998</v>
      </c>
      <c r="H35" s="53">
        <v>500</v>
      </c>
      <c r="I35" s="159">
        <v>501</v>
      </c>
      <c r="J35" s="142" t="s">
        <v>4</v>
      </c>
      <c r="K35" s="143" t="str">
        <f>IF(ISBLANK(E35),"",(0.000824493-(0.0000040899*E35)+(0.000000076438*E35^2)-(0.00000000082467*E35^3)+(0.0000000000053875*E35^4)))</f>
        <v/>
      </c>
      <c r="L35" s="143" t="str">
        <f>IF(ISBLANK(E35),"",(-0.00000572466+(0.00000010227*E35)-(0.0000000016546*E35^2)))</f>
        <v/>
      </c>
      <c r="M35" s="143" t="str">
        <f>IF(ISBLANK(E35),"",IF(ISBLANK(G35),(O35+(K35*35)+(L35*35^1.5)+(0.00000048314*35^2)),(O35+(K35*G35)+(L35*G35^1.5)+(0.00000048314*G35^2))))</f>
        <v/>
      </c>
      <c r="N35" s="144" t="str">
        <f>IF(ISBLANK(D35),"",IF(ISBLANK(G35),J35*(1+0.00001*(35-20)),J35*(1+0.00001*(G35-20))))</f>
        <v/>
      </c>
      <c r="O35" s="143" t="str">
        <f>IF(ISBLANK(E35),"",(0.999842594+(0.00006793952*E35)-(0.00000909529*E35^2)+(0.0000001001685*E35^3)-(0.000000001120083*E35^4)+(0.000000000006536332*E35^5)))</f>
        <v/>
      </c>
      <c r="P35" s="142">
        <v>2.544</v>
      </c>
      <c r="Q35" s="142" t="s">
        <v>4</v>
      </c>
      <c r="R35" s="142" t="s">
        <v>4</v>
      </c>
      <c r="S35" s="161">
        <v>110.7</v>
      </c>
      <c r="T35" s="231">
        <v>0</v>
      </c>
      <c r="U35" s="231">
        <v>0</v>
      </c>
      <c r="X35" s="231">
        <v>34.340000000000003</v>
      </c>
      <c r="Y35" s="231">
        <v>33.556684304870359</v>
      </c>
      <c r="Z35" s="231">
        <v>2.274</v>
      </c>
      <c r="AA35" s="231">
        <v>2.2221287160534415</v>
      </c>
      <c r="AB35" s="231">
        <v>20.59</v>
      </c>
      <c r="AC35" s="231">
        <v>20.120329931196288</v>
      </c>
      <c r="AD35" s="149"/>
      <c r="AE35" s="149"/>
      <c r="AF35" s="149"/>
      <c r="AG35" s="149"/>
      <c r="AH35" s="149"/>
      <c r="AI35" s="149"/>
      <c r="AJ35" s="149"/>
      <c r="AK35" s="149"/>
      <c r="AL35" s="149"/>
      <c r="AM35" s="149"/>
      <c r="AN35" s="149"/>
      <c r="AO35" s="149"/>
      <c r="AP35" s="149"/>
      <c r="AQ35" s="149"/>
      <c r="AR35" s="149"/>
      <c r="AS35" s="149"/>
      <c r="AT35" s="149"/>
      <c r="AU35" s="149"/>
      <c r="AV35" s="149"/>
      <c r="AW35" s="149"/>
      <c r="AX35" s="149"/>
      <c r="AY35" s="149"/>
      <c r="AZ35" s="149"/>
      <c r="BA35" s="149"/>
      <c r="BB35" s="150"/>
    </row>
    <row r="36" spans="1:54" ht="15.75" x14ac:dyDescent="0.25">
      <c r="A36" s="75">
        <f>IF(ISBLANK(VLOOKUP(D36,#REF!,3)),0,1)</f>
        <v>1</v>
      </c>
      <c r="B36" s="74">
        <f t="shared" ref="B36:B58" si="0">IF(ISBLANK(D36),0,IF(ISBLANK(E36),0,IF(ISBLANK(F36),0,1)))</f>
        <v>0</v>
      </c>
      <c r="C36" s="52">
        <v>2</v>
      </c>
      <c r="D36" s="53"/>
      <c r="E36" s="53"/>
      <c r="F36" s="53"/>
      <c r="G36" s="164">
        <v>34.952399999999997</v>
      </c>
      <c r="H36" s="53">
        <v>300</v>
      </c>
      <c r="I36" s="159">
        <v>298</v>
      </c>
      <c r="J36" s="127" t="s">
        <v>4</v>
      </c>
      <c r="K36" s="57" t="str">
        <f t="shared" ref="K36:K45" si="1">IF(ISBLANK(E36),"",(0.000824493-(0.0000040899*E36)+(0.000000076438*E36^2)-(0.00000000082467*E36^3)+(0.0000000000053875*E36^4)))</f>
        <v/>
      </c>
      <c r="L36" s="57" t="str">
        <f t="shared" ref="L36:L45" si="2">IF(ISBLANK(E36),"",(-0.00000572466+(0.00000010227*E36)-(0.0000000016546*E36^2)))</f>
        <v/>
      </c>
      <c r="M36" s="57" t="str">
        <f t="shared" ref="M36:M45" si="3">IF(ISBLANK(E36),"",IF(ISBLANK(G36),(O36+(K36*35)+(L36*35^1.5)+(0.00000048314*35^2)),(O36+(K36*G36)+(L36*G36^1.5)+(0.00000048314*G36^2))))</f>
        <v/>
      </c>
      <c r="N36" s="58" t="str">
        <f t="shared" ref="N36:N45" si="4">IF(ISBLANK(D36),"",IF(ISBLANK(G36),J36*(1+0.00001*(35-20)),J36*(1+0.00001*(G36-20))))</f>
        <v/>
      </c>
      <c r="O36" s="57" t="str">
        <f t="shared" ref="O36:O45" si="5">IF(ISBLANK(E36),"",(0.999842594+(0.00006793952*E36)-(0.00000909529*E36^2)+(0.0000001001685*E36^3)-(0.000000001120083*E36^4)+(0.000000000006536332*E36^5)))</f>
        <v/>
      </c>
      <c r="P36" s="127">
        <v>1.617</v>
      </c>
      <c r="Q36" s="127" t="s">
        <v>4</v>
      </c>
      <c r="R36" s="127" t="s">
        <v>4</v>
      </c>
      <c r="S36" s="162">
        <v>70.3</v>
      </c>
      <c r="T36" s="231">
        <v>1E-3</v>
      </c>
      <c r="U36" s="231">
        <v>9.7718940899447744E-4</v>
      </c>
      <c r="X36" s="231">
        <v>32.169000000000004</v>
      </c>
      <c r="Y36" s="231">
        <v>31.435206097943347</v>
      </c>
      <c r="Z36" s="231">
        <v>2.0499999999999998</v>
      </c>
      <c r="AA36" s="231">
        <v>2.0032382884386783</v>
      </c>
      <c r="AB36" s="231">
        <v>14.22</v>
      </c>
      <c r="AC36" s="231">
        <v>13.89563339590147</v>
      </c>
      <c r="AD36" s="76"/>
      <c r="AE36" s="76"/>
      <c r="AF36" s="76"/>
      <c r="AG36" s="76"/>
      <c r="AH36" s="76"/>
      <c r="AI36" s="76"/>
      <c r="AJ36" s="76"/>
      <c r="AK36" s="76"/>
      <c r="AL36" s="76"/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76"/>
      <c r="BA36" s="76"/>
      <c r="BB36" s="77"/>
    </row>
    <row r="37" spans="1:54" ht="15.75" x14ac:dyDescent="0.25">
      <c r="A37" s="75">
        <f>IF(ISBLANK(VLOOKUP(D37,#REF!,3)),0,1)</f>
        <v>1</v>
      </c>
      <c r="B37" s="74">
        <f t="shared" si="0"/>
        <v>0</v>
      </c>
      <c r="C37" s="52">
        <v>3</v>
      </c>
      <c r="D37" s="53"/>
      <c r="E37" s="53"/>
      <c r="F37" s="53"/>
      <c r="G37" s="164">
        <v>35.530799999999999</v>
      </c>
      <c r="H37" s="53">
        <v>160</v>
      </c>
      <c r="I37" s="159">
        <v>160</v>
      </c>
      <c r="J37" s="127" t="s">
        <v>4</v>
      </c>
      <c r="K37" s="57" t="str">
        <f t="shared" si="1"/>
        <v/>
      </c>
      <c r="L37" s="57" t="str">
        <f t="shared" si="2"/>
        <v/>
      </c>
      <c r="M37" s="57" t="str">
        <f t="shared" si="3"/>
        <v/>
      </c>
      <c r="N37" s="58" t="str">
        <f t="shared" si="4"/>
        <v/>
      </c>
      <c r="O37" s="57" t="str">
        <f t="shared" si="5"/>
        <v/>
      </c>
      <c r="P37" s="127">
        <v>3.286</v>
      </c>
      <c r="Q37" s="127" t="s">
        <v>4</v>
      </c>
      <c r="R37" s="127" t="s">
        <v>4</v>
      </c>
      <c r="S37" s="162">
        <v>143</v>
      </c>
      <c r="T37" s="231">
        <v>6.0000000000000001E-3</v>
      </c>
      <c r="U37" s="231">
        <v>5.8631364539668647E-3</v>
      </c>
      <c r="X37" s="231">
        <v>15.704000000000001</v>
      </c>
      <c r="Y37" s="231">
        <v>15.345782478849273</v>
      </c>
      <c r="Z37" s="231">
        <v>1.1739999999999999</v>
      </c>
      <c r="AA37" s="231">
        <v>1.1472203661595164</v>
      </c>
      <c r="AB37" s="231">
        <v>6.15</v>
      </c>
      <c r="AC37" s="231">
        <v>6.0097148653160364</v>
      </c>
      <c r="AD37" s="76"/>
      <c r="AE37" s="76"/>
      <c r="AF37" s="76"/>
      <c r="AG37" s="76"/>
      <c r="AH37" s="76"/>
      <c r="AI37" s="76"/>
      <c r="AJ37" s="76"/>
      <c r="AK37" s="76"/>
      <c r="AL37" s="76"/>
      <c r="AM37" s="76"/>
      <c r="AN37" s="76"/>
      <c r="AO37" s="76"/>
      <c r="AP37" s="76"/>
      <c r="AQ37" s="76"/>
      <c r="AR37" s="76"/>
      <c r="AS37" s="76"/>
      <c r="AT37" s="76"/>
      <c r="AU37" s="76"/>
      <c r="AV37" s="76"/>
      <c r="AW37" s="76"/>
      <c r="AX37" s="76"/>
      <c r="AY37" s="76"/>
      <c r="AZ37" s="76"/>
      <c r="BA37" s="76"/>
      <c r="BB37" s="77"/>
    </row>
    <row r="38" spans="1:54" ht="15.75" x14ac:dyDescent="0.25">
      <c r="A38" s="75">
        <f>IF(ISBLANK(VLOOKUP(D38,#REF!,3)),0,1)</f>
        <v>1</v>
      </c>
      <c r="B38" s="74">
        <f t="shared" si="0"/>
        <v>0</v>
      </c>
      <c r="C38" s="52">
        <v>4</v>
      </c>
      <c r="D38" s="53"/>
      <c r="E38" s="53"/>
      <c r="F38" s="53"/>
      <c r="G38" s="232">
        <v>35.576799999999999</v>
      </c>
      <c r="H38" s="53">
        <v>130</v>
      </c>
      <c r="I38" s="159">
        <v>128</v>
      </c>
      <c r="J38" s="127" t="s">
        <v>4</v>
      </c>
      <c r="K38" s="57" t="str">
        <f t="shared" si="1"/>
        <v/>
      </c>
      <c r="L38" s="57" t="str">
        <f t="shared" si="2"/>
        <v/>
      </c>
      <c r="M38" s="57" t="str">
        <f t="shared" si="3"/>
        <v/>
      </c>
      <c r="N38" s="58" t="str">
        <f t="shared" si="4"/>
        <v/>
      </c>
      <c r="O38" s="57" t="str">
        <f t="shared" si="5"/>
        <v/>
      </c>
      <c r="P38" s="127">
        <v>3.375</v>
      </c>
      <c r="Q38" s="127" t="s">
        <v>4</v>
      </c>
      <c r="R38" s="127" t="s">
        <v>4</v>
      </c>
      <c r="S38" s="162">
        <v>146.9</v>
      </c>
      <c r="T38" s="231">
        <v>1.2E-2</v>
      </c>
      <c r="U38" s="231">
        <v>1.1726272907933729E-2</v>
      </c>
      <c r="X38" s="231">
        <v>14.847999999999999</v>
      </c>
      <c r="Y38" s="231">
        <v>14.50930834475</v>
      </c>
      <c r="Z38" s="231">
        <v>1.1079999999999999</v>
      </c>
      <c r="AA38" s="231">
        <v>1.0827258651658809</v>
      </c>
      <c r="AB38" s="231">
        <v>5.84</v>
      </c>
      <c r="AC38" s="231">
        <v>5.7067861485277476</v>
      </c>
      <c r="AD38" s="76"/>
      <c r="AE38" s="76"/>
      <c r="AF38" s="76"/>
      <c r="AG38" s="76"/>
      <c r="AH38" s="76"/>
      <c r="AI38" s="76"/>
      <c r="AJ38" s="76"/>
      <c r="AK38" s="76"/>
      <c r="AL38" s="76"/>
      <c r="AM38" s="76"/>
      <c r="AN38" s="76"/>
      <c r="AO38" s="76"/>
      <c r="AP38" s="76"/>
      <c r="AQ38" s="76"/>
      <c r="AR38" s="76"/>
      <c r="AS38" s="76"/>
      <c r="AT38" s="76"/>
      <c r="AU38" s="76"/>
      <c r="AV38" s="76"/>
      <c r="AW38" s="76"/>
      <c r="AX38" s="76"/>
      <c r="AY38" s="76"/>
      <c r="AZ38" s="76"/>
      <c r="BA38" s="76"/>
      <c r="BB38" s="77"/>
    </row>
    <row r="39" spans="1:54" ht="15.75" x14ac:dyDescent="0.25">
      <c r="A39" s="75">
        <f>IF(ISBLANK(VLOOKUP(D39,#REF!,3)),0,1)</f>
        <v>1</v>
      </c>
      <c r="B39" s="74">
        <f t="shared" si="0"/>
        <v>0</v>
      </c>
      <c r="C39" s="52">
        <v>5</v>
      </c>
      <c r="D39" s="53"/>
      <c r="E39" s="53"/>
      <c r="F39" s="53"/>
      <c r="G39" s="232">
        <v>35.576599999999999</v>
      </c>
      <c r="H39" s="53">
        <v>130</v>
      </c>
      <c r="I39" s="159">
        <v>128</v>
      </c>
      <c r="J39" s="127" t="s">
        <v>4</v>
      </c>
      <c r="K39" s="57" t="str">
        <f t="shared" si="1"/>
        <v/>
      </c>
      <c r="L39" s="57" t="str">
        <f t="shared" si="2"/>
        <v/>
      </c>
      <c r="M39" s="57" t="str">
        <f t="shared" si="3"/>
        <v/>
      </c>
      <c r="N39" s="58" t="str">
        <f t="shared" si="4"/>
        <v/>
      </c>
      <c r="O39" s="57" t="str">
        <f t="shared" si="5"/>
        <v/>
      </c>
      <c r="P39" s="127">
        <v>3.36</v>
      </c>
      <c r="Q39" s="127" t="s">
        <v>4</v>
      </c>
      <c r="R39" s="127" t="s">
        <v>4</v>
      </c>
      <c r="S39" s="162">
        <v>146.19999999999999</v>
      </c>
      <c r="T39" s="231">
        <v>1.2999999999999999E-2</v>
      </c>
      <c r="U39" s="231">
        <v>1.2703462316928206E-2</v>
      </c>
      <c r="X39" s="231">
        <v>14.897</v>
      </c>
      <c r="Y39" s="231">
        <v>14.55719062579073</v>
      </c>
      <c r="Z39" s="231">
        <v>1.109</v>
      </c>
      <c r="AA39" s="231">
        <v>1.0837030545748754</v>
      </c>
      <c r="AB39" s="231">
        <v>5.88</v>
      </c>
      <c r="AC39" s="231">
        <v>5.7458737248875273</v>
      </c>
      <c r="AD39" s="76"/>
      <c r="AE39" s="76"/>
      <c r="AF39" s="76"/>
      <c r="AG39" s="76"/>
      <c r="AH39" s="76"/>
      <c r="AI39" s="76"/>
      <c r="AJ39" s="76"/>
      <c r="AK39" s="76"/>
      <c r="AL39" s="76"/>
      <c r="AM39" s="76"/>
      <c r="AN39" s="76"/>
      <c r="AO39" s="76"/>
      <c r="AP39" s="76"/>
      <c r="AQ39" s="76"/>
      <c r="AR39" s="76"/>
      <c r="AS39" s="76"/>
      <c r="AT39" s="76"/>
      <c r="AU39" s="76"/>
      <c r="AV39" s="76"/>
      <c r="AW39" s="76"/>
      <c r="AX39" s="76"/>
      <c r="AY39" s="76"/>
      <c r="AZ39" s="76"/>
      <c r="BA39" s="76"/>
      <c r="BB39" s="77"/>
    </row>
    <row r="40" spans="1:54" ht="15.75" x14ac:dyDescent="0.25">
      <c r="A40" s="75">
        <f>IF(ISBLANK(VLOOKUP(D40,#REF!,3)),0,1)</f>
        <v>1</v>
      </c>
      <c r="B40" s="74">
        <f t="shared" si="0"/>
        <v>0</v>
      </c>
      <c r="C40" s="52">
        <v>6</v>
      </c>
      <c r="D40" s="53"/>
      <c r="E40" s="53"/>
      <c r="F40" s="53"/>
      <c r="G40" s="164">
        <v>35.607599999999998</v>
      </c>
      <c r="H40" s="53">
        <v>100</v>
      </c>
      <c r="I40" s="159">
        <v>100</v>
      </c>
      <c r="J40" s="127" t="s">
        <v>4</v>
      </c>
      <c r="K40" s="57" t="str">
        <f t="shared" si="1"/>
        <v/>
      </c>
      <c r="L40" s="57" t="str">
        <f t="shared" si="2"/>
        <v/>
      </c>
      <c r="M40" s="57" t="str">
        <f t="shared" si="3"/>
        <v/>
      </c>
      <c r="N40" s="58" t="str">
        <f t="shared" si="4"/>
        <v/>
      </c>
      <c r="O40" s="57" t="str">
        <f t="shared" si="5"/>
        <v/>
      </c>
      <c r="P40" s="127">
        <v>3.157</v>
      </c>
      <c r="Q40" s="127" t="s">
        <v>4</v>
      </c>
      <c r="R40" s="127" t="s">
        <v>4</v>
      </c>
      <c r="S40" s="162">
        <v>137.4</v>
      </c>
      <c r="T40" s="231">
        <v>2.1999999999999999E-2</v>
      </c>
      <c r="U40" s="231">
        <v>2.1498166997878501E-2</v>
      </c>
      <c r="X40" s="231">
        <v>15.528</v>
      </c>
      <c r="Y40" s="231">
        <v>15.173797142866245</v>
      </c>
      <c r="Z40" s="231">
        <v>1.123</v>
      </c>
      <c r="AA40" s="231">
        <v>1.0973837063007981</v>
      </c>
      <c r="AB40" s="231">
        <v>6.01</v>
      </c>
      <c r="AC40" s="231">
        <v>5.8729083480568089</v>
      </c>
      <c r="AD40" s="76"/>
      <c r="AE40" s="76"/>
      <c r="AF40" s="76"/>
      <c r="AG40" s="76"/>
      <c r="AH40" s="76"/>
      <c r="AI40" s="76"/>
      <c r="AJ40" s="76"/>
      <c r="AK40" s="76"/>
      <c r="AL40" s="76"/>
      <c r="AM40" s="76"/>
      <c r="AN40" s="76"/>
      <c r="AO40" s="76"/>
      <c r="AP40" s="76"/>
      <c r="AQ40" s="76"/>
      <c r="AR40" s="76"/>
      <c r="AS40" s="76"/>
      <c r="AT40" s="76"/>
      <c r="AU40" s="76"/>
      <c r="AV40" s="76"/>
      <c r="AW40" s="76"/>
      <c r="AX40" s="76"/>
      <c r="AY40" s="76"/>
      <c r="AZ40" s="76"/>
      <c r="BA40" s="76"/>
      <c r="BB40" s="77"/>
    </row>
    <row r="41" spans="1:54" ht="15.75" x14ac:dyDescent="0.25">
      <c r="A41" s="75">
        <f>IF(ISBLANK(VLOOKUP(D41,#REF!,3)),0,1)</f>
        <v>1</v>
      </c>
      <c r="B41" s="74">
        <f t="shared" si="0"/>
        <v>0</v>
      </c>
      <c r="C41" s="52">
        <v>7</v>
      </c>
      <c r="D41" s="53"/>
      <c r="E41" s="53"/>
      <c r="F41" s="53"/>
      <c r="G41" s="164">
        <v>35.746000000000002</v>
      </c>
      <c r="H41" s="53">
        <v>80</v>
      </c>
      <c r="I41" s="159">
        <v>79</v>
      </c>
      <c r="J41" s="127" t="s">
        <v>4</v>
      </c>
      <c r="K41" s="57" t="str">
        <f t="shared" si="1"/>
        <v/>
      </c>
      <c r="L41" s="57" t="str">
        <f t="shared" si="2"/>
        <v/>
      </c>
      <c r="M41" s="57" t="str">
        <f t="shared" si="3"/>
        <v/>
      </c>
      <c r="N41" s="58" t="str">
        <f t="shared" si="4"/>
        <v/>
      </c>
      <c r="O41" s="57" t="str">
        <f t="shared" si="5"/>
        <v/>
      </c>
      <c r="P41" s="127">
        <v>3.448</v>
      </c>
      <c r="Q41" s="127" t="s">
        <v>4</v>
      </c>
      <c r="R41" s="127" t="s">
        <v>4</v>
      </c>
      <c r="S41" s="162">
        <v>150.1</v>
      </c>
      <c r="T41" s="231">
        <v>7.3999999999999996E-2</v>
      </c>
      <c r="U41" s="231">
        <v>7.231201626559132E-2</v>
      </c>
      <c r="X41" s="231">
        <v>12.875999999999999</v>
      </c>
      <c r="Y41" s="231">
        <v>12.582290830212891</v>
      </c>
      <c r="Z41" s="231">
        <v>0.95199999999999996</v>
      </c>
      <c r="AA41" s="231">
        <v>0.93028431736274242</v>
      </c>
      <c r="AB41" s="231">
        <v>5.01</v>
      </c>
      <c r="AC41" s="231">
        <v>4.8957189390623315</v>
      </c>
      <c r="AD41" s="76"/>
      <c r="AE41" s="76"/>
      <c r="AF41" s="76"/>
      <c r="AG41" s="76"/>
      <c r="AH41" s="76"/>
      <c r="AI41" s="76"/>
      <c r="AJ41" s="76"/>
      <c r="AK41" s="76"/>
      <c r="AL41" s="76"/>
      <c r="AM41" s="76"/>
      <c r="AN41" s="76"/>
      <c r="AO41" s="76"/>
      <c r="AP41" s="76"/>
      <c r="AQ41" s="76"/>
      <c r="AR41" s="76"/>
      <c r="AS41" s="76"/>
      <c r="AT41" s="76"/>
      <c r="AU41" s="76"/>
      <c r="AV41" s="76"/>
      <c r="AW41" s="76"/>
      <c r="AX41" s="76"/>
      <c r="AY41" s="76"/>
      <c r="AZ41" s="76"/>
      <c r="BA41" s="76"/>
      <c r="BB41" s="77"/>
    </row>
    <row r="42" spans="1:54" ht="15.75" x14ac:dyDescent="0.25">
      <c r="A42" s="75">
        <f>IF(ISBLANK(VLOOKUP(D42,#REF!,3)),0,1)</f>
        <v>1</v>
      </c>
      <c r="B42" s="74">
        <f t="shared" si="0"/>
        <v>0</v>
      </c>
      <c r="C42" s="52">
        <v>8</v>
      </c>
      <c r="D42" s="53"/>
      <c r="E42" s="53"/>
      <c r="F42" s="53"/>
      <c r="G42" s="164">
        <v>35.911299999999997</v>
      </c>
      <c r="H42" s="53">
        <v>60</v>
      </c>
      <c r="I42" s="159">
        <v>60</v>
      </c>
      <c r="J42" s="127" t="s">
        <v>4</v>
      </c>
      <c r="K42" s="57" t="str">
        <f t="shared" si="1"/>
        <v/>
      </c>
      <c r="L42" s="57" t="str">
        <f t="shared" si="2"/>
        <v/>
      </c>
      <c r="M42" s="57" t="str">
        <f t="shared" si="3"/>
        <v/>
      </c>
      <c r="N42" s="58" t="str">
        <f t="shared" si="4"/>
        <v/>
      </c>
      <c r="O42" s="57" t="str">
        <f t="shared" si="5"/>
        <v/>
      </c>
      <c r="P42" s="127">
        <v>3.4870000000000001</v>
      </c>
      <c r="Q42" s="127" t="s">
        <v>4</v>
      </c>
      <c r="R42" s="127" t="s">
        <v>4</v>
      </c>
      <c r="S42" s="60">
        <v>151.80000000000001</v>
      </c>
      <c r="T42" s="231">
        <v>0.21299999999999999</v>
      </c>
      <c r="U42" s="231">
        <v>0.20814134411582369</v>
      </c>
      <c r="X42" s="231">
        <v>10.927000000000001</v>
      </c>
      <c r="Y42" s="231">
        <v>10.677748672082656</v>
      </c>
      <c r="Z42" s="231">
        <v>0.82299999999999995</v>
      </c>
      <c r="AA42" s="231">
        <v>0.80422688360245487</v>
      </c>
      <c r="AB42" s="231">
        <v>4.4400000000000004</v>
      </c>
      <c r="AC42" s="231">
        <v>4.3387209759354803</v>
      </c>
      <c r="AD42" s="76"/>
      <c r="AE42" s="76"/>
      <c r="AF42" s="76"/>
      <c r="AG42" s="76"/>
      <c r="AH42" s="76"/>
      <c r="AI42" s="76"/>
      <c r="AJ42" s="76"/>
      <c r="AK42" s="76"/>
      <c r="AL42" s="76"/>
      <c r="AM42" s="76"/>
      <c r="AN42" s="76"/>
      <c r="AO42" s="76"/>
      <c r="AP42" s="76"/>
      <c r="AQ42" s="76"/>
      <c r="AR42" s="76"/>
      <c r="AS42" s="76"/>
      <c r="AT42" s="76"/>
      <c r="AU42" s="76"/>
      <c r="AV42" s="76"/>
      <c r="AW42" s="76"/>
      <c r="AX42" s="76"/>
      <c r="AY42" s="76"/>
      <c r="AZ42" s="76"/>
      <c r="BA42" s="76"/>
      <c r="BB42" s="77"/>
    </row>
    <row r="43" spans="1:54" ht="15.75" x14ac:dyDescent="0.25">
      <c r="A43" s="75">
        <f>IF(ISBLANK(VLOOKUP(D43,#REF!,3)),0,1)</f>
        <v>1</v>
      </c>
      <c r="B43" s="74">
        <f t="shared" si="0"/>
        <v>0</v>
      </c>
      <c r="C43" s="52">
        <v>9</v>
      </c>
      <c r="D43" s="53"/>
      <c r="E43" s="53"/>
      <c r="F43" s="53"/>
      <c r="G43" s="164">
        <v>36.021299999999997</v>
      </c>
      <c r="H43" s="53">
        <v>40</v>
      </c>
      <c r="I43" s="159">
        <v>39</v>
      </c>
      <c r="J43" s="127" t="s">
        <v>4</v>
      </c>
      <c r="K43" s="57" t="str">
        <f t="shared" si="1"/>
        <v/>
      </c>
      <c r="L43" s="57" t="str">
        <f t="shared" si="2"/>
        <v/>
      </c>
      <c r="M43" s="57" t="str">
        <f t="shared" si="3"/>
        <v/>
      </c>
      <c r="N43" s="58" t="str">
        <f t="shared" si="4"/>
        <v/>
      </c>
      <c r="O43" s="57" t="str">
        <f t="shared" si="5"/>
        <v/>
      </c>
      <c r="P43" s="127">
        <v>4.149</v>
      </c>
      <c r="Q43" s="127" t="s">
        <v>4</v>
      </c>
      <c r="R43" s="127" t="s">
        <v>4</v>
      </c>
      <c r="S43" s="60">
        <v>180.7</v>
      </c>
      <c r="T43" s="231">
        <v>0.157</v>
      </c>
      <c r="U43" s="231">
        <v>0.15341873721213295</v>
      </c>
      <c r="X43" s="231">
        <v>4.3730000000000002</v>
      </c>
      <c r="Y43" s="231">
        <v>4.2732492855328497</v>
      </c>
      <c r="Z43" s="231">
        <v>0.45</v>
      </c>
      <c r="AA43" s="231">
        <v>0.43973523404751486</v>
      </c>
      <c r="AB43" s="231">
        <v>2.99</v>
      </c>
      <c r="AC43" s="231">
        <v>2.9217963328934875</v>
      </c>
      <c r="AD43" s="76"/>
      <c r="AE43" s="76"/>
      <c r="AF43" s="76"/>
      <c r="AG43" s="76"/>
      <c r="AH43" s="76"/>
      <c r="AI43" s="76"/>
      <c r="AJ43" s="76"/>
      <c r="AK43" s="76"/>
      <c r="AL43" s="76"/>
      <c r="AM43" s="76"/>
      <c r="AN43" s="76"/>
      <c r="AO43" s="76"/>
      <c r="AP43" s="76"/>
      <c r="AQ43" s="76"/>
      <c r="AR43" s="76"/>
      <c r="AS43" s="76"/>
      <c r="AT43" s="76"/>
      <c r="AU43" s="76"/>
      <c r="AV43" s="76"/>
      <c r="AW43" s="76"/>
      <c r="AX43" s="76"/>
      <c r="AY43" s="76"/>
      <c r="AZ43" s="76"/>
      <c r="BA43" s="76"/>
      <c r="BB43" s="77"/>
    </row>
    <row r="44" spans="1:54" ht="15.75" x14ac:dyDescent="0.25">
      <c r="A44" s="75">
        <f>IF(ISBLANK(VLOOKUP(D44,#REF!,3)),0,1)</f>
        <v>1</v>
      </c>
      <c r="B44" s="74">
        <f t="shared" si="0"/>
        <v>0</v>
      </c>
      <c r="C44" s="52">
        <v>10</v>
      </c>
      <c r="D44" s="53"/>
      <c r="E44" s="53"/>
      <c r="F44" s="53"/>
      <c r="G44" s="164"/>
      <c r="H44" s="53">
        <v>30</v>
      </c>
      <c r="I44" s="159">
        <v>29</v>
      </c>
      <c r="J44" s="127" t="s">
        <v>4</v>
      </c>
      <c r="K44" s="57" t="str">
        <f t="shared" si="1"/>
        <v/>
      </c>
      <c r="L44" s="57" t="str">
        <f t="shared" si="2"/>
        <v/>
      </c>
      <c r="M44" s="57" t="str">
        <f t="shared" si="3"/>
        <v/>
      </c>
      <c r="N44" s="58" t="str">
        <f t="shared" si="4"/>
        <v/>
      </c>
      <c r="O44" s="57" t="str">
        <f t="shared" si="5"/>
        <v/>
      </c>
      <c r="P44" s="127"/>
      <c r="Q44" s="127" t="s">
        <v>4</v>
      </c>
      <c r="R44" s="127" t="s">
        <v>4</v>
      </c>
      <c r="S44" s="60"/>
      <c r="T44" s="231">
        <v>1.2E-2</v>
      </c>
      <c r="U44" s="231">
        <v>1.1726272907933729E-2</v>
      </c>
      <c r="X44" s="231">
        <v>0.26800000000000002</v>
      </c>
      <c r="Y44" s="231">
        <v>0.26188676161051994</v>
      </c>
      <c r="Z44" s="231">
        <v>8.8999999999999996E-2</v>
      </c>
      <c r="AA44" s="231">
        <v>8.6969857400508485E-2</v>
      </c>
      <c r="AB44" s="231">
        <v>1.71</v>
      </c>
      <c r="AC44" s="231">
        <v>1.6709938893805563</v>
      </c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  <c r="AP44" s="76"/>
      <c r="AQ44" s="76"/>
      <c r="AR44" s="76"/>
      <c r="AS44" s="76"/>
      <c r="AT44" s="76"/>
      <c r="AU44" s="76"/>
      <c r="AV44" s="76"/>
      <c r="AW44" s="76"/>
      <c r="AX44" s="76"/>
      <c r="AY44" s="76"/>
      <c r="AZ44" s="76"/>
      <c r="BA44" s="76"/>
      <c r="BB44" s="77"/>
    </row>
    <row r="45" spans="1:54" ht="15.75" x14ac:dyDescent="0.25">
      <c r="A45" s="75">
        <f>IF(ISBLANK(VLOOKUP(D45,#REF!,3)),0,1)</f>
        <v>1</v>
      </c>
      <c r="B45" s="74">
        <f t="shared" si="0"/>
        <v>0</v>
      </c>
      <c r="C45" s="52">
        <v>11</v>
      </c>
      <c r="D45" s="53"/>
      <c r="E45" s="53"/>
      <c r="F45" s="53"/>
      <c r="G45" s="164">
        <v>35.165700000000001</v>
      </c>
      <c r="H45" s="53">
        <v>30</v>
      </c>
      <c r="I45" s="159">
        <v>28</v>
      </c>
      <c r="J45" s="127" t="s">
        <v>4</v>
      </c>
      <c r="K45" s="57" t="str">
        <f t="shared" si="1"/>
        <v/>
      </c>
      <c r="L45" s="57" t="str">
        <f t="shared" si="2"/>
        <v/>
      </c>
      <c r="M45" s="57" t="str">
        <f t="shared" si="3"/>
        <v/>
      </c>
      <c r="N45" s="58" t="str">
        <f t="shared" si="4"/>
        <v/>
      </c>
      <c r="O45" s="57" t="str">
        <f t="shared" si="5"/>
        <v/>
      </c>
      <c r="P45" s="127">
        <v>4.5810000000000004</v>
      </c>
      <c r="Q45" s="127" t="s">
        <v>4</v>
      </c>
      <c r="R45" s="127" t="s">
        <v>4</v>
      </c>
      <c r="S45" s="60">
        <v>200</v>
      </c>
      <c r="T45" s="231">
        <v>3.0000000000000001E-3</v>
      </c>
      <c r="U45" s="231">
        <v>2.9315682269834323E-3</v>
      </c>
      <c r="X45" s="231">
        <v>0.14699999999999999</v>
      </c>
      <c r="Y45" s="231">
        <v>0.14364684312218817</v>
      </c>
      <c r="Z45" s="231">
        <v>0.04</v>
      </c>
      <c r="AA45" s="231">
        <v>3.9087576359779094E-2</v>
      </c>
      <c r="AB45" s="231">
        <v>1.35</v>
      </c>
      <c r="AC45" s="231">
        <v>1.3192057021425445</v>
      </c>
      <c r="AD45" s="76"/>
      <c r="AE45" s="76"/>
      <c r="AF45" s="76"/>
      <c r="AG45" s="76"/>
      <c r="AH45" s="76"/>
      <c r="AI45" s="76"/>
      <c r="AJ45" s="76"/>
      <c r="AK45" s="76"/>
      <c r="AL45" s="76"/>
      <c r="AM45" s="76"/>
      <c r="AN45" s="76"/>
      <c r="AO45" s="76"/>
      <c r="AP45" s="76"/>
      <c r="AQ45" s="76"/>
      <c r="AR45" s="76"/>
      <c r="AS45" s="76"/>
      <c r="AT45" s="76"/>
      <c r="AU45" s="76"/>
      <c r="AV45" s="76"/>
      <c r="AW45" s="76"/>
      <c r="AX45" s="76"/>
      <c r="AY45" s="76"/>
      <c r="AZ45" s="76"/>
      <c r="BA45" s="76"/>
      <c r="BB45" s="77"/>
    </row>
    <row r="46" spans="1:54" ht="15.75" x14ac:dyDescent="0.25">
      <c r="A46" s="75">
        <f>IF(ISBLANK(VLOOKUP(D46,#REF!,3)),0,1)</f>
        <v>1</v>
      </c>
      <c r="B46" s="74">
        <f t="shared" si="0"/>
        <v>0</v>
      </c>
      <c r="C46" s="52">
        <v>12</v>
      </c>
      <c r="D46" s="53"/>
      <c r="E46" s="54"/>
      <c r="F46" s="55"/>
      <c r="G46" s="164">
        <v>34.862000000000002</v>
      </c>
      <c r="H46" s="53">
        <v>20</v>
      </c>
      <c r="I46" s="159">
        <v>20</v>
      </c>
      <c r="J46" s="127" t="s">
        <v>4</v>
      </c>
      <c r="K46" s="127" t="s">
        <v>4</v>
      </c>
      <c r="L46" s="127" t="s">
        <v>4</v>
      </c>
      <c r="M46" s="127" t="s">
        <v>4</v>
      </c>
      <c r="N46" s="127" t="s">
        <v>4</v>
      </c>
      <c r="O46" s="127" t="s">
        <v>4</v>
      </c>
      <c r="P46" s="127">
        <v>4.532</v>
      </c>
      <c r="Q46" s="127" t="s">
        <v>4</v>
      </c>
      <c r="R46" s="127" t="s">
        <v>4</v>
      </c>
      <c r="S46" s="60">
        <v>198</v>
      </c>
      <c r="T46" s="231">
        <v>0</v>
      </c>
      <c r="U46" s="231">
        <v>0</v>
      </c>
      <c r="X46" s="231">
        <v>7.0000000000000007E-2</v>
      </c>
      <c r="Y46" s="231">
        <v>6.8403258629613425E-2</v>
      </c>
      <c r="Z46" s="231">
        <v>5.0000000000000001E-3</v>
      </c>
      <c r="AA46" s="231">
        <v>4.8859470449723868E-3</v>
      </c>
      <c r="AB46" s="231">
        <v>1.26</v>
      </c>
      <c r="AC46" s="231">
        <v>1.2312586553330416</v>
      </c>
      <c r="AD46" s="76"/>
      <c r="AE46" s="76"/>
      <c r="AF46" s="76"/>
      <c r="AG46" s="76"/>
      <c r="AH46" s="76"/>
      <c r="AI46" s="76"/>
      <c r="AJ46" s="76"/>
      <c r="AK46" s="76"/>
      <c r="AL46" s="76"/>
      <c r="AM46" s="76"/>
      <c r="AN46" s="76"/>
      <c r="AO46" s="76"/>
      <c r="AP46" s="76"/>
      <c r="AQ46" s="76"/>
      <c r="AR46" s="76"/>
      <c r="AS46" s="76"/>
      <c r="AT46" s="76"/>
      <c r="AU46" s="76"/>
      <c r="AV46" s="76"/>
      <c r="AW46" s="76"/>
      <c r="AX46" s="76"/>
      <c r="AY46" s="76"/>
      <c r="AZ46" s="76"/>
      <c r="BA46" s="76"/>
      <c r="BB46" s="77"/>
    </row>
    <row r="47" spans="1:54" ht="15.75" x14ac:dyDescent="0.25">
      <c r="A47" s="75">
        <f>IF(ISBLANK(VLOOKUP(D47,#REF!,3)),0,1)</f>
        <v>1</v>
      </c>
      <c r="B47" s="74">
        <f t="shared" si="0"/>
        <v>0</v>
      </c>
      <c r="C47" s="52">
        <v>13</v>
      </c>
      <c r="D47" s="53"/>
      <c r="E47" s="54"/>
      <c r="F47" s="55"/>
      <c r="G47" s="164">
        <v>34.862000000000002</v>
      </c>
      <c r="H47" s="53">
        <v>10</v>
      </c>
      <c r="I47" s="159">
        <v>9.8000000000000007</v>
      </c>
      <c r="J47" s="127" t="s">
        <v>4</v>
      </c>
      <c r="K47" s="127" t="s">
        <v>4</v>
      </c>
      <c r="L47" s="127" t="s">
        <v>4</v>
      </c>
      <c r="M47" s="127" t="s">
        <v>4</v>
      </c>
      <c r="N47" s="127" t="s">
        <v>4</v>
      </c>
      <c r="O47" s="127" t="s">
        <v>4</v>
      </c>
      <c r="P47" s="127">
        <v>4.5270000000000001</v>
      </c>
      <c r="Q47" s="127" t="s">
        <v>4</v>
      </c>
      <c r="R47" s="127" t="s">
        <v>4</v>
      </c>
      <c r="S47" s="60">
        <v>197.7</v>
      </c>
      <c r="T47" s="231">
        <v>0</v>
      </c>
      <c r="U47" s="231">
        <v>0</v>
      </c>
      <c r="X47" s="231">
        <v>0.09</v>
      </c>
      <c r="Y47" s="231">
        <v>8.7947046809502966E-2</v>
      </c>
      <c r="Z47" s="231">
        <v>2.0000000000000018E-3</v>
      </c>
      <c r="AA47" s="231">
        <v>1.9543788179889566E-3</v>
      </c>
      <c r="AB47" s="231">
        <v>1.2</v>
      </c>
      <c r="AC47" s="231">
        <v>1.1726272907933728</v>
      </c>
      <c r="AD47" s="76"/>
      <c r="AE47" s="76"/>
      <c r="AF47" s="76"/>
      <c r="AG47" s="76"/>
      <c r="AH47" s="76"/>
      <c r="AI47" s="76"/>
      <c r="AJ47" s="76"/>
      <c r="AK47" s="76"/>
      <c r="AL47" s="76"/>
      <c r="AM47" s="76"/>
      <c r="AN47" s="76"/>
      <c r="AO47" s="76"/>
      <c r="AP47" s="76"/>
      <c r="AQ47" s="76"/>
      <c r="AR47" s="76"/>
      <c r="AS47" s="76"/>
      <c r="AT47" s="76"/>
      <c r="AU47" s="76"/>
      <c r="AV47" s="76"/>
      <c r="AW47" s="76"/>
      <c r="AX47" s="76"/>
      <c r="AY47" s="76"/>
      <c r="AZ47" s="76"/>
      <c r="BA47" s="76"/>
      <c r="BB47" s="77"/>
    </row>
    <row r="48" spans="1:54" ht="15.75" x14ac:dyDescent="0.25">
      <c r="A48" s="75">
        <f>IF(ISBLANK(VLOOKUP(D48,#REF!,3)),0,1)</f>
        <v>1</v>
      </c>
      <c r="B48" s="74">
        <f t="shared" si="0"/>
        <v>0</v>
      </c>
      <c r="C48" s="52">
        <v>14</v>
      </c>
      <c r="D48" s="53"/>
      <c r="E48" s="54"/>
      <c r="F48" s="55"/>
      <c r="G48" s="164">
        <v>34.862000000000002</v>
      </c>
      <c r="H48" s="53">
        <v>0</v>
      </c>
      <c r="I48" s="159">
        <v>0.6</v>
      </c>
      <c r="J48" s="127" t="s">
        <v>4</v>
      </c>
      <c r="K48" s="127" t="s">
        <v>4</v>
      </c>
      <c r="L48" s="127" t="s">
        <v>4</v>
      </c>
      <c r="M48" s="127" t="s">
        <v>4</v>
      </c>
      <c r="N48" s="127" t="s">
        <v>4</v>
      </c>
      <c r="O48" s="127" t="s">
        <v>4</v>
      </c>
      <c r="P48" s="127">
        <v>4.53</v>
      </c>
      <c r="Q48" s="127" t="s">
        <v>4</v>
      </c>
      <c r="R48" s="127" t="s">
        <v>4</v>
      </c>
      <c r="S48" s="60">
        <v>197.9</v>
      </c>
      <c r="T48" s="231">
        <v>0</v>
      </c>
      <c r="U48" s="231">
        <v>0</v>
      </c>
      <c r="X48" s="231">
        <v>7.0000000000000007E-2</v>
      </c>
      <c r="Y48" s="231">
        <v>6.8403258629613425E-2</v>
      </c>
      <c r="Z48" s="231">
        <v>8.0000000000000002E-3</v>
      </c>
      <c r="AA48" s="231">
        <v>7.8175152719558196E-3</v>
      </c>
      <c r="AB48" s="231">
        <v>1.17</v>
      </c>
      <c r="AC48" s="231">
        <v>1.1433116085235384</v>
      </c>
      <c r="AD48" s="76"/>
      <c r="AE48" s="76"/>
      <c r="AF48" s="76"/>
      <c r="AG48" s="76"/>
      <c r="AH48" s="76"/>
      <c r="AI48" s="76"/>
      <c r="AJ48" s="76"/>
      <c r="AK48" s="76"/>
      <c r="AL48" s="76"/>
      <c r="AM48" s="76"/>
      <c r="AN48" s="76"/>
      <c r="AO48" s="76"/>
      <c r="AP48" s="76"/>
      <c r="AQ48" s="76"/>
      <c r="AR48" s="76"/>
      <c r="AS48" s="76"/>
      <c r="AT48" s="76"/>
      <c r="AU48" s="76"/>
      <c r="AV48" s="76"/>
      <c r="AW48" s="76"/>
      <c r="AX48" s="76"/>
      <c r="AY48" s="76"/>
      <c r="AZ48" s="76"/>
      <c r="BA48" s="76"/>
      <c r="BB48" s="77"/>
    </row>
    <row r="49" spans="1:54" ht="15.75" x14ac:dyDescent="0.25">
      <c r="A49" s="75">
        <f>IF(ISBLANK(VLOOKUP(D49,#REF!,3)),0,1)</f>
        <v>1</v>
      </c>
      <c r="B49" s="74">
        <f t="shared" si="0"/>
        <v>0</v>
      </c>
      <c r="C49" s="52">
        <v>15</v>
      </c>
      <c r="D49" s="53"/>
      <c r="E49" s="54"/>
      <c r="F49" s="55"/>
      <c r="G49" s="164" t="s">
        <v>4</v>
      </c>
      <c r="H49" s="53">
        <v>0</v>
      </c>
      <c r="I49" s="159">
        <v>0.3</v>
      </c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231">
        <v>0</v>
      </c>
      <c r="U49" s="231">
        <v>0</v>
      </c>
      <c r="X49" s="231">
        <v>0.06</v>
      </c>
      <c r="Y49" s="231">
        <v>5.8631364539668641E-2</v>
      </c>
      <c r="Z49" s="231">
        <v>2.7000000000000003E-2</v>
      </c>
      <c r="AA49" s="231">
        <v>2.6384114042850893E-2</v>
      </c>
      <c r="AB49" s="231">
        <v>1.18</v>
      </c>
      <c r="AC49" s="231">
        <v>1.1530835026134834</v>
      </c>
      <c r="AD49" s="76"/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76"/>
      <c r="AR49" s="76"/>
      <c r="AS49" s="76"/>
      <c r="AT49" s="76"/>
      <c r="AU49" s="76"/>
      <c r="AV49" s="76"/>
      <c r="AW49" s="76"/>
      <c r="AX49" s="76"/>
      <c r="AY49" s="76"/>
      <c r="AZ49" s="76"/>
      <c r="BA49" s="76"/>
      <c r="BB49" s="77"/>
    </row>
    <row r="50" spans="1:54" ht="15.75" x14ac:dyDescent="0.25">
      <c r="A50" s="75">
        <f>IF(ISBLANK(VLOOKUP(D50,#REF!,3)),0,1)</f>
        <v>1</v>
      </c>
      <c r="B50" s="74">
        <f t="shared" si="0"/>
        <v>0</v>
      </c>
      <c r="C50" s="52">
        <v>16</v>
      </c>
      <c r="D50" s="53"/>
      <c r="E50" s="54"/>
      <c r="F50" s="55"/>
      <c r="G50" s="164" t="s">
        <v>4</v>
      </c>
      <c r="H50" s="53">
        <v>0</v>
      </c>
      <c r="I50" s="159">
        <v>0</v>
      </c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231">
        <v>0</v>
      </c>
      <c r="U50" s="231">
        <v>0</v>
      </c>
      <c r="X50" s="231">
        <v>0.06</v>
      </c>
      <c r="Y50" s="231">
        <v>5.8631364539668641E-2</v>
      </c>
      <c r="Z50" s="231">
        <v>1.9000000000000003E-2</v>
      </c>
      <c r="AA50" s="231">
        <v>1.8566598770895074E-2</v>
      </c>
      <c r="AB50" s="231">
        <v>1.17</v>
      </c>
      <c r="AC50" s="231">
        <v>1.1433116085235384</v>
      </c>
      <c r="AD50" s="76"/>
      <c r="AE50" s="76"/>
      <c r="AF50" s="76"/>
      <c r="AG50" s="76"/>
      <c r="AH50" s="76"/>
      <c r="AI50" s="76"/>
      <c r="AJ50" s="76"/>
      <c r="AK50" s="76"/>
      <c r="AL50" s="76"/>
      <c r="AM50" s="76"/>
      <c r="AN50" s="76"/>
      <c r="AO50" s="76"/>
      <c r="AP50" s="76"/>
      <c r="AQ50" s="76"/>
      <c r="AR50" s="76"/>
      <c r="AS50" s="76"/>
      <c r="AT50" s="76"/>
      <c r="AU50" s="76"/>
      <c r="AV50" s="76"/>
      <c r="AW50" s="76"/>
      <c r="AX50" s="76"/>
      <c r="AY50" s="76"/>
      <c r="AZ50" s="76"/>
      <c r="BA50" s="76"/>
      <c r="BB50" s="77"/>
    </row>
    <row r="51" spans="1:54" ht="15.75" x14ac:dyDescent="0.25">
      <c r="A51" s="75">
        <f>IF(ISBLANK(VLOOKUP(D51,#REF!,3)),0,1)</f>
        <v>1</v>
      </c>
      <c r="B51" s="74">
        <f t="shared" si="0"/>
        <v>0</v>
      </c>
      <c r="C51" s="52">
        <v>17</v>
      </c>
      <c r="D51" s="53"/>
      <c r="E51" s="54"/>
      <c r="F51" s="55"/>
      <c r="G51" s="112"/>
      <c r="H51" s="53"/>
      <c r="I51" s="53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24"/>
      <c r="W51" s="124"/>
      <c r="X51" s="16"/>
      <c r="Y51" s="16"/>
      <c r="Z51" s="124"/>
      <c r="AA51" s="16"/>
      <c r="AB51" s="124"/>
      <c r="AC51" s="124"/>
      <c r="AD51" s="76"/>
      <c r="AE51" s="76"/>
      <c r="AF51" s="76"/>
      <c r="AG51" s="76"/>
      <c r="AH51" s="76"/>
      <c r="AI51" s="76"/>
      <c r="AJ51" s="76"/>
      <c r="AK51" s="76"/>
      <c r="AL51" s="76"/>
      <c r="AM51" s="76"/>
      <c r="AN51" s="76"/>
      <c r="AO51" s="76"/>
      <c r="AP51" s="76"/>
      <c r="AQ51" s="76"/>
      <c r="AR51" s="76"/>
      <c r="AS51" s="76"/>
      <c r="AT51" s="76"/>
      <c r="AU51" s="76"/>
      <c r="AV51" s="76"/>
      <c r="AW51" s="76"/>
      <c r="AX51" s="76"/>
      <c r="AY51" s="76"/>
      <c r="AZ51" s="76"/>
      <c r="BA51" s="76"/>
      <c r="BB51" s="77"/>
    </row>
    <row r="52" spans="1:54" ht="15.75" x14ac:dyDescent="0.25">
      <c r="A52" s="75">
        <f>IF(ISBLANK(VLOOKUP(D52,#REF!,3)),0,1)</f>
        <v>1</v>
      </c>
      <c r="B52" s="74">
        <f t="shared" si="0"/>
        <v>0</v>
      </c>
      <c r="C52" s="52">
        <v>18</v>
      </c>
      <c r="D52" s="53"/>
      <c r="E52" s="54"/>
      <c r="F52" s="55"/>
      <c r="G52" s="112"/>
      <c r="H52" s="53"/>
      <c r="I52" s="53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24"/>
      <c r="W52" s="124"/>
      <c r="X52" s="16"/>
      <c r="Y52" s="16"/>
      <c r="Z52" s="124"/>
      <c r="AA52" s="76"/>
      <c r="AB52" s="76"/>
      <c r="AC52" s="76"/>
      <c r="AD52" s="76"/>
      <c r="AE52" s="76"/>
      <c r="AF52" s="76"/>
      <c r="AG52" s="76"/>
      <c r="AH52" s="76"/>
      <c r="AI52" s="76"/>
      <c r="AJ52" s="76"/>
      <c r="AK52" s="76"/>
      <c r="AL52" s="76"/>
      <c r="AM52" s="76"/>
      <c r="AN52" s="76"/>
      <c r="AO52" s="76"/>
      <c r="AP52" s="76"/>
      <c r="AQ52" s="76"/>
      <c r="AR52" s="76"/>
      <c r="AS52" s="76"/>
      <c r="AT52" s="76"/>
      <c r="AU52" s="76"/>
      <c r="AV52" s="76"/>
      <c r="AW52" s="76"/>
      <c r="AX52" s="76"/>
      <c r="AY52" s="76"/>
      <c r="AZ52" s="76"/>
      <c r="BA52" s="76"/>
      <c r="BB52" s="77"/>
    </row>
    <row r="53" spans="1:54" ht="15.75" x14ac:dyDescent="0.25">
      <c r="A53" s="75">
        <f>IF(ISBLANK(VLOOKUP(D53,#REF!,3)),0,1)</f>
        <v>1</v>
      </c>
      <c r="B53" s="74">
        <f t="shared" si="0"/>
        <v>0</v>
      </c>
      <c r="C53" s="52">
        <v>19</v>
      </c>
      <c r="D53" s="53"/>
      <c r="E53" s="54"/>
      <c r="F53" s="55"/>
      <c r="G53" s="112"/>
      <c r="H53" s="53"/>
      <c r="I53" s="53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76"/>
      <c r="U53" s="76"/>
      <c r="V53" s="76"/>
      <c r="W53" s="76"/>
      <c r="X53" s="76"/>
      <c r="Y53" s="76"/>
      <c r="Z53" s="76"/>
      <c r="AA53" s="76"/>
      <c r="AB53" s="76"/>
      <c r="AC53" s="76"/>
      <c r="AD53" s="76"/>
      <c r="AE53" s="76"/>
      <c r="AF53" s="76"/>
      <c r="AG53" s="76"/>
      <c r="AH53" s="76"/>
      <c r="AI53" s="76"/>
      <c r="AJ53" s="76"/>
      <c r="AK53" s="76"/>
      <c r="AL53" s="76"/>
      <c r="AM53" s="76"/>
      <c r="AN53" s="76"/>
      <c r="AO53" s="76"/>
      <c r="AP53" s="76"/>
      <c r="AQ53" s="76"/>
      <c r="AR53" s="76"/>
      <c r="AS53" s="76"/>
      <c r="AT53" s="76"/>
      <c r="AU53" s="76"/>
      <c r="AV53" s="76"/>
      <c r="AW53" s="76"/>
      <c r="AX53" s="76"/>
      <c r="AY53" s="76"/>
      <c r="AZ53" s="76"/>
      <c r="BA53" s="76"/>
      <c r="BB53" s="77"/>
    </row>
    <row r="54" spans="1:54" ht="15.75" x14ac:dyDescent="0.25">
      <c r="A54" s="75">
        <f>IF(ISBLANK(VLOOKUP(D54,#REF!,3)),0,1)</f>
        <v>1</v>
      </c>
      <c r="B54" s="74">
        <f t="shared" si="0"/>
        <v>0</v>
      </c>
      <c r="C54" s="52">
        <v>20</v>
      </c>
      <c r="D54" s="53"/>
      <c r="E54" s="54"/>
      <c r="F54" s="55"/>
      <c r="G54" s="112"/>
      <c r="H54" s="53"/>
      <c r="I54" s="53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76"/>
      <c r="U54" s="76"/>
      <c r="V54" s="76"/>
      <c r="W54" s="76"/>
      <c r="X54" s="76"/>
      <c r="Y54" s="76"/>
      <c r="Z54" s="76"/>
      <c r="AA54" s="76"/>
      <c r="AB54" s="76"/>
      <c r="AC54" s="76"/>
      <c r="AD54" s="76"/>
      <c r="AE54" s="76"/>
      <c r="AF54" s="76"/>
      <c r="AG54" s="76"/>
      <c r="AH54" s="76"/>
      <c r="AI54" s="76"/>
      <c r="AJ54" s="76"/>
      <c r="AK54" s="76"/>
      <c r="AL54" s="76"/>
      <c r="AM54" s="76"/>
      <c r="AN54" s="76"/>
      <c r="AO54" s="76"/>
      <c r="AP54" s="76"/>
      <c r="AQ54" s="76"/>
      <c r="AR54" s="76"/>
      <c r="AS54" s="76"/>
      <c r="AT54" s="76"/>
      <c r="AU54" s="76"/>
      <c r="AV54" s="76"/>
      <c r="AW54" s="76"/>
      <c r="AX54" s="76"/>
      <c r="AY54" s="76"/>
      <c r="AZ54" s="76"/>
      <c r="BA54" s="76"/>
      <c r="BB54" s="77"/>
    </row>
    <row r="55" spans="1:54" ht="15.75" x14ac:dyDescent="0.25">
      <c r="A55" s="75">
        <f>IF(ISBLANK(VLOOKUP(D55,#REF!,3)),0,1)</f>
        <v>1</v>
      </c>
      <c r="B55" s="74">
        <f t="shared" si="0"/>
        <v>0</v>
      </c>
      <c r="C55" s="52">
        <v>21</v>
      </c>
      <c r="D55" s="53"/>
      <c r="E55" s="54"/>
      <c r="F55" s="55"/>
      <c r="G55" s="112"/>
      <c r="H55" s="53"/>
      <c r="I55" s="53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76"/>
      <c r="U55" s="76"/>
      <c r="V55" s="76"/>
      <c r="W55" s="76"/>
      <c r="X55" s="76"/>
      <c r="Y55" s="76"/>
      <c r="Z55" s="76"/>
      <c r="AA55" s="76"/>
      <c r="AB55" s="76"/>
      <c r="AC55" s="76"/>
      <c r="AD55" s="76"/>
      <c r="AE55" s="76"/>
      <c r="AF55" s="76"/>
      <c r="AG55" s="76"/>
      <c r="AH55" s="76"/>
      <c r="AI55" s="76"/>
      <c r="AJ55" s="76"/>
      <c r="AK55" s="76"/>
      <c r="AL55" s="76"/>
      <c r="AM55" s="76"/>
      <c r="AN55" s="76"/>
      <c r="AO55" s="76"/>
      <c r="AP55" s="76"/>
      <c r="AQ55" s="76"/>
      <c r="AR55" s="76"/>
      <c r="AS55" s="76"/>
      <c r="AT55" s="76"/>
      <c r="AU55" s="76"/>
      <c r="AV55" s="76"/>
      <c r="AW55" s="76"/>
      <c r="AX55" s="76"/>
      <c r="AY55" s="76"/>
      <c r="AZ55" s="76"/>
      <c r="BA55" s="76"/>
      <c r="BB55" s="77"/>
    </row>
    <row r="56" spans="1:54" ht="15.75" x14ac:dyDescent="0.25">
      <c r="A56" s="75">
        <f>IF(ISBLANK(VLOOKUP(D56,#REF!,3)),0,1)</f>
        <v>1</v>
      </c>
      <c r="B56" s="74">
        <f t="shared" si="0"/>
        <v>0</v>
      </c>
      <c r="C56" s="52">
        <v>22</v>
      </c>
      <c r="D56" s="53"/>
      <c r="E56" s="54"/>
      <c r="F56" s="55"/>
      <c r="G56" s="112"/>
      <c r="H56" s="53"/>
      <c r="I56" s="53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24"/>
      <c r="W56" s="124"/>
      <c r="X56" s="124"/>
      <c r="Y56" s="124"/>
      <c r="Z56" s="16"/>
      <c r="AA56" s="16"/>
      <c r="AB56" s="124"/>
      <c r="AC56" s="124"/>
      <c r="AD56" s="76"/>
      <c r="AE56" s="76"/>
      <c r="AF56" s="76"/>
      <c r="AG56" s="76"/>
      <c r="AH56" s="76"/>
      <c r="AI56" s="76"/>
      <c r="AJ56" s="76"/>
      <c r="AK56" s="76"/>
      <c r="AL56" s="76"/>
      <c r="AM56" s="76"/>
      <c r="AN56" s="76"/>
      <c r="AO56" s="76"/>
      <c r="AP56" s="76"/>
      <c r="AQ56" s="76"/>
      <c r="AR56" s="76"/>
      <c r="AS56" s="76"/>
      <c r="AT56" s="76"/>
      <c r="AU56" s="76"/>
      <c r="AV56" s="76"/>
      <c r="AW56" s="76"/>
      <c r="AX56" s="76"/>
      <c r="AY56" s="76"/>
      <c r="AZ56" s="76"/>
      <c r="BA56" s="76"/>
      <c r="BB56" s="77"/>
    </row>
    <row r="57" spans="1:54" ht="15.75" x14ac:dyDescent="0.25">
      <c r="A57" s="75">
        <f>IF(ISBLANK(VLOOKUP(D57,#REF!,3)),0,1)</f>
        <v>1</v>
      </c>
      <c r="B57" s="74">
        <f t="shared" si="0"/>
        <v>0</v>
      </c>
      <c r="C57" s="52">
        <v>23</v>
      </c>
      <c r="D57" s="53"/>
      <c r="E57" s="54"/>
      <c r="F57" s="55"/>
      <c r="G57" s="112"/>
      <c r="H57" s="53"/>
      <c r="I57" s="53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  <c r="AG57" s="76"/>
      <c r="AH57" s="76"/>
      <c r="AI57" s="76"/>
      <c r="AJ57" s="76"/>
      <c r="AK57" s="76"/>
      <c r="AL57" s="76"/>
      <c r="AM57" s="76"/>
      <c r="AN57" s="76"/>
      <c r="AO57" s="76"/>
      <c r="AP57" s="76"/>
      <c r="AQ57" s="76"/>
      <c r="AR57" s="76"/>
      <c r="AS57" s="76"/>
      <c r="AT57" s="76"/>
      <c r="AU57" s="76"/>
      <c r="AV57" s="76"/>
      <c r="AW57" s="76"/>
      <c r="AX57" s="76"/>
      <c r="AY57" s="76"/>
      <c r="AZ57" s="76"/>
      <c r="BA57" s="76"/>
      <c r="BB57" s="77"/>
    </row>
    <row r="58" spans="1:54" ht="16.5" thickBot="1" x14ac:dyDescent="0.3">
      <c r="A58" s="75">
        <f>IF(ISBLANK(VLOOKUP(D58,#REF!,3)),0,1)</f>
        <v>1</v>
      </c>
      <c r="B58" s="74">
        <f t="shared" si="0"/>
        <v>0</v>
      </c>
      <c r="C58" s="61">
        <v>24</v>
      </c>
      <c r="D58" s="62"/>
      <c r="E58" s="63"/>
      <c r="F58" s="64"/>
      <c r="G58" s="113"/>
      <c r="H58" s="62"/>
      <c r="I58" s="62"/>
      <c r="J58" s="152" t="s">
        <v>4</v>
      </c>
      <c r="K58" s="65" t="str">
        <f>IF(ISBLANK(E58),"",(0.000824493-(0.0000040899*E58)+(0.000000076438*E58^2)-(0.00000000082467*E58^3)+(0.0000000000053875*E58^4)))</f>
        <v/>
      </c>
      <c r="L58" s="65" t="str">
        <f t="shared" ref="L58" si="6">IF(ISBLANK(E58),"",(-0.00000572466+(0.00000010227*E58)-(0.0000000016546*E58^2)))</f>
        <v/>
      </c>
      <c r="M58" s="65" t="str">
        <f t="shared" ref="M58" si="7">IF(ISBLANK(E58),"",IF(ISBLANK(G58),(O58+(K58*35)+(L58*35^1.5)+(0.00000048314*35^2)),(O58+(K58*G58)+(L58*G58^1.5)+(0.00000048314*G58^2))))</f>
        <v/>
      </c>
      <c r="N58" s="66" t="str">
        <f t="shared" ref="N58" si="8">IF(ISBLANK(D58),"",IF(ISBLANK(G58),J58*(1+0.00001*(35-20)),J58*(1+0.00001*(G58-20))))</f>
        <v/>
      </c>
      <c r="O58" s="65" t="str">
        <f t="shared" ref="O58" si="9">IF(ISBLANK(E58),"",(0.999842594+(0.00006793952*E58)-(0.00000909529*E58^2)+(0.0000001001685*E58^3)-(0.000000001120083*E58^4)+(0.000000000006536332*E58^5)))</f>
        <v/>
      </c>
      <c r="P58" s="67" t="s">
        <v>4</v>
      </c>
      <c r="Q58" s="153" t="s">
        <v>4</v>
      </c>
      <c r="R58" s="68" t="s">
        <v>4</v>
      </c>
      <c r="S58" s="68" t="s">
        <v>4</v>
      </c>
      <c r="T58" s="78"/>
      <c r="U58" s="78"/>
      <c r="V58" s="78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/>
      <c r="AH58" s="78"/>
      <c r="AI58" s="78"/>
      <c r="AJ58" s="78"/>
      <c r="AK58" s="78"/>
      <c r="AL58" s="78"/>
      <c r="AM58" s="78"/>
      <c r="AN58" s="78"/>
      <c r="AO58" s="78"/>
      <c r="AP58" s="78"/>
      <c r="AQ58" s="78"/>
      <c r="AR58" s="78"/>
      <c r="AS58" s="78"/>
      <c r="AT58" s="78"/>
      <c r="AU58" s="78"/>
      <c r="AV58" s="78"/>
      <c r="AW58" s="78"/>
      <c r="AX58" s="78"/>
      <c r="AY58" s="78"/>
      <c r="AZ58" s="78"/>
      <c r="BA58" s="78"/>
      <c r="BB58" s="79"/>
    </row>
  </sheetData>
  <dataConsolidate/>
  <mergeCells count="70">
    <mergeCell ref="AZ31:AZ32"/>
    <mergeCell ref="BA31:BA32"/>
    <mergeCell ref="BB31:BB32"/>
    <mergeCell ref="AU31:AU32"/>
    <mergeCell ref="AV31:AV32"/>
    <mergeCell ref="AW31:AW32"/>
    <mergeCell ref="AX31:AX32"/>
    <mergeCell ref="AY31:AY32"/>
    <mergeCell ref="AP31:AP32"/>
    <mergeCell ref="AQ31:AQ32"/>
    <mergeCell ref="AR31:AR32"/>
    <mergeCell ref="AS31:AS32"/>
    <mergeCell ref="AT31:AT32"/>
    <mergeCell ref="AK31:AK32"/>
    <mergeCell ref="AL31:AL32"/>
    <mergeCell ref="AM31:AM32"/>
    <mergeCell ref="AN31:AN32"/>
    <mergeCell ref="AO31:AO32"/>
    <mergeCell ref="AF31:AF32"/>
    <mergeCell ref="AG31:AG32"/>
    <mergeCell ref="AH31:AH32"/>
    <mergeCell ref="AI31:AI32"/>
    <mergeCell ref="AJ31:AJ32"/>
    <mergeCell ref="H33:H34"/>
    <mergeCell ref="I33:I34"/>
    <mergeCell ref="J33:J34"/>
    <mergeCell ref="AD31:AD32"/>
    <mergeCell ref="AE31:AE32"/>
    <mergeCell ref="C33:C34"/>
    <mergeCell ref="D33:D34"/>
    <mergeCell ref="E33:E34"/>
    <mergeCell ref="F33:F34"/>
    <mergeCell ref="G33:G34"/>
    <mergeCell ref="Z31:AA32"/>
    <mergeCell ref="AB31:AC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G8:H8"/>
    <mergeCell ref="Q8:R8"/>
    <mergeCell ref="G9:H9"/>
    <mergeCell ref="Q9:R9"/>
    <mergeCell ref="G10:H10"/>
    <mergeCell ref="Q10:R10"/>
    <mergeCell ref="C2:E2"/>
    <mergeCell ref="F2:T2"/>
    <mergeCell ref="C4:U4"/>
    <mergeCell ref="C6:E6"/>
    <mergeCell ref="F6:G6"/>
    <mergeCell ref="H6:J6"/>
    <mergeCell ref="P6:Q6"/>
    <mergeCell ref="R6:S6"/>
    <mergeCell ref="T6:U6"/>
  </mergeCells>
  <dataValidations count="4">
    <dataValidation type="list" allowBlank="1" showErrorMessage="1" sqref="I29">
      <formula1>$O$28:$O$30</formula1>
    </dataValidation>
    <dataValidation allowBlank="1" showErrorMessage="1" sqref="J30"/>
    <dataValidation type="list" showInputMessage="1" showErrorMessage="1" promptTitle="Choix Cardinal" sqref="P10">
      <formula1>$N$8:$N$10</formula1>
    </dataValidation>
    <dataValidation type="list" showInputMessage="1" showErrorMessage="1" promptTitle="Choix Cardinal" sqref="P9">
      <formula1>$M$8:$M$10</formula1>
    </dataValidation>
  </dataValidations>
  <pageMargins left="0.7" right="0.7" top="0.75" bottom="0.75" header="0.3" footer="0.3"/>
  <pageSetup paperSize="9" orientation="portrait" horizontalDpi="4294967293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8"/>
  <sheetViews>
    <sheetView zoomScaleNormal="100" workbookViewId="0">
      <selection activeCell="C2" sqref="C2:U12"/>
    </sheetView>
  </sheetViews>
  <sheetFormatPr baseColWidth="10" defaultColWidth="11.42578125" defaultRowHeight="15" x14ac:dyDescent="0.25"/>
  <cols>
    <col min="1" max="2" width="0.85546875" style="80" customWidth="1"/>
    <col min="3" max="3" width="3.7109375" style="80" customWidth="1"/>
    <col min="4" max="8" width="10.28515625" style="80" customWidth="1"/>
    <col min="9" max="10" width="15.7109375" style="80" customWidth="1"/>
    <col min="11" max="15" width="10.7109375" style="80" hidden="1" customWidth="1"/>
    <col min="16" max="16" width="10.7109375" style="80" customWidth="1"/>
    <col min="17" max="29" width="10.28515625" style="80" customWidth="1"/>
    <col min="30" max="30" width="15" style="80" bestFit="1" customWidth="1"/>
    <col min="31" max="31" width="16.5703125" style="80" bestFit="1" customWidth="1"/>
    <col min="32" max="32" width="9.140625" style="80" bestFit="1" customWidth="1"/>
    <col min="33" max="33" width="26.140625" style="80" bestFit="1" customWidth="1"/>
    <col min="34" max="34" width="12.7109375" style="80" bestFit="1" customWidth="1"/>
    <col min="35" max="35" width="11.140625" style="80" bestFit="1" customWidth="1"/>
    <col min="36" max="36" width="14.28515625" style="80" bestFit="1" customWidth="1"/>
    <col min="37" max="37" width="12" style="80" bestFit="1" customWidth="1"/>
    <col min="38" max="38" width="26.5703125" style="80" bestFit="1" customWidth="1"/>
    <col min="39" max="39" width="14.42578125" style="80" bestFit="1" customWidth="1"/>
    <col min="40" max="40" width="11" style="80" bestFit="1" customWidth="1"/>
    <col min="41" max="41" width="12.28515625" style="80" bestFit="1" customWidth="1"/>
    <col min="42" max="42" width="10.7109375" style="80" bestFit="1" customWidth="1"/>
    <col min="43" max="43" width="6.28515625" style="80" bestFit="1" customWidth="1"/>
    <col min="44" max="44" width="19.42578125" style="80" bestFit="1" customWidth="1"/>
    <col min="45" max="45" width="12.85546875" style="80" bestFit="1" customWidth="1"/>
    <col min="46" max="46" width="17.5703125" style="80" bestFit="1" customWidth="1"/>
    <col min="47" max="47" width="14.42578125" style="80" bestFit="1" customWidth="1"/>
    <col min="48" max="48" width="13.5703125" style="80" bestFit="1" customWidth="1"/>
    <col min="49" max="49" width="13.7109375" style="80" bestFit="1" customWidth="1"/>
    <col min="50" max="50" width="19.7109375" style="80" bestFit="1" customWidth="1"/>
    <col min="51" max="51" width="13.140625" style="80" bestFit="1" customWidth="1"/>
    <col min="52" max="52" width="17.42578125" style="80" bestFit="1" customWidth="1"/>
    <col min="53" max="53" width="13.28515625" style="80" bestFit="1" customWidth="1"/>
    <col min="54" max="54" width="12.42578125" style="80" bestFit="1" customWidth="1"/>
    <col min="55" max="16384" width="11.42578125" style="80"/>
  </cols>
  <sheetData>
    <row r="1" spans="3:23" ht="3" customHeight="1" thickBot="1" x14ac:dyDescent="0.3"/>
    <row r="2" spans="3:23" ht="21" x14ac:dyDescent="0.35">
      <c r="C2" s="214" t="s">
        <v>19</v>
      </c>
      <c r="D2" s="215"/>
      <c r="E2" s="215"/>
      <c r="F2" s="216" t="s">
        <v>147</v>
      </c>
      <c r="G2" s="216"/>
      <c r="H2" s="216"/>
      <c r="I2" s="216"/>
      <c r="J2" s="216"/>
      <c r="K2" s="216"/>
      <c r="L2" s="216"/>
      <c r="M2" s="216"/>
      <c r="N2" s="216"/>
      <c r="O2" s="216"/>
      <c r="P2" s="216"/>
      <c r="Q2" s="216"/>
      <c r="R2" s="216"/>
      <c r="S2" s="216"/>
      <c r="T2" s="216"/>
      <c r="U2" s="1"/>
    </row>
    <row r="3" spans="3:23" ht="14.45" customHeight="1" x14ac:dyDescent="0.25">
      <c r="C3" s="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2"/>
    </row>
    <row r="4" spans="3:23" ht="21.75" thickBot="1" x14ac:dyDescent="0.4">
      <c r="C4" s="217" t="s">
        <v>75</v>
      </c>
      <c r="D4" s="218"/>
      <c r="E4" s="218"/>
      <c r="F4" s="218"/>
      <c r="G4" s="218"/>
      <c r="H4" s="218"/>
      <c r="I4" s="218"/>
      <c r="J4" s="218"/>
      <c r="K4" s="218"/>
      <c r="L4" s="218"/>
      <c r="M4" s="218"/>
      <c r="N4" s="218"/>
      <c r="O4" s="218"/>
      <c r="P4" s="218"/>
      <c r="Q4" s="218"/>
      <c r="R4" s="218"/>
      <c r="S4" s="218"/>
      <c r="T4" s="218"/>
      <c r="U4" s="219"/>
    </row>
    <row r="5" spans="3:23" ht="15.75" customHeight="1" thickBot="1" x14ac:dyDescent="0.4">
      <c r="C5" s="7"/>
      <c r="D5" s="7"/>
      <c r="E5" s="7"/>
      <c r="F5" s="7"/>
      <c r="G5" s="7"/>
      <c r="J5" s="7"/>
      <c r="K5" s="7"/>
      <c r="L5" s="7"/>
      <c r="M5" s="7"/>
      <c r="N5" s="7"/>
      <c r="O5" s="7"/>
      <c r="P5" s="7"/>
      <c r="Q5" s="7"/>
      <c r="R5" s="7"/>
    </row>
    <row r="6" spans="3:23" ht="16.5" customHeight="1" thickBot="1" x14ac:dyDescent="0.3">
      <c r="C6" s="220" t="s">
        <v>38</v>
      </c>
      <c r="D6" s="221"/>
      <c r="E6" s="221"/>
      <c r="F6" s="222">
        <v>35</v>
      </c>
      <c r="G6" s="222"/>
      <c r="H6" s="221" t="s">
        <v>37</v>
      </c>
      <c r="I6" s="221"/>
      <c r="J6" s="221"/>
      <c r="K6" s="51"/>
      <c r="L6" s="51"/>
      <c r="M6" s="51"/>
      <c r="N6" s="50"/>
      <c r="O6" s="51"/>
      <c r="P6" s="223">
        <v>1</v>
      </c>
      <c r="Q6" s="223"/>
      <c r="R6" s="224" t="s">
        <v>78</v>
      </c>
      <c r="S6" s="224"/>
      <c r="T6" s="225">
        <v>37421</v>
      </c>
      <c r="U6" s="226"/>
    </row>
    <row r="7" spans="3:23" ht="16.5" customHeight="1" thickBot="1" x14ac:dyDescent="0.4">
      <c r="C7" s="34"/>
      <c r="D7" s="34"/>
      <c r="E7" s="33"/>
      <c r="F7" s="35"/>
      <c r="G7" s="33"/>
      <c r="H7" s="33"/>
      <c r="I7" s="33"/>
      <c r="J7" s="33"/>
      <c r="K7" s="33"/>
      <c r="L7" s="33"/>
      <c r="M7" s="33"/>
      <c r="N7" s="33"/>
      <c r="O7" s="37"/>
      <c r="P7" s="33"/>
      <c r="Q7" s="36"/>
    </row>
    <row r="8" spans="3:23" ht="15" customHeight="1" x14ac:dyDescent="0.25">
      <c r="C8" s="46"/>
      <c r="D8" s="33"/>
      <c r="G8" s="206" t="s">
        <v>57</v>
      </c>
      <c r="H8" s="207"/>
      <c r="I8" s="172" t="s">
        <v>50</v>
      </c>
      <c r="J8" s="172" t="s">
        <v>46</v>
      </c>
      <c r="K8" s="44"/>
      <c r="L8" s="44"/>
      <c r="M8" s="44"/>
      <c r="N8" s="44"/>
      <c r="O8" s="47"/>
      <c r="P8" s="45" t="s">
        <v>52</v>
      </c>
      <c r="Q8" s="208" t="s">
        <v>47</v>
      </c>
      <c r="R8" s="209"/>
    </row>
    <row r="9" spans="3:23" ht="14.25" customHeight="1" x14ac:dyDescent="0.25">
      <c r="C9" s="46"/>
      <c r="D9" s="33"/>
      <c r="G9" s="210" t="s">
        <v>48</v>
      </c>
      <c r="H9" s="211"/>
      <c r="I9" s="38">
        <v>1</v>
      </c>
      <c r="J9" s="39">
        <v>0</v>
      </c>
      <c r="K9" s="42" t="s">
        <v>51</v>
      </c>
      <c r="L9" s="43" t="str">
        <f>IF(P9=M9,"+","-")</f>
        <v>+</v>
      </c>
      <c r="M9" s="42" t="s">
        <v>3</v>
      </c>
      <c r="N9" s="42" t="s">
        <v>54</v>
      </c>
      <c r="O9" s="16" t="str">
        <f>IF(ISBLANK(I9),"",IF(ISBLANK(J9),"",IF(P9=M10,L9&amp;N11,N11)))</f>
        <v>1°0</v>
      </c>
      <c r="P9" s="39" t="s">
        <v>3</v>
      </c>
      <c r="Q9" s="212">
        <f>IF(ISBLANK(I9),"",IF(ISBLANK(J9),"",IF(J9&gt;60,"ERREUR !!",O11*(I9+(J9/60)))))</f>
        <v>1</v>
      </c>
      <c r="R9" s="213"/>
    </row>
    <row r="10" spans="3:23" ht="15" customHeight="1" x14ac:dyDescent="0.25">
      <c r="C10" s="46"/>
      <c r="D10" s="33"/>
      <c r="G10" s="210" t="s">
        <v>49</v>
      </c>
      <c r="H10" s="211"/>
      <c r="I10" s="38">
        <v>2</v>
      </c>
      <c r="J10" s="39">
        <v>49.95</v>
      </c>
      <c r="K10" s="42" t="s">
        <v>51</v>
      </c>
      <c r="L10" s="43" t="str">
        <f>IF(P10=N9,"+","-")</f>
        <v>+</v>
      </c>
      <c r="M10" s="42" t="s">
        <v>53</v>
      </c>
      <c r="N10" s="42" t="s">
        <v>55</v>
      </c>
      <c r="O10" s="11" t="str">
        <f>IF(ISBLANK(I10),"",IF(ISBLANK(J10),"",IF(P10=N10,L10&amp;N12,N12)))</f>
        <v>2°49,95</v>
      </c>
      <c r="P10" s="39" t="s">
        <v>54</v>
      </c>
      <c r="Q10" s="212">
        <f>IF(ISBLANK(I10),"",IF(ISBLANK(J10),"",IF(J10&gt;60,"ERREUR !!",O12*(I10+(J10/60)))))</f>
        <v>2.8325</v>
      </c>
      <c r="R10" s="213"/>
      <c r="S10" s="31"/>
      <c r="T10" s="31"/>
    </row>
    <row r="11" spans="3:23" x14ac:dyDescent="0.25">
      <c r="G11" s="194" t="s">
        <v>72</v>
      </c>
      <c r="H11" s="195"/>
      <c r="I11" s="83" t="s">
        <v>33</v>
      </c>
      <c r="J11" s="85">
        <v>37421</v>
      </c>
      <c r="K11" s="85"/>
      <c r="L11" s="85"/>
      <c r="M11" s="85"/>
      <c r="N11" s="86" t="str">
        <f>I9&amp;"°"&amp;J9</f>
        <v>1°0</v>
      </c>
      <c r="O11" s="87">
        <f>IF(P9=M10,-1,1)</f>
        <v>1</v>
      </c>
      <c r="P11" s="198" t="str">
        <f>TEXT(J11,"aaaa-mm-jj")&amp;"T"&amp;TEXT(J12,"hh:mm:ss")&amp;"z"</f>
        <v>2006-06-15T01:30:00z</v>
      </c>
      <c r="Q11" s="198"/>
      <c r="R11" s="199"/>
      <c r="T11" s="30"/>
      <c r="U11" s="30"/>
      <c r="V11" s="32"/>
      <c r="W11" s="32"/>
    </row>
    <row r="12" spans="3:23" ht="15.75" thickBot="1" x14ac:dyDescent="0.3">
      <c r="G12" s="196"/>
      <c r="H12" s="197"/>
      <c r="I12" s="84" t="s">
        <v>73</v>
      </c>
      <c r="J12" s="114">
        <v>6.25E-2</v>
      </c>
      <c r="K12" s="88"/>
      <c r="L12" s="88"/>
      <c r="M12" s="88"/>
      <c r="N12" s="89" t="str">
        <f>I10&amp;"°"&amp;J10</f>
        <v>2°49,95</v>
      </c>
      <c r="O12" s="87">
        <f>IF(P10=N10,-1,1)</f>
        <v>1</v>
      </c>
      <c r="P12" s="200"/>
      <c r="Q12" s="200"/>
      <c r="R12" s="201"/>
      <c r="T12" s="30"/>
      <c r="U12" s="30"/>
      <c r="V12" s="32"/>
      <c r="W12" s="32"/>
    </row>
    <row r="13" spans="3:23" ht="15.75" thickBot="1" x14ac:dyDescent="0.3">
      <c r="C13" s="5" t="s">
        <v>1</v>
      </c>
      <c r="D13" s="5"/>
      <c r="E13" s="6"/>
      <c r="K13" s="81"/>
      <c r="L13" s="81"/>
      <c r="M13" s="81"/>
      <c r="N13" s="81"/>
      <c r="O13" s="81"/>
      <c r="P13" s="81"/>
      <c r="Q13" s="82"/>
    </row>
    <row r="14" spans="3:23" ht="15" customHeight="1" x14ac:dyDescent="0.25">
      <c r="C14" s="97" t="s">
        <v>7</v>
      </c>
      <c r="D14" s="90"/>
      <c r="E14" s="90"/>
      <c r="F14" s="90"/>
      <c r="G14" s="90"/>
      <c r="H14" s="91"/>
      <c r="I14" s="91"/>
      <c r="J14" s="91"/>
      <c r="K14" s="90"/>
      <c r="L14" s="90"/>
      <c r="M14" s="90"/>
      <c r="N14" s="91"/>
      <c r="O14" s="12"/>
      <c r="P14" s="91"/>
      <c r="Q14" s="12" t="s">
        <v>17</v>
      </c>
      <c r="R14" s="17">
        <v>22.2</v>
      </c>
      <c r="S14" s="92" t="s">
        <v>2</v>
      </c>
    </row>
    <row r="15" spans="3:23" ht="14.25" customHeight="1" x14ac:dyDescent="0.25">
      <c r="C15" s="98" t="s">
        <v>32</v>
      </c>
      <c r="D15" s="93"/>
      <c r="E15" s="93"/>
      <c r="F15" s="93"/>
      <c r="G15" s="93"/>
      <c r="H15" s="23"/>
      <c r="I15" s="23"/>
      <c r="J15" s="23"/>
      <c r="K15" s="93"/>
      <c r="L15" s="93"/>
      <c r="M15" s="93"/>
      <c r="N15" s="23"/>
      <c r="O15" s="13"/>
      <c r="P15" s="23"/>
      <c r="Q15" s="13" t="s">
        <v>34</v>
      </c>
      <c r="R15" s="18">
        <v>22.2</v>
      </c>
      <c r="S15" s="94" t="s">
        <v>2</v>
      </c>
    </row>
    <row r="16" spans="3:23" x14ac:dyDescent="0.25">
      <c r="C16" s="98" t="s">
        <v>11</v>
      </c>
      <c r="D16" s="93"/>
      <c r="E16" s="93"/>
      <c r="F16" s="93"/>
      <c r="G16" s="93"/>
      <c r="H16" s="23"/>
      <c r="I16" s="23"/>
      <c r="J16" s="23"/>
      <c r="K16" s="93"/>
      <c r="L16" s="93"/>
      <c r="M16" s="93"/>
      <c r="N16" s="23"/>
      <c r="O16" s="14"/>
      <c r="P16" s="23"/>
      <c r="Q16" s="14" t="s">
        <v>35</v>
      </c>
      <c r="R16" s="20" t="s">
        <v>4</v>
      </c>
      <c r="S16" s="94" t="s">
        <v>6</v>
      </c>
    </row>
    <row r="17" spans="3:54" ht="15.75" thickBot="1" x14ac:dyDescent="0.3">
      <c r="C17" s="99" t="s">
        <v>12</v>
      </c>
      <c r="D17" s="95"/>
      <c r="E17" s="95"/>
      <c r="F17" s="95"/>
      <c r="G17" s="95"/>
      <c r="H17" s="24"/>
      <c r="I17" s="24"/>
      <c r="J17" s="24"/>
      <c r="K17" s="95"/>
      <c r="L17" s="95"/>
      <c r="M17" s="95"/>
      <c r="N17" s="24"/>
      <c r="O17" s="15"/>
      <c r="P17" s="24"/>
      <c r="Q17" s="15" t="s">
        <v>36</v>
      </c>
      <c r="R17" s="21" t="s">
        <v>4</v>
      </c>
      <c r="S17" s="96" t="s">
        <v>6</v>
      </c>
    </row>
    <row r="18" spans="3:54" ht="14.45" hidden="1" x14ac:dyDescent="0.3">
      <c r="C18" s="8" t="s">
        <v>8</v>
      </c>
      <c r="D18" s="9"/>
      <c r="E18" s="9"/>
      <c r="F18" s="9"/>
      <c r="G18" s="9"/>
      <c r="H18" s="9"/>
      <c r="I18" s="9"/>
      <c r="J18" s="9"/>
      <c r="K18" s="10"/>
      <c r="L18" s="10"/>
      <c r="M18" s="10"/>
      <c r="N18" s="10"/>
      <c r="O18" s="25" t="s">
        <v>0</v>
      </c>
      <c r="P18" s="19">
        <f>(0.999842594+(0.00006793952*$R$14)-(0.00000909529*$R$14^2)+(0.0000001001685*$R$14^3)-(0.000000001120083*$R$14^4)+(0.000000000006536332*$R$14^5))</f>
        <v>0.99772746372807231</v>
      </c>
      <c r="Q18" s="10"/>
      <c r="R18" s="2"/>
    </row>
    <row r="19" spans="3:54" ht="14.45" hidden="1" x14ac:dyDescent="0.3">
      <c r="C19" s="8" t="s">
        <v>9</v>
      </c>
      <c r="D19" s="9"/>
      <c r="E19" s="9"/>
      <c r="F19" s="9"/>
      <c r="G19" s="9"/>
      <c r="H19" s="9"/>
      <c r="I19" s="9"/>
      <c r="J19" s="9"/>
      <c r="K19" s="10"/>
      <c r="L19" s="10"/>
      <c r="M19" s="10"/>
      <c r="N19" s="10"/>
      <c r="O19" s="25" t="s">
        <v>43</v>
      </c>
      <c r="P19" s="19" t="e">
        <f>$P$24*($P$18/#REF!)</f>
        <v>#REF!</v>
      </c>
      <c r="Q19" s="10" t="s">
        <v>3</v>
      </c>
      <c r="R19" s="2"/>
    </row>
    <row r="20" spans="3:54" ht="14.45" hidden="1" x14ac:dyDescent="0.3">
      <c r="C20" s="8" t="s">
        <v>18</v>
      </c>
      <c r="D20" s="9"/>
      <c r="E20" s="9"/>
      <c r="F20" s="9"/>
      <c r="G20" s="9"/>
      <c r="H20" s="9"/>
      <c r="I20" s="9"/>
      <c r="J20" s="9"/>
      <c r="K20" s="10"/>
      <c r="L20" s="10"/>
      <c r="M20" s="10"/>
      <c r="N20" s="10"/>
      <c r="O20" s="25" t="s">
        <v>44</v>
      </c>
      <c r="P20" s="19" t="e">
        <f>5+#REF!</f>
        <v>#REF!</v>
      </c>
      <c r="Q20" s="10" t="s">
        <v>6</v>
      </c>
      <c r="R20" s="2"/>
    </row>
    <row r="21" spans="3:54" ht="14.45" hidden="1" x14ac:dyDescent="0.3">
      <c r="C21" s="8" t="s">
        <v>10</v>
      </c>
      <c r="D21" s="9"/>
      <c r="E21" s="9"/>
      <c r="F21" s="9"/>
      <c r="G21" s="9"/>
      <c r="H21" s="9"/>
      <c r="I21" s="9"/>
      <c r="J21" s="9"/>
      <c r="K21" s="10"/>
      <c r="L21" s="10"/>
      <c r="M21" s="10"/>
      <c r="N21" s="10"/>
      <c r="O21" s="25" t="s">
        <v>45</v>
      </c>
      <c r="P21" s="19" t="e">
        <f>P20*(1+0.00001*(R14-20))</f>
        <v>#REF!</v>
      </c>
      <c r="Q21" s="10" t="s">
        <v>6</v>
      </c>
      <c r="R21" s="2"/>
    </row>
    <row r="22" spans="3:54" ht="14.45" hidden="1" x14ac:dyDescent="0.3">
      <c r="C22" s="8" t="s">
        <v>13</v>
      </c>
      <c r="D22" s="9"/>
      <c r="E22" s="9"/>
      <c r="F22" s="9"/>
      <c r="G22" s="9"/>
      <c r="H22" s="9"/>
      <c r="I22" s="9"/>
      <c r="J22" s="9"/>
      <c r="K22" s="10"/>
      <c r="L22" s="10"/>
      <c r="M22" s="10"/>
      <c r="N22" s="10"/>
      <c r="O22" s="25" t="s">
        <v>39</v>
      </c>
      <c r="P22" s="22" t="e">
        <f>$R$16*(1+0.00001*(20-$R$14))</f>
        <v>#VALUE!</v>
      </c>
      <c r="Q22" s="10" t="s">
        <v>6</v>
      </c>
      <c r="R22" s="2"/>
    </row>
    <row r="23" spans="3:54" ht="14.45" hidden="1" x14ac:dyDescent="0.3">
      <c r="C23" s="8" t="s">
        <v>14</v>
      </c>
      <c r="D23" s="9"/>
      <c r="E23" s="9"/>
      <c r="F23" s="9"/>
      <c r="G23" s="9"/>
      <c r="H23" s="9"/>
      <c r="I23" s="9"/>
      <c r="J23" s="9"/>
      <c r="K23" s="10"/>
      <c r="L23" s="10"/>
      <c r="M23" s="10"/>
      <c r="N23" s="10"/>
      <c r="O23" s="25" t="s">
        <v>40</v>
      </c>
      <c r="P23" s="22" t="e">
        <f>$R$17*(1+0.00001*(20-$R$14))</f>
        <v>#VALUE!</v>
      </c>
      <c r="Q23" s="10" t="s">
        <v>6</v>
      </c>
      <c r="R23" s="2"/>
    </row>
    <row r="24" spans="3:54" ht="14.45" hidden="1" x14ac:dyDescent="0.3">
      <c r="C24" s="8" t="s">
        <v>15</v>
      </c>
      <c r="D24" s="9"/>
      <c r="E24" s="9"/>
      <c r="F24" s="9"/>
      <c r="G24" s="9"/>
      <c r="H24" s="9"/>
      <c r="I24" s="9"/>
      <c r="J24" s="9"/>
      <c r="K24" s="10"/>
      <c r="L24" s="10"/>
      <c r="M24" s="10"/>
      <c r="N24" s="10"/>
      <c r="O24" s="25" t="s">
        <v>41</v>
      </c>
      <c r="P24" s="23" t="e">
        <f>MAX(#REF!)</f>
        <v>#REF!</v>
      </c>
      <c r="Q24" s="10" t="s">
        <v>3</v>
      </c>
      <c r="R24" s="2"/>
    </row>
    <row r="25" spans="3:54" ht="14.45" hidden="1" x14ac:dyDescent="0.3">
      <c r="C25" s="8" t="s">
        <v>16</v>
      </c>
      <c r="D25" s="9"/>
      <c r="E25" s="9"/>
      <c r="F25" s="9"/>
      <c r="G25" s="9"/>
      <c r="H25" s="9"/>
      <c r="I25" s="9"/>
      <c r="J25" s="9"/>
      <c r="K25" s="10"/>
      <c r="L25" s="10"/>
      <c r="M25" s="10"/>
      <c r="N25" s="10"/>
      <c r="O25" s="25" t="s">
        <v>42</v>
      </c>
      <c r="P25" s="23" t="e">
        <f>IF(ISBLANK(R14),"",IF(ISBLANK(P21),"",IF(ISBLANK(R17),"",(($P$24*$P$18)/($P$22-$P$23)))))</f>
        <v>#REF!</v>
      </c>
      <c r="Q25" s="10" t="s">
        <v>3</v>
      </c>
      <c r="R25" s="2"/>
    </row>
    <row r="26" spans="3:54" ht="14.45" hidden="1" x14ac:dyDescent="0.3">
      <c r="C26" s="40" t="s">
        <v>31</v>
      </c>
      <c r="D26" s="41"/>
      <c r="E26" s="41"/>
      <c r="F26" s="41"/>
      <c r="G26" s="41"/>
      <c r="H26" s="41"/>
      <c r="I26" s="41"/>
      <c r="J26" s="41"/>
      <c r="K26" s="10"/>
      <c r="L26" s="10"/>
      <c r="M26" s="10"/>
      <c r="N26" s="10"/>
      <c r="O26" s="25" t="s">
        <v>30</v>
      </c>
      <c r="P26" s="23" t="e">
        <f>2+(#REF!+#REF!)</f>
        <v>#REF!</v>
      </c>
      <c r="Q26" s="10" t="s">
        <v>6</v>
      </c>
      <c r="R26" s="2"/>
    </row>
    <row r="27" spans="3:54" hidden="1" thickBot="1" x14ac:dyDescent="0.35">
      <c r="C27" s="26"/>
      <c r="D27" s="27"/>
      <c r="E27" s="27"/>
      <c r="F27" s="27"/>
      <c r="G27" s="27"/>
      <c r="H27" s="27"/>
      <c r="I27" s="27"/>
      <c r="J27" s="27"/>
      <c r="K27" s="28"/>
      <c r="L27" s="28"/>
      <c r="M27" s="28"/>
      <c r="N27" s="28"/>
      <c r="O27" s="29" t="s">
        <v>29</v>
      </c>
      <c r="P27" s="24">
        <v>1.6999999999999999E-3</v>
      </c>
      <c r="Q27" s="28"/>
      <c r="R27" s="4"/>
    </row>
    <row r="29" spans="3:54" ht="15.75" x14ac:dyDescent="0.25">
      <c r="E29" s="202" t="s">
        <v>60</v>
      </c>
      <c r="F29" s="202"/>
      <c r="G29" s="202"/>
      <c r="H29" s="202"/>
      <c r="I29" s="69" t="s">
        <v>66</v>
      </c>
      <c r="K29" s="70"/>
      <c r="L29" s="70"/>
      <c r="M29" s="70"/>
      <c r="N29" s="71"/>
      <c r="O29" s="70" t="s">
        <v>66</v>
      </c>
    </row>
    <row r="30" spans="3:54" ht="16.149999999999999" thickBot="1" x14ac:dyDescent="0.35">
      <c r="E30" s="119"/>
      <c r="F30" s="119"/>
      <c r="G30" s="119"/>
      <c r="H30" s="119"/>
      <c r="I30" s="119"/>
      <c r="J30" s="73"/>
      <c r="K30" s="72"/>
      <c r="L30" s="72"/>
      <c r="M30" s="72"/>
      <c r="N30" s="71"/>
      <c r="O30" s="71" t="s">
        <v>65</v>
      </c>
      <c r="P30" s="71"/>
    </row>
    <row r="31" spans="3:54" ht="15.75" customHeight="1" x14ac:dyDescent="0.25">
      <c r="C31" s="203" t="s">
        <v>5</v>
      </c>
      <c r="D31" s="190" t="s">
        <v>24</v>
      </c>
      <c r="E31" s="190" t="s">
        <v>58</v>
      </c>
      <c r="F31" s="190" t="s">
        <v>56</v>
      </c>
      <c r="G31" s="190" t="s">
        <v>20</v>
      </c>
      <c r="H31" s="190" t="s">
        <v>76</v>
      </c>
      <c r="I31" s="188" t="s">
        <v>77</v>
      </c>
      <c r="J31" s="188" t="s">
        <v>64</v>
      </c>
      <c r="K31" s="190" t="s">
        <v>21</v>
      </c>
      <c r="L31" s="190" t="s">
        <v>22</v>
      </c>
      <c r="M31" s="190" t="s">
        <v>26</v>
      </c>
      <c r="N31" s="190" t="s">
        <v>25</v>
      </c>
      <c r="O31" s="190" t="s">
        <v>23</v>
      </c>
      <c r="P31" s="192" t="s">
        <v>74</v>
      </c>
      <c r="Q31" s="192"/>
      <c r="R31" s="192"/>
      <c r="S31" s="192"/>
      <c r="T31" s="184" t="s">
        <v>69</v>
      </c>
      <c r="U31" s="184"/>
      <c r="V31" s="184" t="s">
        <v>70</v>
      </c>
      <c r="W31" s="184"/>
      <c r="X31" s="184" t="s">
        <v>71</v>
      </c>
      <c r="Y31" s="184"/>
      <c r="Z31" s="184" t="s">
        <v>67</v>
      </c>
      <c r="AA31" s="184"/>
      <c r="AB31" s="184" t="s">
        <v>68</v>
      </c>
      <c r="AC31" s="186"/>
      <c r="AD31" s="227" t="s">
        <v>80</v>
      </c>
      <c r="AE31" s="227" t="s">
        <v>81</v>
      </c>
      <c r="AF31" s="227" t="s">
        <v>82</v>
      </c>
      <c r="AG31" s="228" t="s">
        <v>83</v>
      </c>
      <c r="AH31" s="227" t="s">
        <v>84</v>
      </c>
      <c r="AI31" s="227" t="s">
        <v>85</v>
      </c>
      <c r="AJ31" s="227" t="s">
        <v>86</v>
      </c>
      <c r="AK31" s="227" t="s">
        <v>87</v>
      </c>
      <c r="AL31" s="228" t="s">
        <v>88</v>
      </c>
      <c r="AM31" s="227" t="s">
        <v>89</v>
      </c>
      <c r="AN31" s="227" t="s">
        <v>90</v>
      </c>
      <c r="AO31" s="227" t="s">
        <v>91</v>
      </c>
      <c r="AP31" s="227" t="s">
        <v>92</v>
      </c>
      <c r="AQ31" s="227" t="s">
        <v>93</v>
      </c>
      <c r="AR31" s="228" t="s">
        <v>94</v>
      </c>
      <c r="AS31" s="228" t="s">
        <v>95</v>
      </c>
      <c r="AT31" s="228" t="s">
        <v>96</v>
      </c>
      <c r="AU31" s="227" t="s">
        <v>97</v>
      </c>
      <c r="AV31" s="227" t="s">
        <v>98</v>
      </c>
      <c r="AW31" s="229" t="s">
        <v>99</v>
      </c>
      <c r="AX31" s="227" t="s">
        <v>100</v>
      </c>
      <c r="AY31" s="227" t="s">
        <v>101</v>
      </c>
      <c r="AZ31" s="228" t="s">
        <v>102</v>
      </c>
      <c r="BA31" s="227" t="s">
        <v>103</v>
      </c>
      <c r="BB31" s="230" t="s">
        <v>104</v>
      </c>
    </row>
    <row r="32" spans="3:54" ht="15.75" customHeight="1" x14ac:dyDescent="0.25">
      <c r="C32" s="204"/>
      <c r="D32" s="191"/>
      <c r="E32" s="191"/>
      <c r="F32" s="191"/>
      <c r="G32" s="191"/>
      <c r="H32" s="191"/>
      <c r="I32" s="205"/>
      <c r="J32" s="189"/>
      <c r="K32" s="191"/>
      <c r="L32" s="191"/>
      <c r="M32" s="191"/>
      <c r="N32" s="191"/>
      <c r="O32" s="191"/>
      <c r="P32" s="193"/>
      <c r="Q32" s="193"/>
      <c r="R32" s="193"/>
      <c r="S32" s="193"/>
      <c r="T32" s="185"/>
      <c r="U32" s="185"/>
      <c r="V32" s="185"/>
      <c r="W32" s="185"/>
      <c r="X32" s="185"/>
      <c r="Y32" s="185"/>
      <c r="Z32" s="185"/>
      <c r="AA32" s="185"/>
      <c r="AB32" s="185"/>
      <c r="AC32" s="187"/>
      <c r="AD32" s="227"/>
      <c r="AE32" s="227"/>
      <c r="AF32" s="227"/>
      <c r="AG32" s="228"/>
      <c r="AH32" s="227"/>
      <c r="AI32" s="227"/>
      <c r="AJ32" s="227"/>
      <c r="AK32" s="227"/>
      <c r="AL32" s="228"/>
      <c r="AM32" s="227"/>
      <c r="AN32" s="227"/>
      <c r="AO32" s="227"/>
      <c r="AP32" s="227"/>
      <c r="AQ32" s="227"/>
      <c r="AR32" s="228"/>
      <c r="AS32" s="228"/>
      <c r="AT32" s="228"/>
      <c r="AU32" s="227"/>
      <c r="AV32" s="227"/>
      <c r="AW32" s="229"/>
      <c r="AX32" s="227"/>
      <c r="AY32" s="227"/>
      <c r="AZ32" s="228"/>
      <c r="BA32" s="227"/>
      <c r="BB32" s="230"/>
    </row>
    <row r="33" spans="1:54" ht="15.75" customHeight="1" x14ac:dyDescent="0.25">
      <c r="C33" s="178" t="s">
        <v>59</v>
      </c>
      <c r="D33" s="180" t="s">
        <v>4</v>
      </c>
      <c r="E33" s="180" t="s">
        <v>2</v>
      </c>
      <c r="F33" s="176" t="s">
        <v>62</v>
      </c>
      <c r="G33" s="182"/>
      <c r="H33" s="176" t="s">
        <v>27</v>
      </c>
      <c r="I33" s="176" t="s">
        <v>27</v>
      </c>
      <c r="J33" s="176" t="s">
        <v>62</v>
      </c>
      <c r="K33" s="136"/>
      <c r="L33" s="136"/>
      <c r="M33" s="136"/>
      <c r="N33" s="136"/>
      <c r="O33" s="136"/>
      <c r="P33" s="137" t="s">
        <v>132</v>
      </c>
      <c r="Q33" s="137"/>
      <c r="R33" s="137" t="s">
        <v>133</v>
      </c>
      <c r="S33" s="137" t="s">
        <v>134</v>
      </c>
      <c r="T33" s="138" t="s">
        <v>135</v>
      </c>
      <c r="U33" s="138" t="s">
        <v>136</v>
      </c>
      <c r="V33" s="138" t="s">
        <v>137</v>
      </c>
      <c r="W33" s="138" t="s">
        <v>138</v>
      </c>
      <c r="X33" s="138" t="s">
        <v>139</v>
      </c>
      <c r="Y33" s="138" t="s">
        <v>140</v>
      </c>
      <c r="Z33" s="138" t="s">
        <v>141</v>
      </c>
      <c r="AA33" s="138" t="s">
        <v>142</v>
      </c>
      <c r="AB33" s="138" t="s">
        <v>143</v>
      </c>
      <c r="AC33" s="139" t="s">
        <v>144</v>
      </c>
      <c r="AD33" s="129" t="s">
        <v>105</v>
      </c>
      <c r="AE33" s="129" t="s">
        <v>106</v>
      </c>
      <c r="AF33" s="129" t="s">
        <v>107</v>
      </c>
      <c r="AG33" s="130" t="s">
        <v>108</v>
      </c>
      <c r="AH33" s="129" t="s">
        <v>109</v>
      </c>
      <c r="AI33" s="131" t="s">
        <v>110</v>
      </c>
      <c r="AJ33" s="129" t="s">
        <v>111</v>
      </c>
      <c r="AK33" s="131" t="s">
        <v>112</v>
      </c>
      <c r="AL33" s="129" t="s">
        <v>113</v>
      </c>
      <c r="AM33" s="129" t="s">
        <v>114</v>
      </c>
      <c r="AN33" s="129" t="s">
        <v>115</v>
      </c>
      <c r="AO33" s="129" t="s">
        <v>116</v>
      </c>
      <c r="AP33" s="129" t="s">
        <v>117</v>
      </c>
      <c r="AQ33" s="131" t="s">
        <v>118</v>
      </c>
      <c r="AR33" s="129" t="s">
        <v>119</v>
      </c>
      <c r="AS33" s="129" t="s">
        <v>120</v>
      </c>
      <c r="AT33" s="132" t="s">
        <v>121</v>
      </c>
      <c r="AU33" s="131" t="s">
        <v>122</v>
      </c>
      <c r="AV33" s="131" t="s">
        <v>123</v>
      </c>
      <c r="AW33" s="131" t="s">
        <v>124</v>
      </c>
      <c r="AX33" s="129" t="s">
        <v>125</v>
      </c>
      <c r="AY33" s="129" t="s">
        <v>126</v>
      </c>
      <c r="AZ33" s="130" t="s">
        <v>127</v>
      </c>
      <c r="BA33" s="129" t="s">
        <v>128</v>
      </c>
      <c r="BB33" s="133" t="s">
        <v>129</v>
      </c>
    </row>
    <row r="34" spans="1:54" ht="14.25" customHeight="1" thickBot="1" x14ac:dyDescent="0.3">
      <c r="C34" s="179"/>
      <c r="D34" s="181"/>
      <c r="E34" s="181"/>
      <c r="F34" s="177"/>
      <c r="G34" s="183"/>
      <c r="H34" s="177"/>
      <c r="I34" s="177"/>
      <c r="J34" s="177"/>
      <c r="K34" s="125"/>
      <c r="L34" s="125"/>
      <c r="M34" s="125"/>
      <c r="N34" s="126" t="s">
        <v>6</v>
      </c>
      <c r="O34" s="125"/>
      <c r="P34" s="126" t="s">
        <v>61</v>
      </c>
      <c r="Q34" s="126" t="s">
        <v>79</v>
      </c>
      <c r="R34" s="126" t="s">
        <v>63</v>
      </c>
      <c r="S34" s="126" t="s">
        <v>28</v>
      </c>
      <c r="T34" s="100" t="s">
        <v>63</v>
      </c>
      <c r="U34" s="100" t="s">
        <v>28</v>
      </c>
      <c r="V34" s="100" t="s">
        <v>63</v>
      </c>
      <c r="W34" s="100" t="s">
        <v>28</v>
      </c>
      <c r="X34" s="100" t="s">
        <v>63</v>
      </c>
      <c r="Y34" s="100" t="s">
        <v>28</v>
      </c>
      <c r="Z34" s="100" t="s">
        <v>63</v>
      </c>
      <c r="AA34" s="100" t="s">
        <v>28</v>
      </c>
      <c r="AB34" s="100" t="s">
        <v>63</v>
      </c>
      <c r="AC34" s="101" t="s">
        <v>28</v>
      </c>
      <c r="AD34" s="134" t="s">
        <v>130</v>
      </c>
      <c r="AE34" s="134" t="s">
        <v>130</v>
      </c>
      <c r="AF34" s="134" t="s">
        <v>130</v>
      </c>
      <c r="AG34" s="135" t="s">
        <v>131</v>
      </c>
      <c r="AH34" s="134" t="s">
        <v>131</v>
      </c>
      <c r="AI34" s="134" t="s">
        <v>131</v>
      </c>
      <c r="AJ34" s="134" t="s">
        <v>131</v>
      </c>
      <c r="AK34" s="134" t="s">
        <v>131</v>
      </c>
      <c r="AL34" s="134" t="s">
        <v>131</v>
      </c>
      <c r="AM34" s="134" t="s">
        <v>131</v>
      </c>
      <c r="AN34" s="134" t="s">
        <v>131</v>
      </c>
      <c r="AO34" s="134" t="s">
        <v>131</v>
      </c>
      <c r="AP34" s="134" t="s">
        <v>131</v>
      </c>
      <c r="AQ34" s="134" t="s">
        <v>131</v>
      </c>
      <c r="AR34" s="134" t="s">
        <v>131</v>
      </c>
      <c r="AS34" s="134" t="s">
        <v>131</v>
      </c>
      <c r="AT34" s="134" t="s">
        <v>131</v>
      </c>
      <c r="AU34" s="134" t="s">
        <v>131</v>
      </c>
      <c r="AV34" s="134" t="s">
        <v>131</v>
      </c>
      <c r="AW34" s="134" t="s">
        <v>131</v>
      </c>
      <c r="AX34" s="134" t="s">
        <v>131</v>
      </c>
      <c r="AY34" s="134" t="s">
        <v>131</v>
      </c>
      <c r="AZ34" s="134" t="s">
        <v>131</v>
      </c>
      <c r="BA34" s="134" t="s">
        <v>131</v>
      </c>
      <c r="BB34" s="134" t="s">
        <v>131</v>
      </c>
    </row>
    <row r="35" spans="1:54" ht="15.75" x14ac:dyDescent="0.25">
      <c r="A35" s="75">
        <f>IF(ISBLANK(VLOOKUP(D35,#REF!,3)),0,1)</f>
        <v>1</v>
      </c>
      <c r="B35" s="74">
        <f>IF(ISBLANK(D35),0,IF(ISBLANK(E35),0,IF(ISBLANK(F35),0,1)))</f>
        <v>0</v>
      </c>
      <c r="C35" s="140">
        <v>1</v>
      </c>
      <c r="D35" s="53"/>
      <c r="E35" s="53"/>
      <c r="F35" s="53"/>
      <c r="G35" s="232">
        <v>34.670699999999997</v>
      </c>
      <c r="H35" s="53">
        <v>500</v>
      </c>
      <c r="I35" s="159">
        <v>500</v>
      </c>
      <c r="J35" s="142" t="s">
        <v>4</v>
      </c>
      <c r="K35" s="143" t="str">
        <f>IF(ISBLANK(E35),"",(0.000824493-(0.0000040899*E35)+(0.000000076438*E35^2)-(0.00000000082467*E35^3)+(0.0000000000053875*E35^4)))</f>
        <v/>
      </c>
      <c r="L35" s="143" t="str">
        <f>IF(ISBLANK(E35),"",(-0.00000572466+(0.00000010227*E35)-(0.0000000016546*E35^2)))</f>
        <v/>
      </c>
      <c r="M35" s="143" t="str">
        <f>IF(ISBLANK(E35),"",IF(ISBLANK(G35),(O35+(K35*35)+(L35*35^1.5)+(0.00000048314*35^2)),(O35+(K35*G35)+(L35*G35^1.5)+(0.00000048314*G35^2))))</f>
        <v/>
      </c>
      <c r="N35" s="144" t="str">
        <f>IF(ISBLANK(D35),"",IF(ISBLANK(G35),J35*(1+0.00001*(35-20)),J35*(1+0.00001*(G35-20))))</f>
        <v/>
      </c>
      <c r="O35" s="143" t="str">
        <f>IF(ISBLANK(E35),"",(0.999842594+(0.00006793952*E35)-(0.00000909529*E35^2)+(0.0000001001685*E35^3)-(0.000000001120083*E35^4)+(0.000000000006536332*E35^5)))</f>
        <v/>
      </c>
      <c r="P35" s="142">
        <v>2.3039999999999998</v>
      </c>
      <c r="Q35" s="142" t="s">
        <v>4</v>
      </c>
      <c r="R35" s="142" t="s">
        <v>4</v>
      </c>
      <c r="S35" s="161">
        <v>100.2</v>
      </c>
      <c r="T35" s="231">
        <v>3.0000000000000001E-3</v>
      </c>
      <c r="U35" s="231">
        <v>2.9315682269834323E-3</v>
      </c>
      <c r="X35" s="231">
        <v>31.376999999999999</v>
      </c>
      <c r="Y35" s="231">
        <v>30.661272086019718</v>
      </c>
      <c r="Z35" s="231">
        <v>2.2679999999999998</v>
      </c>
      <c r="AA35" s="231">
        <v>2.2162655795994746</v>
      </c>
      <c r="AB35" s="231">
        <v>19.28</v>
      </c>
      <c r="AC35" s="231">
        <v>18.840211805413524</v>
      </c>
      <c r="AD35" s="149"/>
      <c r="AE35" s="149"/>
      <c r="AF35" s="149"/>
      <c r="AG35" s="149"/>
      <c r="AH35" s="149"/>
      <c r="AI35" s="149"/>
      <c r="AJ35" s="149"/>
      <c r="AK35" s="149"/>
      <c r="AL35" s="149"/>
      <c r="AM35" s="149"/>
      <c r="AN35" s="149"/>
      <c r="AO35" s="149"/>
      <c r="AP35" s="149"/>
      <c r="AQ35" s="149"/>
      <c r="AR35" s="149"/>
      <c r="AS35" s="149"/>
      <c r="AT35" s="149"/>
      <c r="AU35" s="149"/>
      <c r="AV35" s="149"/>
      <c r="AW35" s="149"/>
      <c r="AX35" s="149"/>
      <c r="AY35" s="149"/>
      <c r="AZ35" s="149"/>
      <c r="BA35" s="149"/>
      <c r="BB35" s="150"/>
    </row>
    <row r="36" spans="1:54" ht="15.75" x14ac:dyDescent="0.25">
      <c r="A36" s="75">
        <f>IF(ISBLANK(VLOOKUP(D36,#REF!,3)),0,1)</f>
        <v>1</v>
      </c>
      <c r="B36" s="74">
        <f t="shared" ref="B36:B58" si="0">IF(ISBLANK(D36),0,IF(ISBLANK(E36),0,IF(ISBLANK(F36),0,1)))</f>
        <v>0</v>
      </c>
      <c r="C36" s="52">
        <v>2</v>
      </c>
      <c r="D36" s="53"/>
      <c r="E36" s="53"/>
      <c r="F36" s="53"/>
      <c r="G36" s="232">
        <v>34.666499999999999</v>
      </c>
      <c r="H36" s="53">
        <v>500</v>
      </c>
      <c r="I36" s="159">
        <v>500</v>
      </c>
      <c r="J36" s="127" t="s">
        <v>4</v>
      </c>
      <c r="K36" s="57" t="str">
        <f t="shared" ref="K36:K45" si="1">IF(ISBLANK(E36),"",(0.000824493-(0.0000040899*E36)+(0.000000076438*E36^2)-(0.00000000082467*E36^3)+(0.0000000000053875*E36^4)))</f>
        <v/>
      </c>
      <c r="L36" s="57" t="str">
        <f t="shared" ref="L36:L45" si="2">IF(ISBLANK(E36),"",(-0.00000572466+(0.00000010227*E36)-(0.0000000016546*E36^2)))</f>
        <v/>
      </c>
      <c r="M36" s="57" t="str">
        <f t="shared" ref="M36:M45" si="3">IF(ISBLANK(E36),"",IF(ISBLANK(G36),(O36+(K36*35)+(L36*35^1.5)+(0.00000048314*35^2)),(O36+(K36*G36)+(L36*G36^1.5)+(0.00000048314*G36^2))))</f>
        <v/>
      </c>
      <c r="N36" s="58" t="str">
        <f t="shared" ref="N36:N45" si="4">IF(ISBLANK(D36),"",IF(ISBLANK(G36),J36*(1+0.00001*(35-20)),J36*(1+0.00001*(G36-20))))</f>
        <v/>
      </c>
      <c r="O36" s="57" t="str">
        <f t="shared" ref="O36:O45" si="5">IF(ISBLANK(E36),"",(0.999842594+(0.00006793952*E36)-(0.00000909529*E36^2)+(0.0000001001685*E36^3)-(0.000000001120083*E36^4)+(0.000000000006536332*E36^5)))</f>
        <v/>
      </c>
      <c r="P36" s="127">
        <v>2.3290000000000002</v>
      </c>
      <c r="Q36" s="127" t="s">
        <v>4</v>
      </c>
      <c r="R36" s="127" t="s">
        <v>4</v>
      </c>
      <c r="S36" s="162">
        <v>101.3</v>
      </c>
      <c r="T36" s="231">
        <v>7.0000000000000001E-3</v>
      </c>
      <c r="U36" s="231">
        <v>6.8403258629613417E-3</v>
      </c>
      <c r="X36" s="231">
        <v>31.082999999999998</v>
      </c>
      <c r="Y36" s="231">
        <v>30.373978399775339</v>
      </c>
      <c r="Z36" s="231">
        <v>2.2650000000000001</v>
      </c>
      <c r="AA36" s="231">
        <v>2.2133340113724915</v>
      </c>
      <c r="AB36" s="231">
        <v>19.68</v>
      </c>
      <c r="AC36" s="231">
        <v>19.231087569011315</v>
      </c>
      <c r="AD36" s="76"/>
      <c r="AE36" s="76"/>
      <c r="AF36" s="76"/>
      <c r="AG36" s="76"/>
      <c r="AH36" s="76"/>
      <c r="AI36" s="76"/>
      <c r="AJ36" s="76"/>
      <c r="AK36" s="76"/>
      <c r="AL36" s="76"/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76"/>
      <c r="BA36" s="76"/>
      <c r="BB36" s="77"/>
    </row>
    <row r="37" spans="1:54" ht="15.75" x14ac:dyDescent="0.25">
      <c r="A37" s="75">
        <f>IF(ISBLANK(VLOOKUP(D37,#REF!,3)),0,1)</f>
        <v>1</v>
      </c>
      <c r="B37" s="74">
        <f t="shared" si="0"/>
        <v>0</v>
      </c>
      <c r="C37" s="52">
        <v>3</v>
      </c>
      <c r="D37" s="53"/>
      <c r="E37" s="53"/>
      <c r="F37" s="53"/>
      <c r="G37" s="164">
        <v>34.999499999999998</v>
      </c>
      <c r="H37" s="53">
        <v>300</v>
      </c>
      <c r="I37" s="159">
        <v>300</v>
      </c>
      <c r="J37" s="127" t="s">
        <v>4</v>
      </c>
      <c r="K37" s="57" t="str">
        <f t="shared" si="1"/>
        <v/>
      </c>
      <c r="L37" s="57" t="str">
        <f t="shared" si="2"/>
        <v/>
      </c>
      <c r="M37" s="57" t="str">
        <f t="shared" si="3"/>
        <v/>
      </c>
      <c r="N37" s="58" t="str">
        <f t="shared" si="4"/>
        <v/>
      </c>
      <c r="O37" s="57" t="str">
        <f t="shared" si="5"/>
        <v/>
      </c>
      <c r="P37" s="127">
        <v>1.7709999999999999</v>
      </c>
      <c r="Q37" s="127" t="s">
        <v>4</v>
      </c>
      <c r="R37" s="127" t="s">
        <v>4</v>
      </c>
      <c r="S37" s="162">
        <v>77.099999999999994</v>
      </c>
      <c r="T37" s="231">
        <v>4.0000000000000001E-3</v>
      </c>
      <c r="U37" s="231">
        <v>3.9087576359779098E-3</v>
      </c>
      <c r="X37" s="231">
        <v>27.545999999999999</v>
      </c>
      <c r="Y37" s="231">
        <v>26.917659460161875</v>
      </c>
      <c r="Z37" s="231">
        <v>1.9620000000000002</v>
      </c>
      <c r="AA37" s="231">
        <v>1.9172456204471648</v>
      </c>
      <c r="AB37" s="231">
        <v>12.89</v>
      </c>
      <c r="AC37" s="231">
        <v>12.595971481938815</v>
      </c>
      <c r="AD37" s="76"/>
      <c r="AE37" s="76"/>
      <c r="AF37" s="76"/>
      <c r="AG37" s="76"/>
      <c r="AH37" s="76"/>
      <c r="AI37" s="76"/>
      <c r="AJ37" s="76"/>
      <c r="AK37" s="76"/>
      <c r="AL37" s="76"/>
      <c r="AM37" s="76"/>
      <c r="AN37" s="76"/>
      <c r="AO37" s="76"/>
      <c r="AP37" s="76"/>
      <c r="AQ37" s="76"/>
      <c r="AR37" s="76"/>
      <c r="AS37" s="76"/>
      <c r="AT37" s="76"/>
      <c r="AU37" s="76"/>
      <c r="AV37" s="76"/>
      <c r="AW37" s="76"/>
      <c r="AX37" s="76"/>
      <c r="AY37" s="76"/>
      <c r="AZ37" s="76"/>
      <c r="BA37" s="76"/>
      <c r="BB37" s="77"/>
    </row>
    <row r="38" spans="1:54" ht="15.75" x14ac:dyDescent="0.25">
      <c r="A38" s="75">
        <f>IF(ISBLANK(VLOOKUP(D38,#REF!,3)),0,1)</f>
        <v>1</v>
      </c>
      <c r="B38" s="74">
        <f t="shared" si="0"/>
        <v>0</v>
      </c>
      <c r="C38" s="52">
        <v>4</v>
      </c>
      <c r="D38" s="53"/>
      <c r="E38" s="53"/>
      <c r="F38" s="53"/>
      <c r="G38" s="164">
        <v>35.505400000000002</v>
      </c>
      <c r="H38" s="53">
        <v>160</v>
      </c>
      <c r="I38" s="159">
        <v>160</v>
      </c>
      <c r="J38" s="127" t="s">
        <v>4</v>
      </c>
      <c r="K38" s="57" t="str">
        <f t="shared" si="1"/>
        <v/>
      </c>
      <c r="L38" s="57" t="str">
        <f t="shared" si="2"/>
        <v/>
      </c>
      <c r="M38" s="57" t="str">
        <f t="shared" si="3"/>
        <v/>
      </c>
      <c r="N38" s="58" t="str">
        <f t="shared" si="4"/>
        <v/>
      </c>
      <c r="O38" s="57" t="str">
        <f t="shared" si="5"/>
        <v/>
      </c>
      <c r="P38" s="127">
        <v>3.0379999999999998</v>
      </c>
      <c r="Q38" s="127" t="s">
        <v>4</v>
      </c>
      <c r="R38" s="127" t="s">
        <v>4</v>
      </c>
      <c r="S38" s="162">
        <v>132.30000000000001</v>
      </c>
      <c r="T38" s="231">
        <v>0.01</v>
      </c>
      <c r="U38" s="231">
        <v>9.7718940899447736E-3</v>
      </c>
      <c r="X38" s="231">
        <v>14.92</v>
      </c>
      <c r="Y38" s="231">
        <v>14.579665982197604</v>
      </c>
      <c r="Z38" s="231">
        <v>1.2549999999999999</v>
      </c>
      <c r="AA38" s="231">
        <v>1.2263727082880691</v>
      </c>
      <c r="AB38" s="231">
        <v>6.11</v>
      </c>
      <c r="AC38" s="231">
        <v>5.9706272889562575</v>
      </c>
      <c r="AD38" s="76"/>
      <c r="AE38" s="76"/>
      <c r="AF38" s="76"/>
      <c r="AG38" s="76"/>
      <c r="AH38" s="76"/>
      <c r="AI38" s="76"/>
      <c r="AJ38" s="76"/>
      <c r="AK38" s="76"/>
      <c r="AL38" s="76"/>
      <c r="AM38" s="76"/>
      <c r="AN38" s="76"/>
      <c r="AO38" s="76"/>
      <c r="AP38" s="76"/>
      <c r="AQ38" s="76"/>
      <c r="AR38" s="76"/>
      <c r="AS38" s="76"/>
      <c r="AT38" s="76"/>
      <c r="AU38" s="76"/>
      <c r="AV38" s="76"/>
      <c r="AW38" s="76"/>
      <c r="AX38" s="76"/>
      <c r="AY38" s="76"/>
      <c r="AZ38" s="76"/>
      <c r="BA38" s="76"/>
      <c r="BB38" s="77"/>
    </row>
    <row r="39" spans="1:54" ht="15.75" x14ac:dyDescent="0.25">
      <c r="A39" s="75">
        <f>IF(ISBLANK(VLOOKUP(D39,#REF!,3)),0,1)</f>
        <v>1</v>
      </c>
      <c r="B39" s="74">
        <f t="shared" si="0"/>
        <v>0</v>
      </c>
      <c r="C39" s="52">
        <v>5</v>
      </c>
      <c r="D39" s="53"/>
      <c r="E39" s="53"/>
      <c r="F39" s="53"/>
      <c r="G39" s="164">
        <v>35.520899999999997</v>
      </c>
      <c r="H39" s="53">
        <v>130</v>
      </c>
      <c r="I39" s="159">
        <v>130</v>
      </c>
      <c r="J39" s="127" t="s">
        <v>4</v>
      </c>
      <c r="K39" s="57" t="str">
        <f t="shared" si="1"/>
        <v/>
      </c>
      <c r="L39" s="57" t="str">
        <f t="shared" si="2"/>
        <v/>
      </c>
      <c r="M39" s="57" t="str">
        <f t="shared" si="3"/>
        <v/>
      </c>
      <c r="N39" s="58" t="str">
        <f t="shared" si="4"/>
        <v/>
      </c>
      <c r="O39" s="57" t="str">
        <f t="shared" si="5"/>
        <v/>
      </c>
      <c r="P39" s="127">
        <v>3.1259999999999999</v>
      </c>
      <c r="Q39" s="127" t="s">
        <v>4</v>
      </c>
      <c r="R39" s="127" t="s">
        <v>4</v>
      </c>
      <c r="S39" s="162">
        <v>136.1</v>
      </c>
      <c r="T39" s="231">
        <v>1.0999999999999999E-2</v>
      </c>
      <c r="U39" s="231">
        <v>1.0749083498939251E-2</v>
      </c>
      <c r="X39" s="231">
        <v>14.449000000000002</v>
      </c>
      <c r="Y39" s="231">
        <v>14.119409770561205</v>
      </c>
      <c r="Z39" s="231">
        <v>1.2</v>
      </c>
      <c r="AA39" s="231">
        <v>1.1726272907933728</v>
      </c>
      <c r="AB39" s="231">
        <v>5.97</v>
      </c>
      <c r="AC39" s="231">
        <v>5.8338207716970301</v>
      </c>
      <c r="AD39" s="76"/>
      <c r="AE39" s="76"/>
      <c r="AF39" s="76"/>
      <c r="AG39" s="76"/>
      <c r="AH39" s="76"/>
      <c r="AI39" s="76"/>
      <c r="AJ39" s="76"/>
      <c r="AK39" s="76"/>
      <c r="AL39" s="76"/>
      <c r="AM39" s="76"/>
      <c r="AN39" s="76"/>
      <c r="AO39" s="76"/>
      <c r="AP39" s="76"/>
      <c r="AQ39" s="76"/>
      <c r="AR39" s="76"/>
      <c r="AS39" s="76"/>
      <c r="AT39" s="76"/>
      <c r="AU39" s="76"/>
      <c r="AV39" s="76"/>
      <c r="AW39" s="76"/>
      <c r="AX39" s="76"/>
      <c r="AY39" s="76"/>
      <c r="AZ39" s="76"/>
      <c r="BA39" s="76"/>
      <c r="BB39" s="77"/>
    </row>
    <row r="40" spans="1:54" ht="15.75" x14ac:dyDescent="0.25">
      <c r="A40" s="75">
        <f>IF(ISBLANK(VLOOKUP(D40,#REF!,3)),0,1)</f>
        <v>1</v>
      </c>
      <c r="B40" s="74">
        <f t="shared" si="0"/>
        <v>0</v>
      </c>
      <c r="C40" s="52">
        <v>6</v>
      </c>
      <c r="D40" s="53"/>
      <c r="E40" s="53"/>
      <c r="F40" s="53"/>
      <c r="G40" s="164">
        <v>35.548400000000001</v>
      </c>
      <c r="H40" s="53">
        <v>100</v>
      </c>
      <c r="I40" s="159">
        <v>101</v>
      </c>
      <c r="J40" s="127" t="s">
        <v>4</v>
      </c>
      <c r="K40" s="57" t="str">
        <f t="shared" si="1"/>
        <v/>
      </c>
      <c r="L40" s="57" t="str">
        <f t="shared" si="2"/>
        <v/>
      </c>
      <c r="M40" s="57" t="str">
        <f t="shared" si="3"/>
        <v/>
      </c>
      <c r="N40" s="58" t="str">
        <f t="shared" si="4"/>
        <v/>
      </c>
      <c r="O40" s="57" t="str">
        <f t="shared" si="5"/>
        <v/>
      </c>
      <c r="P40" s="127">
        <v>3.133</v>
      </c>
      <c r="Q40" s="127" t="s">
        <v>4</v>
      </c>
      <c r="R40" s="127" t="s">
        <v>4</v>
      </c>
      <c r="S40" s="162">
        <v>136.4</v>
      </c>
      <c r="T40" s="231">
        <v>1.7000000000000001E-2</v>
      </c>
      <c r="U40" s="231">
        <v>1.6612219952906116E-2</v>
      </c>
      <c r="X40" s="231">
        <v>14.483000000000001</v>
      </c>
      <c r="Y40" s="231">
        <v>14.152634210467017</v>
      </c>
      <c r="Z40" s="231">
        <v>1.1780000000000002</v>
      </c>
      <c r="AA40" s="231">
        <v>1.1511291237954946</v>
      </c>
      <c r="AB40" s="231">
        <v>5.77</v>
      </c>
      <c r="AC40" s="231">
        <v>5.6383828898981339</v>
      </c>
      <c r="AD40" s="76"/>
      <c r="AE40" s="76"/>
      <c r="AF40" s="76"/>
      <c r="AG40" s="76"/>
      <c r="AH40" s="76"/>
      <c r="AI40" s="76"/>
      <c r="AJ40" s="76"/>
      <c r="AK40" s="76"/>
      <c r="AL40" s="76"/>
      <c r="AM40" s="76"/>
      <c r="AN40" s="76"/>
      <c r="AO40" s="76"/>
      <c r="AP40" s="76"/>
      <c r="AQ40" s="76"/>
      <c r="AR40" s="76"/>
      <c r="AS40" s="76"/>
      <c r="AT40" s="76"/>
      <c r="AU40" s="76"/>
      <c r="AV40" s="76"/>
      <c r="AW40" s="76"/>
      <c r="AX40" s="76"/>
      <c r="AY40" s="76"/>
      <c r="AZ40" s="76"/>
      <c r="BA40" s="76"/>
      <c r="BB40" s="77"/>
    </row>
    <row r="41" spans="1:54" ht="15.75" x14ac:dyDescent="0.25">
      <c r="A41" s="75">
        <f>IF(ISBLANK(VLOOKUP(D41,#REF!,3)),0,1)</f>
        <v>1</v>
      </c>
      <c r="B41" s="74">
        <f t="shared" si="0"/>
        <v>0</v>
      </c>
      <c r="C41" s="52">
        <v>7</v>
      </c>
      <c r="D41" s="53"/>
      <c r="E41" s="53"/>
      <c r="F41" s="53"/>
      <c r="G41" s="164">
        <v>35.586199999999998</v>
      </c>
      <c r="H41" s="53">
        <v>80</v>
      </c>
      <c r="I41" s="159">
        <v>81</v>
      </c>
      <c r="J41" s="127" t="s">
        <v>4</v>
      </c>
      <c r="K41" s="57" t="str">
        <f t="shared" si="1"/>
        <v/>
      </c>
      <c r="L41" s="57" t="str">
        <f t="shared" si="2"/>
        <v/>
      </c>
      <c r="M41" s="57" t="str">
        <f t="shared" si="3"/>
        <v/>
      </c>
      <c r="N41" s="58" t="str">
        <f t="shared" si="4"/>
        <v/>
      </c>
      <c r="O41" s="57" t="str">
        <f t="shared" si="5"/>
        <v/>
      </c>
      <c r="P41" s="127">
        <v>3.23</v>
      </c>
      <c r="Q41" s="127" t="s">
        <v>4</v>
      </c>
      <c r="R41" s="127" t="s">
        <v>4</v>
      </c>
      <c r="S41" s="162">
        <v>140.6</v>
      </c>
      <c r="T41" s="231">
        <v>2.5999999999999999E-2</v>
      </c>
      <c r="U41" s="231">
        <v>2.5406924633856413E-2</v>
      </c>
      <c r="X41" s="231">
        <v>13.564</v>
      </c>
      <c r="Y41" s="231">
        <v>13.254597143601092</v>
      </c>
      <c r="Z41" s="231">
        <v>1.1180000000000001</v>
      </c>
      <c r="AA41" s="231">
        <v>1.0924977592558258</v>
      </c>
      <c r="AB41" s="231">
        <v>5.48</v>
      </c>
      <c r="AC41" s="231">
        <v>5.3549979612897367</v>
      </c>
      <c r="AD41" s="76"/>
      <c r="AE41" s="76"/>
      <c r="AF41" s="76"/>
      <c r="AG41" s="76"/>
      <c r="AH41" s="76"/>
      <c r="AI41" s="76"/>
      <c r="AJ41" s="76"/>
      <c r="AK41" s="76"/>
      <c r="AL41" s="76"/>
      <c r="AM41" s="76"/>
      <c r="AN41" s="76"/>
      <c r="AO41" s="76"/>
      <c r="AP41" s="76"/>
      <c r="AQ41" s="76"/>
      <c r="AR41" s="76"/>
      <c r="AS41" s="76"/>
      <c r="AT41" s="76"/>
      <c r="AU41" s="76"/>
      <c r="AV41" s="76"/>
      <c r="AW41" s="76"/>
      <c r="AX41" s="76"/>
      <c r="AY41" s="76"/>
      <c r="AZ41" s="76"/>
      <c r="BA41" s="76"/>
      <c r="BB41" s="77"/>
    </row>
    <row r="42" spans="1:54" ht="15.75" x14ac:dyDescent="0.25">
      <c r="A42" s="75">
        <f>IF(ISBLANK(VLOOKUP(D42,#REF!,3)),0,1)</f>
        <v>1</v>
      </c>
      <c r="B42" s="74">
        <f t="shared" si="0"/>
        <v>0</v>
      </c>
      <c r="C42" s="52">
        <v>8</v>
      </c>
      <c r="D42" s="53"/>
      <c r="E42" s="53"/>
      <c r="F42" s="53"/>
      <c r="G42" s="164">
        <v>35.7331</v>
      </c>
      <c r="H42" s="53">
        <v>60</v>
      </c>
      <c r="I42" s="159">
        <v>61</v>
      </c>
      <c r="J42" s="127" t="s">
        <v>4</v>
      </c>
      <c r="K42" s="57" t="str">
        <f t="shared" si="1"/>
        <v/>
      </c>
      <c r="L42" s="57" t="str">
        <f t="shared" si="2"/>
        <v/>
      </c>
      <c r="M42" s="57" t="str">
        <f t="shared" si="3"/>
        <v/>
      </c>
      <c r="N42" s="58" t="str">
        <f t="shared" si="4"/>
        <v/>
      </c>
      <c r="O42" s="57" t="str">
        <f t="shared" si="5"/>
        <v/>
      </c>
      <c r="P42" s="127">
        <v>3.0009999999999999</v>
      </c>
      <c r="Q42" s="127" t="s">
        <v>4</v>
      </c>
      <c r="R42" s="127" t="s">
        <v>4</v>
      </c>
      <c r="S42" s="60">
        <v>130.69999999999999</v>
      </c>
      <c r="T42" s="231">
        <v>0.106</v>
      </c>
      <c r="U42" s="231">
        <v>0.1035820773534146</v>
      </c>
      <c r="X42" s="231">
        <v>13.224</v>
      </c>
      <c r="Y42" s="231">
        <v>12.92235274454297</v>
      </c>
      <c r="Z42" s="231">
        <v>1.052</v>
      </c>
      <c r="AA42" s="231">
        <v>1.0280032582621903</v>
      </c>
      <c r="AB42" s="231">
        <v>4.76</v>
      </c>
      <c r="AC42" s="231">
        <v>4.6514215868137123</v>
      </c>
      <c r="AD42" s="76"/>
      <c r="AE42" s="76"/>
      <c r="AF42" s="76"/>
      <c r="AG42" s="76"/>
      <c r="AH42" s="76"/>
      <c r="AI42" s="76"/>
      <c r="AJ42" s="76"/>
      <c r="AK42" s="76"/>
      <c r="AL42" s="76"/>
      <c r="AM42" s="76"/>
      <c r="AN42" s="76"/>
      <c r="AO42" s="76"/>
      <c r="AP42" s="76"/>
      <c r="AQ42" s="76"/>
      <c r="AR42" s="76"/>
      <c r="AS42" s="76"/>
      <c r="AT42" s="76"/>
      <c r="AU42" s="76"/>
      <c r="AV42" s="76"/>
      <c r="AW42" s="76"/>
      <c r="AX42" s="76"/>
      <c r="AY42" s="76"/>
      <c r="AZ42" s="76"/>
      <c r="BA42" s="76"/>
      <c r="BB42" s="77"/>
    </row>
    <row r="43" spans="1:54" ht="15.75" x14ac:dyDescent="0.25">
      <c r="A43" s="75">
        <f>IF(ISBLANK(VLOOKUP(D43,#REF!,3)),0,1)</f>
        <v>1</v>
      </c>
      <c r="B43" s="74">
        <f t="shared" si="0"/>
        <v>0</v>
      </c>
      <c r="C43" s="52">
        <v>9</v>
      </c>
      <c r="D43" s="53"/>
      <c r="E43" s="53"/>
      <c r="F43" s="53"/>
      <c r="G43" s="164">
        <v>35.924999999999997</v>
      </c>
      <c r="H43" s="53">
        <v>40</v>
      </c>
      <c r="I43" s="159">
        <v>40</v>
      </c>
      <c r="J43" s="127" t="s">
        <v>4</v>
      </c>
      <c r="K43" s="57" t="str">
        <f t="shared" si="1"/>
        <v/>
      </c>
      <c r="L43" s="57" t="str">
        <f t="shared" si="2"/>
        <v/>
      </c>
      <c r="M43" s="57" t="str">
        <f t="shared" si="3"/>
        <v/>
      </c>
      <c r="N43" s="58" t="str">
        <f t="shared" si="4"/>
        <v/>
      </c>
      <c r="O43" s="57" t="str">
        <f t="shared" si="5"/>
        <v/>
      </c>
      <c r="P43" s="127">
        <v>4.0449999999999999</v>
      </c>
      <c r="Q43" s="127" t="s">
        <v>4</v>
      </c>
      <c r="R43" s="127" t="s">
        <v>4</v>
      </c>
      <c r="S43" s="60">
        <v>176.2</v>
      </c>
      <c r="T43" s="231">
        <v>0.13200000000000001</v>
      </c>
      <c r="U43" s="231">
        <v>0.12898900198727103</v>
      </c>
      <c r="X43" s="231">
        <v>2.468</v>
      </c>
      <c r="Y43" s="231">
        <v>2.4117034613983703</v>
      </c>
      <c r="Z43" s="231">
        <v>0.44299999999999995</v>
      </c>
      <c r="AA43" s="231">
        <v>0.43289490818455345</v>
      </c>
      <c r="AB43" s="231">
        <v>2.39</v>
      </c>
      <c r="AC43" s="231">
        <v>2.3354826874968011</v>
      </c>
      <c r="AD43" s="76"/>
      <c r="AE43" s="76"/>
      <c r="AF43" s="76"/>
      <c r="AG43" s="76"/>
      <c r="AH43" s="76"/>
      <c r="AI43" s="76"/>
      <c r="AJ43" s="76"/>
      <c r="AK43" s="76"/>
      <c r="AL43" s="76"/>
      <c r="AM43" s="76"/>
      <c r="AN43" s="76"/>
      <c r="AO43" s="76"/>
      <c r="AP43" s="76"/>
      <c r="AQ43" s="76"/>
      <c r="AR43" s="76"/>
      <c r="AS43" s="76"/>
      <c r="AT43" s="76"/>
      <c r="AU43" s="76"/>
      <c r="AV43" s="76"/>
      <c r="AW43" s="76"/>
      <c r="AX43" s="76"/>
      <c r="AY43" s="76"/>
      <c r="AZ43" s="76"/>
      <c r="BA43" s="76"/>
      <c r="BB43" s="77"/>
    </row>
    <row r="44" spans="1:54" ht="15.75" x14ac:dyDescent="0.25">
      <c r="A44" s="75">
        <f>IF(ISBLANK(VLOOKUP(D44,#REF!,3)),0,1)</f>
        <v>1</v>
      </c>
      <c r="B44" s="74">
        <f t="shared" si="0"/>
        <v>0</v>
      </c>
      <c r="C44" s="52">
        <v>10</v>
      </c>
      <c r="D44" s="53"/>
      <c r="E44" s="53"/>
      <c r="F44" s="53"/>
      <c r="G44" s="164">
        <v>35.108800000000002</v>
      </c>
      <c r="H44" s="53">
        <v>20</v>
      </c>
      <c r="I44" s="159">
        <v>20</v>
      </c>
      <c r="J44" s="127" t="s">
        <v>4</v>
      </c>
      <c r="K44" s="57" t="str">
        <f t="shared" si="1"/>
        <v/>
      </c>
      <c r="L44" s="57" t="str">
        <f t="shared" si="2"/>
        <v/>
      </c>
      <c r="M44" s="57" t="str">
        <f t="shared" si="3"/>
        <v/>
      </c>
      <c r="N44" s="58" t="str">
        <f t="shared" si="4"/>
        <v/>
      </c>
      <c r="O44" s="57" t="str">
        <f t="shared" si="5"/>
        <v/>
      </c>
      <c r="P44" s="127">
        <v>4.5090000000000003</v>
      </c>
      <c r="Q44" s="127" t="s">
        <v>4</v>
      </c>
      <c r="R44" s="127" t="s">
        <v>4</v>
      </c>
      <c r="S44" s="60">
        <v>196.9</v>
      </c>
      <c r="T44" s="231">
        <v>1.4999999999999999E-2</v>
      </c>
      <c r="U44" s="231">
        <v>1.465784113491716E-2</v>
      </c>
      <c r="X44" s="231">
        <v>8.5000000000000006E-2</v>
      </c>
      <c r="Y44" s="231">
        <v>8.3061099764530591E-2</v>
      </c>
      <c r="Z44" s="231">
        <v>6.4000000000000001E-2</v>
      </c>
      <c r="AA44" s="231">
        <v>6.2540122175646556E-2</v>
      </c>
      <c r="AB44" s="231">
        <v>0.82</v>
      </c>
      <c r="AC44" s="231">
        <v>0.80129531537547138</v>
      </c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  <c r="AP44" s="76"/>
      <c r="AQ44" s="76"/>
      <c r="AR44" s="76"/>
      <c r="AS44" s="76"/>
      <c r="AT44" s="76"/>
      <c r="AU44" s="76"/>
      <c r="AV44" s="76"/>
      <c r="AW44" s="76"/>
      <c r="AX44" s="76"/>
      <c r="AY44" s="76"/>
      <c r="AZ44" s="76"/>
      <c r="BA44" s="76"/>
      <c r="BB44" s="77"/>
    </row>
    <row r="45" spans="1:54" ht="15.75" x14ac:dyDescent="0.25">
      <c r="A45" s="75">
        <f>IF(ISBLANK(VLOOKUP(D45,#REF!,3)),0,1)</f>
        <v>1</v>
      </c>
      <c r="B45" s="74">
        <f t="shared" si="0"/>
        <v>0</v>
      </c>
      <c r="C45" s="52">
        <v>11</v>
      </c>
      <c r="D45" s="53"/>
      <c r="E45" s="53"/>
      <c r="F45" s="53"/>
      <c r="G45" s="164">
        <v>34.909599999999998</v>
      </c>
      <c r="H45" s="53">
        <v>10</v>
      </c>
      <c r="I45" s="159">
        <v>11</v>
      </c>
      <c r="J45" s="127" t="s">
        <v>4</v>
      </c>
      <c r="K45" s="57" t="str">
        <f t="shared" si="1"/>
        <v/>
      </c>
      <c r="L45" s="57" t="str">
        <f t="shared" si="2"/>
        <v/>
      </c>
      <c r="M45" s="57" t="str">
        <f t="shared" si="3"/>
        <v/>
      </c>
      <c r="N45" s="58" t="str">
        <f t="shared" si="4"/>
        <v/>
      </c>
      <c r="O45" s="57" t="str">
        <f t="shared" si="5"/>
        <v/>
      </c>
      <c r="P45" s="127">
        <v>4.5140000000000002</v>
      </c>
      <c r="Q45" s="127" t="s">
        <v>4</v>
      </c>
      <c r="R45" s="127" t="s">
        <v>4</v>
      </c>
      <c r="S45" s="60">
        <v>197.2</v>
      </c>
      <c r="T45" s="231">
        <v>8.9999999999999993E-3</v>
      </c>
      <c r="U45" s="231">
        <v>8.7947046809502966E-3</v>
      </c>
      <c r="X45" s="231">
        <v>0</v>
      </c>
      <c r="Y45" s="231">
        <v>0</v>
      </c>
      <c r="Z45" s="231">
        <v>2.7999999999999997E-2</v>
      </c>
      <c r="AA45" s="231">
        <v>2.7361303451845363E-2</v>
      </c>
      <c r="AB45" s="231">
        <v>0.59</v>
      </c>
      <c r="AC45" s="231">
        <v>0.57654175130674168</v>
      </c>
      <c r="AD45" s="76"/>
      <c r="AE45" s="76"/>
      <c r="AF45" s="76"/>
      <c r="AG45" s="76"/>
      <c r="AH45" s="76"/>
      <c r="AI45" s="76"/>
      <c r="AJ45" s="76"/>
      <c r="AK45" s="76"/>
      <c r="AL45" s="76"/>
      <c r="AM45" s="76"/>
      <c r="AN45" s="76"/>
      <c r="AO45" s="76"/>
      <c r="AP45" s="76"/>
      <c r="AQ45" s="76"/>
      <c r="AR45" s="76"/>
      <c r="AS45" s="76"/>
      <c r="AT45" s="76"/>
      <c r="AU45" s="76"/>
      <c r="AV45" s="76"/>
      <c r="AW45" s="76"/>
      <c r="AX45" s="76"/>
      <c r="AY45" s="76"/>
      <c r="AZ45" s="76"/>
      <c r="BA45" s="76"/>
      <c r="BB45" s="77"/>
    </row>
    <row r="46" spans="1:54" ht="15.75" x14ac:dyDescent="0.25">
      <c r="A46" s="75">
        <f>IF(ISBLANK(VLOOKUP(D46,#REF!,3)),0,1)</f>
        <v>1</v>
      </c>
      <c r="B46" s="74">
        <f t="shared" si="0"/>
        <v>0</v>
      </c>
      <c r="C46" s="52">
        <v>12</v>
      </c>
      <c r="D46" s="53"/>
      <c r="E46" s="54"/>
      <c r="F46" s="55"/>
      <c r="G46" s="164">
        <v>34.909300000000002</v>
      </c>
      <c r="H46" s="53">
        <v>0</v>
      </c>
      <c r="I46" s="159">
        <v>1</v>
      </c>
      <c r="J46" s="127" t="s">
        <v>4</v>
      </c>
      <c r="K46" s="127" t="s">
        <v>4</v>
      </c>
      <c r="L46" s="127" t="s">
        <v>4</v>
      </c>
      <c r="M46" s="127" t="s">
        <v>4</v>
      </c>
      <c r="N46" s="127" t="s">
        <v>4</v>
      </c>
      <c r="O46" s="127" t="s">
        <v>4</v>
      </c>
      <c r="P46" s="127">
        <v>4.5179999999999998</v>
      </c>
      <c r="Q46" s="127" t="s">
        <v>4</v>
      </c>
      <c r="R46" s="127" t="s">
        <v>4</v>
      </c>
      <c r="S46" s="60">
        <v>197.4</v>
      </c>
      <c r="T46" s="231">
        <v>0.01</v>
      </c>
      <c r="U46" s="231">
        <v>9.7718940899447736E-3</v>
      </c>
      <c r="X46" s="231">
        <v>0.01</v>
      </c>
      <c r="Y46" s="231">
        <v>9.7718940899447736E-3</v>
      </c>
      <c r="Z46" s="231">
        <v>0.03</v>
      </c>
      <c r="AA46" s="231">
        <v>2.9315682269834321E-2</v>
      </c>
      <c r="AB46" s="231">
        <v>0.61</v>
      </c>
      <c r="AC46" s="231">
        <v>0.59608553948663123</v>
      </c>
      <c r="AD46" s="76"/>
      <c r="AE46" s="76"/>
      <c r="AF46" s="76"/>
      <c r="AG46" s="76"/>
      <c r="AH46" s="76"/>
      <c r="AI46" s="76"/>
      <c r="AJ46" s="76"/>
      <c r="AK46" s="76"/>
      <c r="AL46" s="76"/>
      <c r="AM46" s="76"/>
      <c r="AN46" s="76"/>
      <c r="AO46" s="76"/>
      <c r="AP46" s="76"/>
      <c r="AQ46" s="76"/>
      <c r="AR46" s="76"/>
      <c r="AS46" s="76"/>
      <c r="AT46" s="76"/>
      <c r="AU46" s="76"/>
      <c r="AV46" s="76"/>
      <c r="AW46" s="76"/>
      <c r="AX46" s="76"/>
      <c r="AY46" s="76"/>
      <c r="AZ46" s="76"/>
      <c r="BA46" s="76"/>
      <c r="BB46" s="77"/>
    </row>
    <row r="47" spans="1:54" ht="15.75" x14ac:dyDescent="0.25">
      <c r="A47" s="75">
        <f>IF(ISBLANK(VLOOKUP(D47,#REF!,3)),0,1)</f>
        <v>1</v>
      </c>
      <c r="B47" s="74">
        <f t="shared" si="0"/>
        <v>0</v>
      </c>
      <c r="C47" s="52">
        <v>13</v>
      </c>
      <c r="D47" s="53"/>
      <c r="E47" s="54"/>
      <c r="F47" s="55"/>
      <c r="G47" s="112"/>
      <c r="H47" s="53" t="s">
        <v>4</v>
      </c>
      <c r="I47" s="53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24"/>
      <c r="W47" s="124"/>
      <c r="X47" s="16"/>
      <c r="Y47" s="16"/>
      <c r="Z47" s="124"/>
      <c r="AA47" s="76"/>
      <c r="AB47" s="76"/>
      <c r="AC47" s="76"/>
      <c r="AD47" s="76"/>
      <c r="AE47" s="76"/>
      <c r="AF47" s="76"/>
      <c r="AG47" s="76"/>
      <c r="AH47" s="76"/>
      <c r="AI47" s="76"/>
      <c r="AJ47" s="76"/>
      <c r="AK47" s="76"/>
      <c r="AL47" s="76"/>
      <c r="AM47" s="76"/>
      <c r="AN47" s="76"/>
      <c r="AO47" s="76"/>
      <c r="AP47" s="76"/>
      <c r="AQ47" s="76"/>
      <c r="AR47" s="76"/>
      <c r="AS47" s="76"/>
      <c r="AT47" s="76"/>
      <c r="AU47" s="76"/>
      <c r="AV47" s="76"/>
      <c r="AW47" s="76"/>
      <c r="AX47" s="76"/>
      <c r="AY47" s="76"/>
      <c r="AZ47" s="76"/>
      <c r="BA47" s="76"/>
      <c r="BB47" s="77"/>
    </row>
    <row r="48" spans="1:54" ht="15.6" x14ac:dyDescent="0.3">
      <c r="A48" s="75">
        <f>IF(ISBLANK(VLOOKUP(D48,#REF!,3)),0,1)</f>
        <v>1</v>
      </c>
      <c r="B48" s="74">
        <f t="shared" si="0"/>
        <v>0</v>
      </c>
      <c r="C48" s="52">
        <v>14</v>
      </c>
      <c r="D48" s="53"/>
      <c r="E48" s="54"/>
      <c r="F48" s="55"/>
      <c r="G48" s="112"/>
      <c r="H48" s="53"/>
      <c r="I48" s="53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24"/>
      <c r="W48" s="124"/>
      <c r="X48" s="16"/>
      <c r="Y48" s="16"/>
      <c r="Z48" s="124"/>
      <c r="AA48" s="76"/>
      <c r="AB48" s="76"/>
      <c r="AC48" s="76"/>
      <c r="AD48" s="76"/>
      <c r="AE48" s="76"/>
      <c r="AF48" s="76"/>
      <c r="AG48" s="76"/>
      <c r="AH48" s="76"/>
      <c r="AI48" s="76"/>
      <c r="AJ48" s="76"/>
      <c r="AK48" s="76"/>
      <c r="AL48" s="76"/>
      <c r="AM48" s="76"/>
      <c r="AN48" s="76"/>
      <c r="AO48" s="76"/>
      <c r="AP48" s="76"/>
      <c r="AQ48" s="76"/>
      <c r="AR48" s="76"/>
      <c r="AS48" s="76"/>
      <c r="AT48" s="76"/>
      <c r="AU48" s="76"/>
      <c r="AV48" s="76"/>
      <c r="AW48" s="76"/>
      <c r="AX48" s="76"/>
      <c r="AY48" s="76"/>
      <c r="AZ48" s="76"/>
      <c r="BA48" s="76"/>
      <c r="BB48" s="77"/>
    </row>
    <row r="49" spans="1:54" ht="15.6" x14ac:dyDescent="0.3">
      <c r="A49" s="75">
        <f>IF(ISBLANK(VLOOKUP(D49,#REF!,3)),0,1)</f>
        <v>1</v>
      </c>
      <c r="B49" s="74">
        <f t="shared" si="0"/>
        <v>0</v>
      </c>
      <c r="C49" s="52">
        <v>15</v>
      </c>
      <c r="D49" s="53"/>
      <c r="E49" s="54"/>
      <c r="F49" s="55"/>
      <c r="G49" s="112"/>
      <c r="H49" s="53"/>
      <c r="I49" s="53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24"/>
      <c r="W49" s="124"/>
      <c r="X49" s="16"/>
      <c r="Y49" s="16"/>
      <c r="Z49" s="124"/>
      <c r="AA49" s="16"/>
      <c r="AB49" s="124"/>
      <c r="AC49" s="124"/>
      <c r="AD49" s="76"/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76"/>
      <c r="AR49" s="76"/>
      <c r="AS49" s="76"/>
      <c r="AT49" s="76"/>
      <c r="AU49" s="76"/>
      <c r="AV49" s="76"/>
      <c r="AW49" s="76"/>
      <c r="AX49" s="76"/>
      <c r="AY49" s="76"/>
      <c r="AZ49" s="76"/>
      <c r="BA49" s="76"/>
      <c r="BB49" s="77"/>
    </row>
    <row r="50" spans="1:54" ht="15.6" x14ac:dyDescent="0.3">
      <c r="A50" s="75">
        <f>IF(ISBLANK(VLOOKUP(D50,#REF!,3)),0,1)</f>
        <v>1</v>
      </c>
      <c r="B50" s="74">
        <f t="shared" si="0"/>
        <v>0</v>
      </c>
      <c r="C50" s="52">
        <v>16</v>
      </c>
      <c r="D50" s="53"/>
      <c r="E50" s="54"/>
      <c r="F50" s="55"/>
      <c r="G50" s="112"/>
      <c r="H50" s="53"/>
      <c r="I50" s="53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24"/>
      <c r="W50" s="124"/>
      <c r="X50" s="16"/>
      <c r="Y50" s="16"/>
      <c r="Z50" s="124"/>
      <c r="AA50" s="76"/>
      <c r="AB50" s="76"/>
      <c r="AC50" s="76"/>
      <c r="AD50" s="76"/>
      <c r="AE50" s="76"/>
      <c r="AF50" s="76"/>
      <c r="AG50" s="76"/>
      <c r="AH50" s="76"/>
      <c r="AI50" s="76"/>
      <c r="AJ50" s="76"/>
      <c r="AK50" s="76"/>
      <c r="AL50" s="76"/>
      <c r="AM50" s="76"/>
      <c r="AN50" s="76"/>
      <c r="AO50" s="76"/>
      <c r="AP50" s="76"/>
      <c r="AQ50" s="76"/>
      <c r="AR50" s="76"/>
      <c r="AS50" s="76"/>
      <c r="AT50" s="76"/>
      <c r="AU50" s="76"/>
      <c r="AV50" s="76"/>
      <c r="AW50" s="76"/>
      <c r="AX50" s="76"/>
      <c r="AY50" s="76"/>
      <c r="AZ50" s="76"/>
      <c r="BA50" s="76"/>
      <c r="BB50" s="77"/>
    </row>
    <row r="51" spans="1:54" ht="15.75" x14ac:dyDescent="0.25">
      <c r="A51" s="75">
        <f>IF(ISBLANK(VLOOKUP(D51,#REF!,3)),0,1)</f>
        <v>1</v>
      </c>
      <c r="B51" s="74">
        <f t="shared" si="0"/>
        <v>0</v>
      </c>
      <c r="C51" s="52">
        <v>17</v>
      </c>
      <c r="D51" s="53"/>
      <c r="E51" s="54"/>
      <c r="F51" s="55"/>
      <c r="G51" s="112"/>
      <c r="H51" s="53"/>
      <c r="I51" s="53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24"/>
      <c r="W51" s="124"/>
      <c r="X51" s="16"/>
      <c r="Y51" s="16"/>
      <c r="Z51" s="124"/>
      <c r="AA51" s="16"/>
      <c r="AB51" s="124"/>
      <c r="AC51" s="124"/>
      <c r="AD51" s="76"/>
      <c r="AE51" s="76"/>
      <c r="AF51" s="76"/>
      <c r="AG51" s="76"/>
      <c r="AH51" s="76"/>
      <c r="AI51" s="76"/>
      <c r="AJ51" s="76"/>
      <c r="AK51" s="76"/>
      <c r="AL51" s="76"/>
      <c r="AM51" s="76"/>
      <c r="AN51" s="76"/>
      <c r="AO51" s="76"/>
      <c r="AP51" s="76"/>
      <c r="AQ51" s="76"/>
      <c r="AR51" s="76"/>
      <c r="AS51" s="76"/>
      <c r="AT51" s="76"/>
      <c r="AU51" s="76"/>
      <c r="AV51" s="76"/>
      <c r="AW51" s="76"/>
      <c r="AX51" s="76"/>
      <c r="AY51" s="76"/>
      <c r="AZ51" s="76"/>
      <c r="BA51" s="76"/>
      <c r="BB51" s="77"/>
    </row>
    <row r="52" spans="1:54" ht="15.75" x14ac:dyDescent="0.25">
      <c r="A52" s="75">
        <f>IF(ISBLANK(VLOOKUP(D52,#REF!,3)),0,1)</f>
        <v>1</v>
      </c>
      <c r="B52" s="74">
        <f t="shared" si="0"/>
        <v>0</v>
      </c>
      <c r="C52" s="52">
        <v>18</v>
      </c>
      <c r="D52" s="53"/>
      <c r="E52" s="54"/>
      <c r="F52" s="55"/>
      <c r="G52" s="112"/>
      <c r="H52" s="53"/>
      <c r="I52" s="53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24"/>
      <c r="W52" s="124"/>
      <c r="X52" s="16"/>
      <c r="Y52" s="16"/>
      <c r="Z52" s="124"/>
      <c r="AA52" s="76"/>
      <c r="AB52" s="76"/>
      <c r="AC52" s="76"/>
      <c r="AD52" s="76"/>
      <c r="AE52" s="76"/>
      <c r="AF52" s="76"/>
      <c r="AG52" s="76"/>
      <c r="AH52" s="76"/>
      <c r="AI52" s="76"/>
      <c r="AJ52" s="76"/>
      <c r="AK52" s="76"/>
      <c r="AL52" s="76"/>
      <c r="AM52" s="76"/>
      <c r="AN52" s="76"/>
      <c r="AO52" s="76"/>
      <c r="AP52" s="76"/>
      <c r="AQ52" s="76"/>
      <c r="AR52" s="76"/>
      <c r="AS52" s="76"/>
      <c r="AT52" s="76"/>
      <c r="AU52" s="76"/>
      <c r="AV52" s="76"/>
      <c r="AW52" s="76"/>
      <c r="AX52" s="76"/>
      <c r="AY52" s="76"/>
      <c r="AZ52" s="76"/>
      <c r="BA52" s="76"/>
      <c r="BB52" s="77"/>
    </row>
    <row r="53" spans="1:54" ht="15.75" x14ac:dyDescent="0.25">
      <c r="A53" s="75">
        <f>IF(ISBLANK(VLOOKUP(D53,#REF!,3)),0,1)</f>
        <v>1</v>
      </c>
      <c r="B53" s="74">
        <f t="shared" si="0"/>
        <v>0</v>
      </c>
      <c r="C53" s="52">
        <v>19</v>
      </c>
      <c r="D53" s="53"/>
      <c r="E53" s="54"/>
      <c r="F53" s="55"/>
      <c r="G53" s="112"/>
      <c r="H53" s="53"/>
      <c r="I53" s="53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76"/>
      <c r="U53" s="76"/>
      <c r="V53" s="76"/>
      <c r="W53" s="76"/>
      <c r="X53" s="76"/>
      <c r="Y53" s="76"/>
      <c r="Z53" s="76"/>
      <c r="AA53" s="76"/>
      <c r="AB53" s="76"/>
      <c r="AC53" s="76"/>
      <c r="AD53" s="76"/>
      <c r="AE53" s="76"/>
      <c r="AF53" s="76"/>
      <c r="AG53" s="76"/>
      <c r="AH53" s="76"/>
      <c r="AI53" s="76"/>
      <c r="AJ53" s="76"/>
      <c r="AK53" s="76"/>
      <c r="AL53" s="76"/>
      <c r="AM53" s="76"/>
      <c r="AN53" s="76"/>
      <c r="AO53" s="76"/>
      <c r="AP53" s="76"/>
      <c r="AQ53" s="76"/>
      <c r="AR53" s="76"/>
      <c r="AS53" s="76"/>
      <c r="AT53" s="76"/>
      <c r="AU53" s="76"/>
      <c r="AV53" s="76"/>
      <c r="AW53" s="76"/>
      <c r="AX53" s="76"/>
      <c r="AY53" s="76"/>
      <c r="AZ53" s="76"/>
      <c r="BA53" s="76"/>
      <c r="BB53" s="77"/>
    </row>
    <row r="54" spans="1:54" ht="15.75" x14ac:dyDescent="0.25">
      <c r="A54" s="75">
        <f>IF(ISBLANK(VLOOKUP(D54,#REF!,3)),0,1)</f>
        <v>1</v>
      </c>
      <c r="B54" s="74">
        <f t="shared" si="0"/>
        <v>0</v>
      </c>
      <c r="C54" s="52">
        <v>20</v>
      </c>
      <c r="D54" s="53"/>
      <c r="E54" s="54"/>
      <c r="F54" s="55"/>
      <c r="G54" s="112"/>
      <c r="H54" s="53"/>
      <c r="I54" s="53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76"/>
      <c r="U54" s="76"/>
      <c r="V54" s="76"/>
      <c r="W54" s="76"/>
      <c r="X54" s="76"/>
      <c r="Y54" s="76"/>
      <c r="Z54" s="76"/>
      <c r="AA54" s="76"/>
      <c r="AB54" s="76"/>
      <c r="AC54" s="76"/>
      <c r="AD54" s="76"/>
      <c r="AE54" s="76"/>
      <c r="AF54" s="76"/>
      <c r="AG54" s="76"/>
      <c r="AH54" s="76"/>
      <c r="AI54" s="76"/>
      <c r="AJ54" s="76"/>
      <c r="AK54" s="76"/>
      <c r="AL54" s="76"/>
      <c r="AM54" s="76"/>
      <c r="AN54" s="76"/>
      <c r="AO54" s="76"/>
      <c r="AP54" s="76"/>
      <c r="AQ54" s="76"/>
      <c r="AR54" s="76"/>
      <c r="AS54" s="76"/>
      <c r="AT54" s="76"/>
      <c r="AU54" s="76"/>
      <c r="AV54" s="76"/>
      <c r="AW54" s="76"/>
      <c r="AX54" s="76"/>
      <c r="AY54" s="76"/>
      <c r="AZ54" s="76"/>
      <c r="BA54" s="76"/>
      <c r="BB54" s="77"/>
    </row>
    <row r="55" spans="1:54" ht="15.75" x14ac:dyDescent="0.25">
      <c r="A55" s="75">
        <f>IF(ISBLANK(VLOOKUP(D55,#REF!,3)),0,1)</f>
        <v>1</v>
      </c>
      <c r="B55" s="74">
        <f t="shared" si="0"/>
        <v>0</v>
      </c>
      <c r="C55" s="52">
        <v>21</v>
      </c>
      <c r="D55" s="53"/>
      <c r="E55" s="54"/>
      <c r="F55" s="55"/>
      <c r="G55" s="112"/>
      <c r="H55" s="53"/>
      <c r="I55" s="53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76"/>
      <c r="U55" s="76"/>
      <c r="V55" s="76"/>
      <c r="W55" s="76"/>
      <c r="X55" s="76"/>
      <c r="Y55" s="76"/>
      <c r="Z55" s="76"/>
      <c r="AA55" s="76"/>
      <c r="AB55" s="76"/>
      <c r="AC55" s="76"/>
      <c r="AD55" s="76"/>
      <c r="AE55" s="76"/>
      <c r="AF55" s="76"/>
      <c r="AG55" s="76"/>
      <c r="AH55" s="76"/>
      <c r="AI55" s="76"/>
      <c r="AJ55" s="76"/>
      <c r="AK55" s="76"/>
      <c r="AL55" s="76"/>
      <c r="AM55" s="76"/>
      <c r="AN55" s="76"/>
      <c r="AO55" s="76"/>
      <c r="AP55" s="76"/>
      <c r="AQ55" s="76"/>
      <c r="AR55" s="76"/>
      <c r="AS55" s="76"/>
      <c r="AT55" s="76"/>
      <c r="AU55" s="76"/>
      <c r="AV55" s="76"/>
      <c r="AW55" s="76"/>
      <c r="AX55" s="76"/>
      <c r="AY55" s="76"/>
      <c r="AZ55" s="76"/>
      <c r="BA55" s="76"/>
      <c r="BB55" s="77"/>
    </row>
    <row r="56" spans="1:54" ht="15.75" x14ac:dyDescent="0.25">
      <c r="A56" s="75">
        <f>IF(ISBLANK(VLOOKUP(D56,#REF!,3)),0,1)</f>
        <v>1</v>
      </c>
      <c r="B56" s="74">
        <f t="shared" si="0"/>
        <v>0</v>
      </c>
      <c r="C56" s="52">
        <v>22</v>
      </c>
      <c r="D56" s="53"/>
      <c r="E56" s="54"/>
      <c r="F56" s="55"/>
      <c r="G56" s="112"/>
      <c r="H56" s="53"/>
      <c r="I56" s="53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24"/>
      <c r="W56" s="124"/>
      <c r="X56" s="124"/>
      <c r="Y56" s="124"/>
      <c r="Z56" s="16"/>
      <c r="AA56" s="16"/>
      <c r="AB56" s="124"/>
      <c r="AC56" s="124"/>
      <c r="AD56" s="76"/>
      <c r="AE56" s="76"/>
      <c r="AF56" s="76"/>
      <c r="AG56" s="76"/>
      <c r="AH56" s="76"/>
      <c r="AI56" s="76"/>
      <c r="AJ56" s="76"/>
      <c r="AK56" s="76"/>
      <c r="AL56" s="76"/>
      <c r="AM56" s="76"/>
      <c r="AN56" s="76"/>
      <c r="AO56" s="76"/>
      <c r="AP56" s="76"/>
      <c r="AQ56" s="76"/>
      <c r="AR56" s="76"/>
      <c r="AS56" s="76"/>
      <c r="AT56" s="76"/>
      <c r="AU56" s="76"/>
      <c r="AV56" s="76"/>
      <c r="AW56" s="76"/>
      <c r="AX56" s="76"/>
      <c r="AY56" s="76"/>
      <c r="AZ56" s="76"/>
      <c r="BA56" s="76"/>
      <c r="BB56" s="77"/>
    </row>
    <row r="57" spans="1:54" ht="15.75" x14ac:dyDescent="0.25">
      <c r="A57" s="75">
        <f>IF(ISBLANK(VLOOKUP(D57,#REF!,3)),0,1)</f>
        <v>1</v>
      </c>
      <c r="B57" s="74">
        <f t="shared" si="0"/>
        <v>0</v>
      </c>
      <c r="C57" s="52">
        <v>23</v>
      </c>
      <c r="D57" s="53"/>
      <c r="E57" s="54"/>
      <c r="F57" s="55"/>
      <c r="G57" s="112"/>
      <c r="H57" s="53"/>
      <c r="I57" s="53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  <c r="AG57" s="76"/>
      <c r="AH57" s="76"/>
      <c r="AI57" s="76"/>
      <c r="AJ57" s="76"/>
      <c r="AK57" s="76"/>
      <c r="AL57" s="76"/>
      <c r="AM57" s="76"/>
      <c r="AN57" s="76"/>
      <c r="AO57" s="76"/>
      <c r="AP57" s="76"/>
      <c r="AQ57" s="76"/>
      <c r="AR57" s="76"/>
      <c r="AS57" s="76"/>
      <c r="AT57" s="76"/>
      <c r="AU57" s="76"/>
      <c r="AV57" s="76"/>
      <c r="AW57" s="76"/>
      <c r="AX57" s="76"/>
      <c r="AY57" s="76"/>
      <c r="AZ57" s="76"/>
      <c r="BA57" s="76"/>
      <c r="BB57" s="77"/>
    </row>
    <row r="58" spans="1:54" ht="16.5" thickBot="1" x14ac:dyDescent="0.3">
      <c r="A58" s="75">
        <f>IF(ISBLANK(VLOOKUP(D58,#REF!,3)),0,1)</f>
        <v>1</v>
      </c>
      <c r="B58" s="74">
        <f t="shared" si="0"/>
        <v>0</v>
      </c>
      <c r="C58" s="61">
        <v>24</v>
      </c>
      <c r="D58" s="62"/>
      <c r="E58" s="63"/>
      <c r="F58" s="64"/>
      <c r="G58" s="113"/>
      <c r="H58" s="62"/>
      <c r="I58" s="62"/>
      <c r="J58" s="152" t="s">
        <v>4</v>
      </c>
      <c r="K58" s="65" t="str">
        <f>IF(ISBLANK(E58),"",(0.000824493-(0.0000040899*E58)+(0.000000076438*E58^2)-(0.00000000082467*E58^3)+(0.0000000000053875*E58^4)))</f>
        <v/>
      </c>
      <c r="L58" s="65" t="str">
        <f t="shared" ref="L58" si="6">IF(ISBLANK(E58),"",(-0.00000572466+(0.00000010227*E58)-(0.0000000016546*E58^2)))</f>
        <v/>
      </c>
      <c r="M58" s="65" t="str">
        <f t="shared" ref="M58" si="7">IF(ISBLANK(E58),"",IF(ISBLANK(G58),(O58+(K58*35)+(L58*35^1.5)+(0.00000048314*35^2)),(O58+(K58*G58)+(L58*G58^1.5)+(0.00000048314*G58^2))))</f>
        <v/>
      </c>
      <c r="N58" s="66" t="str">
        <f t="shared" ref="N58" si="8">IF(ISBLANK(D58),"",IF(ISBLANK(G58),J58*(1+0.00001*(35-20)),J58*(1+0.00001*(G58-20))))</f>
        <v/>
      </c>
      <c r="O58" s="65" t="str">
        <f t="shared" ref="O58" si="9">IF(ISBLANK(E58),"",(0.999842594+(0.00006793952*E58)-(0.00000909529*E58^2)+(0.0000001001685*E58^3)-(0.000000001120083*E58^4)+(0.000000000006536332*E58^5)))</f>
        <v/>
      </c>
      <c r="P58" s="67" t="s">
        <v>4</v>
      </c>
      <c r="Q58" s="153" t="s">
        <v>4</v>
      </c>
      <c r="R58" s="68" t="s">
        <v>4</v>
      </c>
      <c r="S58" s="68" t="s">
        <v>4</v>
      </c>
      <c r="T58" s="78"/>
      <c r="U58" s="78"/>
      <c r="V58" s="78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/>
      <c r="AH58" s="78"/>
      <c r="AI58" s="78"/>
      <c r="AJ58" s="78"/>
      <c r="AK58" s="78"/>
      <c r="AL58" s="78"/>
      <c r="AM58" s="78"/>
      <c r="AN58" s="78"/>
      <c r="AO58" s="78"/>
      <c r="AP58" s="78"/>
      <c r="AQ58" s="78"/>
      <c r="AR58" s="78"/>
      <c r="AS58" s="78"/>
      <c r="AT58" s="78"/>
      <c r="AU58" s="78"/>
      <c r="AV58" s="78"/>
      <c r="AW58" s="78"/>
      <c r="AX58" s="78"/>
      <c r="AY58" s="78"/>
      <c r="AZ58" s="78"/>
      <c r="BA58" s="78"/>
      <c r="BB58" s="79"/>
    </row>
  </sheetData>
  <dataConsolidate/>
  <mergeCells count="70">
    <mergeCell ref="AX31:AX32"/>
    <mergeCell ref="AY31:AY32"/>
    <mergeCell ref="AZ31:AZ32"/>
    <mergeCell ref="BA31:BA32"/>
    <mergeCell ref="BB31:BB32"/>
    <mergeCell ref="AS31:AS32"/>
    <mergeCell ref="AT31:AT32"/>
    <mergeCell ref="AU31:AU32"/>
    <mergeCell ref="AV31:AV32"/>
    <mergeCell ref="AW31:AW32"/>
    <mergeCell ref="AN31:AN32"/>
    <mergeCell ref="AO31:AO32"/>
    <mergeCell ref="AP31:AP32"/>
    <mergeCell ref="AQ31:AQ32"/>
    <mergeCell ref="AR31:AR32"/>
    <mergeCell ref="AI31:AI32"/>
    <mergeCell ref="AJ31:AJ32"/>
    <mergeCell ref="AK31:AK32"/>
    <mergeCell ref="AL31:AL32"/>
    <mergeCell ref="AM31:AM32"/>
    <mergeCell ref="AD31:AD32"/>
    <mergeCell ref="AE31:AE32"/>
    <mergeCell ref="AF31:AF32"/>
    <mergeCell ref="AG31:AG32"/>
    <mergeCell ref="AH31:AH32"/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Z31:AA32"/>
    <mergeCell ref="AB31:AC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H33:H34"/>
    <mergeCell ref="I33:I34"/>
    <mergeCell ref="J33:J34"/>
    <mergeCell ref="C33:C34"/>
    <mergeCell ref="D33:D34"/>
    <mergeCell ref="E33:E34"/>
    <mergeCell ref="F33:F34"/>
    <mergeCell ref="G33:G34"/>
  </mergeCells>
  <dataValidations count="4">
    <dataValidation type="list" showInputMessage="1" showErrorMessage="1" promptTitle="Choix Cardinal" sqref="P9">
      <formula1>$M$8:$M$10</formula1>
    </dataValidation>
    <dataValidation type="list" showInputMessage="1" showErrorMessage="1" promptTitle="Choix Cardinal" sqref="P10">
      <formula1>$N$8:$N$10</formula1>
    </dataValidation>
    <dataValidation allowBlank="1" showErrorMessage="1" sqref="J30"/>
    <dataValidation type="list" allowBlank="1" showErrorMessage="1" sqref="I29">
      <formula1>$O$28:$O$30</formula1>
    </dataValidation>
  </dataValidations>
  <pageMargins left="0.7" right="0.7" top="0.75" bottom="0.75" header="0.3" footer="0.3"/>
  <pageSetup paperSize="9" orientation="portrait" horizontalDpi="4294967293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8"/>
  <sheetViews>
    <sheetView topLeftCell="A10" zoomScaleNormal="100" workbookViewId="0">
      <selection activeCell="G35" sqref="G35:AC49"/>
    </sheetView>
  </sheetViews>
  <sheetFormatPr baseColWidth="10" defaultColWidth="11.42578125" defaultRowHeight="15" x14ac:dyDescent="0.25"/>
  <cols>
    <col min="1" max="2" width="0.85546875" style="80" customWidth="1"/>
    <col min="3" max="3" width="3.7109375" style="80" customWidth="1"/>
    <col min="4" max="8" width="10.28515625" style="80" customWidth="1"/>
    <col min="9" max="10" width="15.7109375" style="80" customWidth="1"/>
    <col min="11" max="15" width="10.7109375" style="80" hidden="1" customWidth="1"/>
    <col min="16" max="16" width="10.7109375" style="80" customWidth="1"/>
    <col min="17" max="29" width="10.28515625" style="80" customWidth="1"/>
    <col min="30" max="16384" width="11.42578125" style="80"/>
  </cols>
  <sheetData>
    <row r="1" spans="3:23" ht="3" customHeight="1" thickBot="1" x14ac:dyDescent="0.3"/>
    <row r="2" spans="3:23" ht="21" x14ac:dyDescent="0.35">
      <c r="C2" s="214" t="s">
        <v>19</v>
      </c>
      <c r="D2" s="215"/>
      <c r="E2" s="215"/>
      <c r="F2" s="216" t="s">
        <v>147</v>
      </c>
      <c r="G2" s="216"/>
      <c r="H2" s="216"/>
      <c r="I2" s="216"/>
      <c r="J2" s="216"/>
      <c r="K2" s="216"/>
      <c r="L2" s="216"/>
      <c r="M2" s="216"/>
      <c r="N2" s="216"/>
      <c r="O2" s="216"/>
      <c r="P2" s="216"/>
      <c r="Q2" s="216"/>
      <c r="R2" s="216"/>
      <c r="S2" s="216"/>
      <c r="T2" s="216"/>
      <c r="U2" s="1"/>
    </row>
    <row r="3" spans="3:23" ht="14.45" customHeight="1" x14ac:dyDescent="0.25">
      <c r="C3" s="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2"/>
    </row>
    <row r="4" spans="3:23" ht="21.75" thickBot="1" x14ac:dyDescent="0.4">
      <c r="C4" s="217" t="s">
        <v>75</v>
      </c>
      <c r="D4" s="218"/>
      <c r="E4" s="218"/>
      <c r="F4" s="218"/>
      <c r="G4" s="218"/>
      <c r="H4" s="218"/>
      <c r="I4" s="218"/>
      <c r="J4" s="218"/>
      <c r="K4" s="218"/>
      <c r="L4" s="218"/>
      <c r="M4" s="218"/>
      <c r="N4" s="218"/>
      <c r="O4" s="218"/>
      <c r="P4" s="218"/>
      <c r="Q4" s="218"/>
      <c r="R4" s="218"/>
      <c r="S4" s="218"/>
      <c r="T4" s="218"/>
      <c r="U4" s="219"/>
    </row>
    <row r="5" spans="3:23" ht="15.75" customHeight="1" thickBot="1" x14ac:dyDescent="0.4">
      <c r="C5" s="7"/>
      <c r="D5" s="7"/>
      <c r="E5" s="7"/>
      <c r="F5" s="7"/>
      <c r="G5" s="7"/>
      <c r="J5" s="7"/>
      <c r="K5" s="7"/>
      <c r="L5" s="7"/>
      <c r="M5" s="7"/>
      <c r="N5" s="7"/>
      <c r="O5" s="7"/>
      <c r="P5" s="7"/>
      <c r="Q5" s="7"/>
      <c r="R5" s="7"/>
    </row>
    <row r="6" spans="3:23" ht="16.5" customHeight="1" thickBot="1" x14ac:dyDescent="0.3">
      <c r="C6" s="220" t="s">
        <v>38</v>
      </c>
      <c r="D6" s="221"/>
      <c r="E6" s="221"/>
      <c r="F6" s="222">
        <v>36</v>
      </c>
      <c r="G6" s="222"/>
      <c r="H6" s="221" t="s">
        <v>37</v>
      </c>
      <c r="I6" s="221"/>
      <c r="J6" s="221"/>
      <c r="K6" s="51"/>
      <c r="L6" s="51"/>
      <c r="M6" s="51"/>
      <c r="N6" s="50"/>
      <c r="O6" s="51"/>
      <c r="P6" s="223">
        <v>1</v>
      </c>
      <c r="Q6" s="223"/>
      <c r="R6" s="224" t="s">
        <v>78</v>
      </c>
      <c r="S6" s="224"/>
      <c r="T6" s="225">
        <v>37421</v>
      </c>
      <c r="U6" s="226"/>
    </row>
    <row r="7" spans="3:23" ht="16.5" customHeight="1" thickBot="1" x14ac:dyDescent="0.4">
      <c r="C7" s="34"/>
      <c r="D7" s="34"/>
      <c r="E7" s="33"/>
      <c r="F7" s="35"/>
      <c r="G7" s="33"/>
      <c r="H7" s="33"/>
      <c r="I7" s="33"/>
      <c r="J7" s="33"/>
      <c r="K7" s="33"/>
      <c r="L7" s="33"/>
      <c r="M7" s="33"/>
      <c r="N7" s="33"/>
      <c r="O7" s="37"/>
      <c r="P7" s="33"/>
      <c r="Q7" s="36"/>
    </row>
    <row r="8" spans="3:23" ht="15" customHeight="1" x14ac:dyDescent="0.25">
      <c r="C8" s="46"/>
      <c r="D8" s="33"/>
      <c r="G8" s="206" t="s">
        <v>57</v>
      </c>
      <c r="H8" s="207"/>
      <c r="I8" s="172" t="s">
        <v>50</v>
      </c>
      <c r="J8" s="172" t="s">
        <v>46</v>
      </c>
      <c r="K8" s="44"/>
      <c r="L8" s="44"/>
      <c r="M8" s="44"/>
      <c r="N8" s="44"/>
      <c r="O8" s="47"/>
      <c r="P8" s="45" t="s">
        <v>52</v>
      </c>
      <c r="Q8" s="208" t="s">
        <v>47</v>
      </c>
      <c r="R8" s="209"/>
    </row>
    <row r="9" spans="3:23" ht="14.25" customHeight="1" x14ac:dyDescent="0.25">
      <c r="C9" s="46"/>
      <c r="D9" s="33"/>
      <c r="G9" s="210" t="s">
        <v>48</v>
      </c>
      <c r="H9" s="211"/>
      <c r="I9" s="38">
        <v>2</v>
      </c>
      <c r="J9" s="39">
        <v>0.53</v>
      </c>
      <c r="K9" s="42" t="s">
        <v>51</v>
      </c>
      <c r="L9" s="43" t="str">
        <f>IF(P9=M9,"+","-")</f>
        <v>+</v>
      </c>
      <c r="M9" s="42" t="s">
        <v>3</v>
      </c>
      <c r="N9" s="42" t="s">
        <v>54</v>
      </c>
      <c r="O9" s="16" t="str">
        <f>IF(ISBLANK(I9),"",IF(ISBLANK(J9),"",IF(P9=M10,L9&amp;N11,N11)))</f>
        <v>2°0,53</v>
      </c>
      <c r="P9" s="39" t="s">
        <v>3</v>
      </c>
      <c r="Q9" s="212">
        <f>IF(ISBLANK(I9),"",IF(ISBLANK(J9),"",IF(J9&gt;60,"ERREUR !!",O11*(I9+(J9/60)))))</f>
        <v>2.0088333333333335</v>
      </c>
      <c r="R9" s="213"/>
    </row>
    <row r="10" spans="3:23" ht="15" customHeight="1" x14ac:dyDescent="0.25">
      <c r="C10" s="46"/>
      <c r="D10" s="33"/>
      <c r="G10" s="210" t="s">
        <v>49</v>
      </c>
      <c r="H10" s="211"/>
      <c r="I10" s="38">
        <v>2</v>
      </c>
      <c r="J10" s="39">
        <v>49.98</v>
      </c>
      <c r="K10" s="42" t="s">
        <v>51</v>
      </c>
      <c r="L10" s="43" t="str">
        <f>IF(P10=N9,"+","-")</f>
        <v>+</v>
      </c>
      <c r="M10" s="42" t="s">
        <v>53</v>
      </c>
      <c r="N10" s="42" t="s">
        <v>55</v>
      </c>
      <c r="O10" s="11" t="str">
        <f>IF(ISBLANK(I10),"",IF(ISBLANK(J10),"",IF(P10=N10,L10&amp;N12,N12)))</f>
        <v>2°49,98</v>
      </c>
      <c r="P10" s="39" t="s">
        <v>54</v>
      </c>
      <c r="Q10" s="212">
        <f>IF(ISBLANK(I10),"",IF(ISBLANK(J10),"",IF(J10&gt;60,"ERREUR !!",O12*(I10+(J10/60)))))</f>
        <v>2.8330000000000002</v>
      </c>
      <c r="R10" s="213"/>
      <c r="S10" s="31"/>
      <c r="T10" s="31"/>
    </row>
    <row r="11" spans="3:23" x14ac:dyDescent="0.25">
      <c r="G11" s="194" t="s">
        <v>72</v>
      </c>
      <c r="H11" s="195"/>
      <c r="I11" s="83" t="s">
        <v>33</v>
      </c>
      <c r="J11" s="85">
        <v>37421</v>
      </c>
      <c r="K11" s="85"/>
      <c r="L11" s="85"/>
      <c r="M11" s="85"/>
      <c r="N11" s="86" t="str">
        <f>I9&amp;"°"&amp;J9</f>
        <v>2°0,53</v>
      </c>
      <c r="O11" s="87">
        <f>IF(P9=M10,-1,1)</f>
        <v>1</v>
      </c>
      <c r="P11" s="198" t="str">
        <f>TEXT(J11,"aaaa-mm-jj")&amp;"T"&amp;TEXT(J12,"hh:mm:ss")&amp;"z"</f>
        <v>2006-06-15T11:00:00z</v>
      </c>
      <c r="Q11" s="198"/>
      <c r="R11" s="199"/>
      <c r="T11" s="30"/>
      <c r="U11" s="30"/>
      <c r="V11" s="32"/>
      <c r="W11" s="32"/>
    </row>
    <row r="12" spans="3:23" ht="15.75" thickBot="1" x14ac:dyDescent="0.3">
      <c r="G12" s="196"/>
      <c r="H12" s="197"/>
      <c r="I12" s="84" t="s">
        <v>73</v>
      </c>
      <c r="J12" s="114">
        <v>0.45833333333333331</v>
      </c>
      <c r="K12" s="88"/>
      <c r="L12" s="88"/>
      <c r="M12" s="88"/>
      <c r="N12" s="89" t="str">
        <f>I10&amp;"°"&amp;J10</f>
        <v>2°49,98</v>
      </c>
      <c r="O12" s="87">
        <f>IF(P10=N10,-1,1)</f>
        <v>1</v>
      </c>
      <c r="P12" s="200"/>
      <c r="Q12" s="200"/>
      <c r="R12" s="201"/>
      <c r="T12" s="30"/>
      <c r="U12" s="30"/>
      <c r="V12" s="32"/>
      <c r="W12" s="32"/>
    </row>
    <row r="13" spans="3:23" ht="15.75" thickBot="1" x14ac:dyDescent="0.3">
      <c r="C13" s="5" t="s">
        <v>1</v>
      </c>
      <c r="D13" s="5"/>
      <c r="E13" s="6"/>
      <c r="K13" s="81"/>
      <c r="L13" s="81"/>
      <c r="M13" s="81"/>
      <c r="N13" s="81"/>
      <c r="O13" s="81"/>
      <c r="P13" s="81"/>
      <c r="Q13" s="82"/>
    </row>
    <row r="14" spans="3:23" ht="15" customHeight="1" x14ac:dyDescent="0.25">
      <c r="C14" s="97" t="s">
        <v>7</v>
      </c>
      <c r="D14" s="90"/>
      <c r="E14" s="90"/>
      <c r="F14" s="90"/>
      <c r="G14" s="90"/>
      <c r="H14" s="91"/>
      <c r="I14" s="91"/>
      <c r="J14" s="91"/>
      <c r="K14" s="90"/>
      <c r="L14" s="90"/>
      <c r="M14" s="90"/>
      <c r="N14" s="91"/>
      <c r="O14" s="12"/>
      <c r="P14" s="91"/>
      <c r="Q14" s="12" t="s">
        <v>17</v>
      </c>
      <c r="R14" s="17">
        <v>22.2</v>
      </c>
      <c r="S14" s="92" t="s">
        <v>2</v>
      </c>
    </row>
    <row r="15" spans="3:23" ht="14.25" customHeight="1" x14ac:dyDescent="0.25">
      <c r="C15" s="98" t="s">
        <v>32</v>
      </c>
      <c r="D15" s="93"/>
      <c r="E15" s="93"/>
      <c r="F15" s="93"/>
      <c r="G15" s="93"/>
      <c r="H15" s="23"/>
      <c r="I15" s="23"/>
      <c r="J15" s="23"/>
      <c r="K15" s="93"/>
      <c r="L15" s="93"/>
      <c r="M15" s="93"/>
      <c r="N15" s="23"/>
      <c r="O15" s="13"/>
      <c r="P15" s="23"/>
      <c r="Q15" s="13" t="s">
        <v>34</v>
      </c>
      <c r="R15" s="18">
        <v>22.2</v>
      </c>
      <c r="S15" s="94" t="s">
        <v>2</v>
      </c>
    </row>
    <row r="16" spans="3:23" x14ac:dyDescent="0.25">
      <c r="C16" s="98" t="s">
        <v>11</v>
      </c>
      <c r="D16" s="93"/>
      <c r="E16" s="93"/>
      <c r="F16" s="93"/>
      <c r="G16" s="93"/>
      <c r="H16" s="23"/>
      <c r="I16" s="23"/>
      <c r="J16" s="23"/>
      <c r="K16" s="93"/>
      <c r="L16" s="93"/>
      <c r="M16" s="93"/>
      <c r="N16" s="23"/>
      <c r="O16" s="14"/>
      <c r="P16" s="23"/>
      <c r="Q16" s="14" t="s">
        <v>35</v>
      </c>
      <c r="R16" s="20" t="s">
        <v>4</v>
      </c>
      <c r="S16" s="94" t="s">
        <v>6</v>
      </c>
    </row>
    <row r="17" spans="3:54" ht="15.75" thickBot="1" x14ac:dyDescent="0.3">
      <c r="C17" s="99" t="s">
        <v>12</v>
      </c>
      <c r="D17" s="95"/>
      <c r="E17" s="95"/>
      <c r="F17" s="95"/>
      <c r="G17" s="95"/>
      <c r="H17" s="24"/>
      <c r="I17" s="24"/>
      <c r="J17" s="24"/>
      <c r="K17" s="95"/>
      <c r="L17" s="95"/>
      <c r="M17" s="95"/>
      <c r="N17" s="24"/>
      <c r="O17" s="15"/>
      <c r="P17" s="24"/>
      <c r="Q17" s="15" t="s">
        <v>36</v>
      </c>
      <c r="R17" s="21" t="s">
        <v>4</v>
      </c>
      <c r="S17" s="96" t="s">
        <v>6</v>
      </c>
    </row>
    <row r="18" spans="3:54" ht="14.45" hidden="1" x14ac:dyDescent="0.3">
      <c r="C18" s="8" t="s">
        <v>8</v>
      </c>
      <c r="D18" s="9"/>
      <c r="E18" s="9"/>
      <c r="F18" s="9"/>
      <c r="G18" s="9"/>
      <c r="H18" s="9"/>
      <c r="I18" s="9"/>
      <c r="J18" s="9"/>
      <c r="K18" s="10"/>
      <c r="L18" s="10"/>
      <c r="M18" s="10"/>
      <c r="N18" s="10"/>
      <c r="O18" s="25" t="s">
        <v>0</v>
      </c>
      <c r="P18" s="19">
        <f>(0.999842594+(0.00006793952*$R$14)-(0.00000909529*$R$14^2)+(0.0000001001685*$R$14^3)-(0.000000001120083*$R$14^4)+(0.000000000006536332*$R$14^5))</f>
        <v>0.99772746372807231</v>
      </c>
      <c r="Q18" s="10"/>
      <c r="R18" s="2"/>
    </row>
    <row r="19" spans="3:54" ht="14.45" hidden="1" x14ac:dyDescent="0.3">
      <c r="C19" s="8" t="s">
        <v>9</v>
      </c>
      <c r="D19" s="9"/>
      <c r="E19" s="9"/>
      <c r="F19" s="9"/>
      <c r="G19" s="9"/>
      <c r="H19" s="9"/>
      <c r="I19" s="9"/>
      <c r="J19" s="9"/>
      <c r="K19" s="10"/>
      <c r="L19" s="10"/>
      <c r="M19" s="10"/>
      <c r="N19" s="10"/>
      <c r="O19" s="25" t="s">
        <v>43</v>
      </c>
      <c r="P19" s="19" t="e">
        <f>$P$24*($P$18/#REF!)</f>
        <v>#REF!</v>
      </c>
      <c r="Q19" s="10" t="s">
        <v>3</v>
      </c>
      <c r="R19" s="2"/>
    </row>
    <row r="20" spans="3:54" ht="14.45" hidden="1" x14ac:dyDescent="0.3">
      <c r="C20" s="8" t="s">
        <v>18</v>
      </c>
      <c r="D20" s="9"/>
      <c r="E20" s="9"/>
      <c r="F20" s="9"/>
      <c r="G20" s="9"/>
      <c r="H20" s="9"/>
      <c r="I20" s="9"/>
      <c r="J20" s="9"/>
      <c r="K20" s="10"/>
      <c r="L20" s="10"/>
      <c r="M20" s="10"/>
      <c r="N20" s="10"/>
      <c r="O20" s="25" t="s">
        <v>44</v>
      </c>
      <c r="P20" s="19" t="e">
        <f>5+#REF!</f>
        <v>#REF!</v>
      </c>
      <c r="Q20" s="10" t="s">
        <v>6</v>
      </c>
      <c r="R20" s="2"/>
    </row>
    <row r="21" spans="3:54" ht="14.45" hidden="1" x14ac:dyDescent="0.3">
      <c r="C21" s="8" t="s">
        <v>10</v>
      </c>
      <c r="D21" s="9"/>
      <c r="E21" s="9"/>
      <c r="F21" s="9"/>
      <c r="G21" s="9"/>
      <c r="H21" s="9"/>
      <c r="I21" s="9"/>
      <c r="J21" s="9"/>
      <c r="K21" s="10"/>
      <c r="L21" s="10"/>
      <c r="M21" s="10"/>
      <c r="N21" s="10"/>
      <c r="O21" s="25" t="s">
        <v>45</v>
      </c>
      <c r="P21" s="19" t="e">
        <f>P20*(1+0.00001*(R14-20))</f>
        <v>#REF!</v>
      </c>
      <c r="Q21" s="10" t="s">
        <v>6</v>
      </c>
      <c r="R21" s="2"/>
    </row>
    <row r="22" spans="3:54" ht="14.45" hidden="1" x14ac:dyDescent="0.3">
      <c r="C22" s="8" t="s">
        <v>13</v>
      </c>
      <c r="D22" s="9"/>
      <c r="E22" s="9"/>
      <c r="F22" s="9"/>
      <c r="G22" s="9"/>
      <c r="H22" s="9"/>
      <c r="I22" s="9"/>
      <c r="J22" s="9"/>
      <c r="K22" s="10"/>
      <c r="L22" s="10"/>
      <c r="M22" s="10"/>
      <c r="N22" s="10"/>
      <c r="O22" s="25" t="s">
        <v>39</v>
      </c>
      <c r="P22" s="22" t="e">
        <f>$R$16*(1+0.00001*(20-$R$14))</f>
        <v>#VALUE!</v>
      </c>
      <c r="Q22" s="10" t="s">
        <v>6</v>
      </c>
      <c r="R22" s="2"/>
    </row>
    <row r="23" spans="3:54" ht="14.45" hidden="1" x14ac:dyDescent="0.3">
      <c r="C23" s="8" t="s">
        <v>14</v>
      </c>
      <c r="D23" s="9"/>
      <c r="E23" s="9"/>
      <c r="F23" s="9"/>
      <c r="G23" s="9"/>
      <c r="H23" s="9"/>
      <c r="I23" s="9"/>
      <c r="J23" s="9"/>
      <c r="K23" s="10"/>
      <c r="L23" s="10"/>
      <c r="M23" s="10"/>
      <c r="N23" s="10"/>
      <c r="O23" s="25" t="s">
        <v>40</v>
      </c>
      <c r="P23" s="22" t="e">
        <f>$R$17*(1+0.00001*(20-$R$14))</f>
        <v>#VALUE!</v>
      </c>
      <c r="Q23" s="10" t="s">
        <v>6</v>
      </c>
      <c r="R23" s="2"/>
    </row>
    <row r="24" spans="3:54" ht="14.45" hidden="1" x14ac:dyDescent="0.3">
      <c r="C24" s="8" t="s">
        <v>15</v>
      </c>
      <c r="D24" s="9"/>
      <c r="E24" s="9"/>
      <c r="F24" s="9"/>
      <c r="G24" s="9"/>
      <c r="H24" s="9"/>
      <c r="I24" s="9"/>
      <c r="J24" s="9"/>
      <c r="K24" s="10"/>
      <c r="L24" s="10"/>
      <c r="M24" s="10"/>
      <c r="N24" s="10"/>
      <c r="O24" s="25" t="s">
        <v>41</v>
      </c>
      <c r="P24" s="23" t="e">
        <f>MAX(#REF!)</f>
        <v>#REF!</v>
      </c>
      <c r="Q24" s="10" t="s">
        <v>3</v>
      </c>
      <c r="R24" s="2"/>
    </row>
    <row r="25" spans="3:54" ht="14.45" hidden="1" x14ac:dyDescent="0.3">
      <c r="C25" s="8" t="s">
        <v>16</v>
      </c>
      <c r="D25" s="9"/>
      <c r="E25" s="9"/>
      <c r="F25" s="9"/>
      <c r="G25" s="9"/>
      <c r="H25" s="9"/>
      <c r="I25" s="9"/>
      <c r="J25" s="9"/>
      <c r="K25" s="10"/>
      <c r="L25" s="10"/>
      <c r="M25" s="10"/>
      <c r="N25" s="10"/>
      <c r="O25" s="25" t="s">
        <v>42</v>
      </c>
      <c r="P25" s="23" t="e">
        <f>IF(ISBLANK(R14),"",IF(ISBLANK(P21),"",IF(ISBLANK(R17),"",(($P$24*$P$18)/($P$22-$P$23)))))</f>
        <v>#REF!</v>
      </c>
      <c r="Q25" s="10" t="s">
        <v>3</v>
      </c>
      <c r="R25" s="2"/>
    </row>
    <row r="26" spans="3:54" ht="14.45" hidden="1" x14ac:dyDescent="0.3">
      <c r="C26" s="40" t="s">
        <v>31</v>
      </c>
      <c r="D26" s="41"/>
      <c r="E26" s="41"/>
      <c r="F26" s="41"/>
      <c r="G26" s="41"/>
      <c r="H26" s="41"/>
      <c r="I26" s="41"/>
      <c r="J26" s="41"/>
      <c r="K26" s="10"/>
      <c r="L26" s="10"/>
      <c r="M26" s="10"/>
      <c r="N26" s="10"/>
      <c r="O26" s="25" t="s">
        <v>30</v>
      </c>
      <c r="P26" s="23" t="e">
        <f>2+(#REF!+#REF!)</f>
        <v>#REF!</v>
      </c>
      <c r="Q26" s="10" t="s">
        <v>6</v>
      </c>
      <c r="R26" s="2"/>
    </row>
    <row r="27" spans="3:54" hidden="1" thickBot="1" x14ac:dyDescent="0.35">
      <c r="C27" s="26"/>
      <c r="D27" s="27"/>
      <c r="E27" s="27"/>
      <c r="F27" s="27"/>
      <c r="G27" s="27"/>
      <c r="H27" s="27"/>
      <c r="I27" s="27"/>
      <c r="J27" s="27"/>
      <c r="K27" s="28"/>
      <c r="L27" s="28"/>
      <c r="M27" s="28"/>
      <c r="N27" s="28"/>
      <c r="O27" s="29" t="s">
        <v>29</v>
      </c>
      <c r="P27" s="24">
        <v>1.6999999999999999E-3</v>
      </c>
      <c r="Q27" s="28"/>
      <c r="R27" s="4"/>
    </row>
    <row r="29" spans="3:54" ht="15.75" x14ac:dyDescent="0.25">
      <c r="E29" s="202" t="s">
        <v>60</v>
      </c>
      <c r="F29" s="202"/>
      <c r="G29" s="202"/>
      <c r="H29" s="202"/>
      <c r="I29" s="69" t="s">
        <v>66</v>
      </c>
      <c r="K29" s="70"/>
      <c r="L29" s="70"/>
      <c r="M29" s="70"/>
      <c r="N29" s="71"/>
      <c r="O29" s="70" t="s">
        <v>66</v>
      </c>
    </row>
    <row r="30" spans="3:54" ht="16.149999999999999" thickBot="1" x14ac:dyDescent="0.35">
      <c r="E30" s="119"/>
      <c r="F30" s="119"/>
      <c r="G30" s="119"/>
      <c r="H30" s="119"/>
      <c r="I30" s="119"/>
      <c r="J30" s="73"/>
      <c r="K30" s="72"/>
      <c r="L30" s="72"/>
      <c r="M30" s="72"/>
      <c r="N30" s="71"/>
      <c r="O30" s="71" t="s">
        <v>65</v>
      </c>
      <c r="P30" s="71"/>
    </row>
    <row r="31" spans="3:54" ht="15.75" customHeight="1" x14ac:dyDescent="0.25">
      <c r="C31" s="203" t="s">
        <v>5</v>
      </c>
      <c r="D31" s="190" t="s">
        <v>24</v>
      </c>
      <c r="E31" s="190" t="s">
        <v>58</v>
      </c>
      <c r="F31" s="190" t="s">
        <v>56</v>
      </c>
      <c r="G31" s="190" t="s">
        <v>20</v>
      </c>
      <c r="H31" s="190" t="s">
        <v>76</v>
      </c>
      <c r="I31" s="188" t="s">
        <v>77</v>
      </c>
      <c r="J31" s="188" t="s">
        <v>64</v>
      </c>
      <c r="K31" s="190" t="s">
        <v>21</v>
      </c>
      <c r="L31" s="190" t="s">
        <v>22</v>
      </c>
      <c r="M31" s="190" t="s">
        <v>26</v>
      </c>
      <c r="N31" s="190" t="s">
        <v>25</v>
      </c>
      <c r="O31" s="190" t="s">
        <v>23</v>
      </c>
      <c r="P31" s="192" t="s">
        <v>74</v>
      </c>
      <c r="Q31" s="192"/>
      <c r="R31" s="192"/>
      <c r="S31" s="192"/>
      <c r="T31" s="184" t="s">
        <v>69</v>
      </c>
      <c r="U31" s="184"/>
      <c r="V31" s="184" t="s">
        <v>70</v>
      </c>
      <c r="W31" s="184"/>
      <c r="X31" s="184" t="s">
        <v>71</v>
      </c>
      <c r="Y31" s="184"/>
      <c r="Z31" s="184" t="s">
        <v>67</v>
      </c>
      <c r="AA31" s="184"/>
      <c r="AB31" s="184" t="s">
        <v>68</v>
      </c>
      <c r="AC31" s="186"/>
      <c r="AD31" s="227" t="s">
        <v>80</v>
      </c>
      <c r="AE31" s="227" t="s">
        <v>81</v>
      </c>
      <c r="AF31" s="227" t="s">
        <v>82</v>
      </c>
      <c r="AG31" s="228" t="s">
        <v>83</v>
      </c>
      <c r="AH31" s="227" t="s">
        <v>84</v>
      </c>
      <c r="AI31" s="227" t="s">
        <v>85</v>
      </c>
      <c r="AJ31" s="227" t="s">
        <v>86</v>
      </c>
      <c r="AK31" s="227" t="s">
        <v>87</v>
      </c>
      <c r="AL31" s="228" t="s">
        <v>88</v>
      </c>
      <c r="AM31" s="227" t="s">
        <v>89</v>
      </c>
      <c r="AN31" s="227" t="s">
        <v>90</v>
      </c>
      <c r="AO31" s="227" t="s">
        <v>91</v>
      </c>
      <c r="AP31" s="227" t="s">
        <v>92</v>
      </c>
      <c r="AQ31" s="227" t="s">
        <v>93</v>
      </c>
      <c r="AR31" s="228" t="s">
        <v>94</v>
      </c>
      <c r="AS31" s="228" t="s">
        <v>95</v>
      </c>
      <c r="AT31" s="228" t="s">
        <v>96</v>
      </c>
      <c r="AU31" s="227" t="s">
        <v>97</v>
      </c>
      <c r="AV31" s="227" t="s">
        <v>98</v>
      </c>
      <c r="AW31" s="229" t="s">
        <v>99</v>
      </c>
      <c r="AX31" s="227" t="s">
        <v>100</v>
      </c>
      <c r="AY31" s="227" t="s">
        <v>101</v>
      </c>
      <c r="AZ31" s="228" t="s">
        <v>102</v>
      </c>
      <c r="BA31" s="227" t="s">
        <v>103</v>
      </c>
      <c r="BB31" s="230" t="s">
        <v>104</v>
      </c>
    </row>
    <row r="32" spans="3:54" ht="15.75" customHeight="1" x14ac:dyDescent="0.25">
      <c r="C32" s="204"/>
      <c r="D32" s="191"/>
      <c r="E32" s="191"/>
      <c r="F32" s="191"/>
      <c r="G32" s="191"/>
      <c r="H32" s="191"/>
      <c r="I32" s="205"/>
      <c r="J32" s="189"/>
      <c r="K32" s="191"/>
      <c r="L32" s="191"/>
      <c r="M32" s="191"/>
      <c r="N32" s="191"/>
      <c r="O32" s="191"/>
      <c r="P32" s="193"/>
      <c r="Q32" s="193"/>
      <c r="R32" s="193"/>
      <c r="S32" s="193"/>
      <c r="T32" s="185"/>
      <c r="U32" s="185"/>
      <c r="V32" s="185"/>
      <c r="W32" s="185"/>
      <c r="X32" s="185"/>
      <c r="Y32" s="185"/>
      <c r="Z32" s="185"/>
      <c r="AA32" s="185"/>
      <c r="AB32" s="185"/>
      <c r="AC32" s="187"/>
      <c r="AD32" s="227"/>
      <c r="AE32" s="227"/>
      <c r="AF32" s="227"/>
      <c r="AG32" s="228"/>
      <c r="AH32" s="227"/>
      <c r="AI32" s="227"/>
      <c r="AJ32" s="227"/>
      <c r="AK32" s="227"/>
      <c r="AL32" s="228"/>
      <c r="AM32" s="227"/>
      <c r="AN32" s="227"/>
      <c r="AO32" s="227"/>
      <c r="AP32" s="227"/>
      <c r="AQ32" s="227"/>
      <c r="AR32" s="228"/>
      <c r="AS32" s="228"/>
      <c r="AT32" s="228"/>
      <c r="AU32" s="227"/>
      <c r="AV32" s="227"/>
      <c r="AW32" s="229"/>
      <c r="AX32" s="227"/>
      <c r="AY32" s="227"/>
      <c r="AZ32" s="228"/>
      <c r="BA32" s="227"/>
      <c r="BB32" s="230"/>
    </row>
    <row r="33" spans="1:54" ht="15.75" customHeight="1" x14ac:dyDescent="0.25">
      <c r="C33" s="178" t="s">
        <v>59</v>
      </c>
      <c r="D33" s="180" t="s">
        <v>4</v>
      </c>
      <c r="E33" s="180" t="s">
        <v>2</v>
      </c>
      <c r="F33" s="176" t="s">
        <v>62</v>
      </c>
      <c r="G33" s="182"/>
      <c r="H33" s="176" t="s">
        <v>27</v>
      </c>
      <c r="I33" s="176" t="s">
        <v>27</v>
      </c>
      <c r="J33" s="176" t="s">
        <v>62</v>
      </c>
      <c r="K33" s="136"/>
      <c r="L33" s="136"/>
      <c r="M33" s="136"/>
      <c r="N33" s="136"/>
      <c r="O33" s="136"/>
      <c r="P33" s="137" t="s">
        <v>132</v>
      </c>
      <c r="Q33" s="137"/>
      <c r="R33" s="137" t="s">
        <v>133</v>
      </c>
      <c r="S33" s="137" t="s">
        <v>134</v>
      </c>
      <c r="T33" s="138" t="s">
        <v>135</v>
      </c>
      <c r="U33" s="138" t="s">
        <v>136</v>
      </c>
      <c r="V33" s="138" t="s">
        <v>137</v>
      </c>
      <c r="W33" s="138" t="s">
        <v>138</v>
      </c>
      <c r="X33" s="138" t="s">
        <v>139</v>
      </c>
      <c r="Y33" s="138" t="s">
        <v>140</v>
      </c>
      <c r="Z33" s="138" t="s">
        <v>141</v>
      </c>
      <c r="AA33" s="138" t="s">
        <v>142</v>
      </c>
      <c r="AB33" s="138" t="s">
        <v>143</v>
      </c>
      <c r="AC33" s="139" t="s">
        <v>144</v>
      </c>
      <c r="AD33" s="129" t="s">
        <v>105</v>
      </c>
      <c r="AE33" s="129" t="s">
        <v>106</v>
      </c>
      <c r="AF33" s="129" t="s">
        <v>107</v>
      </c>
      <c r="AG33" s="130" t="s">
        <v>108</v>
      </c>
      <c r="AH33" s="129" t="s">
        <v>109</v>
      </c>
      <c r="AI33" s="131" t="s">
        <v>110</v>
      </c>
      <c r="AJ33" s="129" t="s">
        <v>111</v>
      </c>
      <c r="AK33" s="131" t="s">
        <v>112</v>
      </c>
      <c r="AL33" s="129" t="s">
        <v>113</v>
      </c>
      <c r="AM33" s="129" t="s">
        <v>114</v>
      </c>
      <c r="AN33" s="129" t="s">
        <v>115</v>
      </c>
      <c r="AO33" s="129" t="s">
        <v>116</v>
      </c>
      <c r="AP33" s="129" t="s">
        <v>117</v>
      </c>
      <c r="AQ33" s="131" t="s">
        <v>118</v>
      </c>
      <c r="AR33" s="129" t="s">
        <v>119</v>
      </c>
      <c r="AS33" s="129" t="s">
        <v>120</v>
      </c>
      <c r="AT33" s="132" t="s">
        <v>121</v>
      </c>
      <c r="AU33" s="131" t="s">
        <v>122</v>
      </c>
      <c r="AV33" s="131" t="s">
        <v>123</v>
      </c>
      <c r="AW33" s="131" t="s">
        <v>124</v>
      </c>
      <c r="AX33" s="129" t="s">
        <v>125</v>
      </c>
      <c r="AY33" s="129" t="s">
        <v>126</v>
      </c>
      <c r="AZ33" s="130" t="s">
        <v>127</v>
      </c>
      <c r="BA33" s="129" t="s">
        <v>128</v>
      </c>
      <c r="BB33" s="133" t="s">
        <v>129</v>
      </c>
    </row>
    <row r="34" spans="1:54" ht="14.25" customHeight="1" thickBot="1" x14ac:dyDescent="0.3">
      <c r="C34" s="179"/>
      <c r="D34" s="181"/>
      <c r="E34" s="181"/>
      <c r="F34" s="177"/>
      <c r="G34" s="183"/>
      <c r="H34" s="177"/>
      <c r="I34" s="177"/>
      <c r="J34" s="177"/>
      <c r="K34" s="125"/>
      <c r="L34" s="125"/>
      <c r="M34" s="125"/>
      <c r="N34" s="126" t="s">
        <v>6</v>
      </c>
      <c r="O34" s="125"/>
      <c r="P34" s="126" t="s">
        <v>61</v>
      </c>
      <c r="Q34" s="126" t="s">
        <v>79</v>
      </c>
      <c r="R34" s="126" t="s">
        <v>63</v>
      </c>
      <c r="S34" s="126" t="s">
        <v>28</v>
      </c>
      <c r="T34" s="100" t="s">
        <v>63</v>
      </c>
      <c r="U34" s="100" t="s">
        <v>28</v>
      </c>
      <c r="V34" s="100" t="s">
        <v>63</v>
      </c>
      <c r="W34" s="100" t="s">
        <v>28</v>
      </c>
      <c r="X34" s="100" t="s">
        <v>63</v>
      </c>
      <c r="Y34" s="100" t="s">
        <v>28</v>
      </c>
      <c r="Z34" s="100" t="s">
        <v>63</v>
      </c>
      <c r="AA34" s="100" t="s">
        <v>28</v>
      </c>
      <c r="AB34" s="100" t="s">
        <v>63</v>
      </c>
      <c r="AC34" s="101" t="s">
        <v>28</v>
      </c>
      <c r="AD34" s="134" t="s">
        <v>130</v>
      </c>
      <c r="AE34" s="134" t="s">
        <v>130</v>
      </c>
      <c r="AF34" s="134" t="s">
        <v>130</v>
      </c>
      <c r="AG34" s="135" t="s">
        <v>131</v>
      </c>
      <c r="AH34" s="134" t="s">
        <v>131</v>
      </c>
      <c r="AI34" s="134" t="s">
        <v>131</v>
      </c>
      <c r="AJ34" s="134" t="s">
        <v>131</v>
      </c>
      <c r="AK34" s="134" t="s">
        <v>131</v>
      </c>
      <c r="AL34" s="134" t="s">
        <v>131</v>
      </c>
      <c r="AM34" s="134" t="s">
        <v>131</v>
      </c>
      <c r="AN34" s="134" t="s">
        <v>131</v>
      </c>
      <c r="AO34" s="134" t="s">
        <v>131</v>
      </c>
      <c r="AP34" s="134" t="s">
        <v>131</v>
      </c>
      <c r="AQ34" s="134" t="s">
        <v>131</v>
      </c>
      <c r="AR34" s="134" t="s">
        <v>131</v>
      </c>
      <c r="AS34" s="134" t="s">
        <v>131</v>
      </c>
      <c r="AT34" s="134" t="s">
        <v>131</v>
      </c>
      <c r="AU34" s="134" t="s">
        <v>131</v>
      </c>
      <c r="AV34" s="134" t="s">
        <v>131</v>
      </c>
      <c r="AW34" s="134" t="s">
        <v>131</v>
      </c>
      <c r="AX34" s="134" t="s">
        <v>131</v>
      </c>
      <c r="AY34" s="134" t="s">
        <v>131</v>
      </c>
      <c r="AZ34" s="134" t="s">
        <v>131</v>
      </c>
      <c r="BA34" s="134" t="s">
        <v>131</v>
      </c>
      <c r="BB34" s="134" t="s">
        <v>131</v>
      </c>
    </row>
    <row r="35" spans="1:54" ht="15.75" x14ac:dyDescent="0.25">
      <c r="A35" s="75">
        <f>IF(ISBLANK(VLOOKUP(D35,#REF!,3)),0,1)</f>
        <v>1</v>
      </c>
      <c r="B35" s="74">
        <f>IF(ISBLANK(D35),0,IF(ISBLANK(E35),0,IF(ISBLANK(F35),0,1)))</f>
        <v>0</v>
      </c>
      <c r="C35" s="140">
        <v>1</v>
      </c>
      <c r="D35" s="53"/>
      <c r="E35" s="53"/>
      <c r="F35" s="53"/>
      <c r="G35" s="164">
        <v>34.539499999999997</v>
      </c>
      <c r="H35" s="53">
        <v>700</v>
      </c>
      <c r="I35" s="159">
        <v>703</v>
      </c>
      <c r="J35" s="147"/>
      <c r="K35" s="143" t="str">
        <f>IF(ISBLANK(E35),"",(0.000824493-(0.0000040899*E35)+(0.000000076438*E35^2)-(0.00000000082467*E35^3)+(0.0000000000053875*E35^4)))</f>
        <v/>
      </c>
      <c r="L35" s="143" t="str">
        <f>IF(ISBLANK(E35),"",(-0.00000572466+(0.00000010227*E35)-(0.0000000016546*E35^2)))</f>
        <v/>
      </c>
      <c r="M35" s="143" t="str">
        <f>IF(ISBLANK(E35),"",IF(ISBLANK(G35),(O35+(K35*35)+(L35*35^1.5)+(0.00000048314*35^2)),(O35+(K35*G35)+(L35*G35^1.5)+(0.00000048314*G35^2))))</f>
        <v/>
      </c>
      <c r="N35" s="144" t="str">
        <f>IF(ISBLANK(D35),"",IF(ISBLANK(G35),J35*(1+0.00001*(35-20)),J35*(1+0.00001*(G35-20))))</f>
        <v/>
      </c>
      <c r="O35" s="143" t="str">
        <f>IF(ISBLANK(E35),"",(0.999842594+(0.00006793952*E35)-(0.00000909529*E35^2)+(0.0000001001685*E35^3)-(0.000000001120083*E35^4)+(0.000000000006536332*E35^5)))</f>
        <v/>
      </c>
      <c r="P35" s="167">
        <v>3.04</v>
      </c>
      <c r="Q35" s="147"/>
      <c r="R35" s="147"/>
      <c r="S35" s="148">
        <v>132.19999999999999</v>
      </c>
      <c r="T35" s="231">
        <v>0</v>
      </c>
      <c r="U35" s="231">
        <v>0</v>
      </c>
      <c r="X35" s="231">
        <v>32.51</v>
      </c>
      <c r="Y35" s="231">
        <v>31.768427686410458</v>
      </c>
      <c r="Z35" s="231">
        <v>2.3169999999999997</v>
      </c>
      <c r="AA35" s="231">
        <v>2.2641478606402039</v>
      </c>
      <c r="AB35" s="231">
        <v>25.4</v>
      </c>
      <c r="AC35" s="231">
        <v>24.820610988459723</v>
      </c>
      <c r="AD35" s="149"/>
      <c r="AE35" s="149"/>
      <c r="AF35" s="149"/>
      <c r="AG35" s="149"/>
      <c r="AH35" s="149"/>
      <c r="AI35" s="149"/>
      <c r="AJ35" s="149"/>
      <c r="AK35" s="149"/>
      <c r="AL35" s="149"/>
      <c r="AM35" s="149"/>
      <c r="AN35" s="149"/>
      <c r="AO35" s="149"/>
      <c r="AP35" s="149"/>
      <c r="AQ35" s="149"/>
      <c r="AR35" s="149"/>
      <c r="AS35" s="149"/>
      <c r="AT35" s="149"/>
      <c r="AU35" s="149"/>
      <c r="AV35" s="149"/>
      <c r="AW35" s="149"/>
      <c r="AX35" s="149"/>
      <c r="AY35" s="149"/>
      <c r="AZ35" s="149"/>
      <c r="BA35" s="149"/>
      <c r="BB35" s="150"/>
    </row>
    <row r="36" spans="1:54" ht="15.75" x14ac:dyDescent="0.25">
      <c r="A36" s="75">
        <f>IF(ISBLANK(VLOOKUP(D36,#REF!,3)),0,1)</f>
        <v>1</v>
      </c>
      <c r="B36" s="74">
        <f t="shared" ref="B36:B58" si="0">IF(ISBLANK(D36),0,IF(ISBLANK(E36),0,IF(ISBLANK(F36),0,1)))</f>
        <v>0</v>
      </c>
      <c r="C36" s="52">
        <v>2</v>
      </c>
      <c r="D36" s="53"/>
      <c r="E36" s="53"/>
      <c r="F36" s="53"/>
      <c r="G36" s="164">
        <v>34.704300000000003</v>
      </c>
      <c r="H36" s="53">
        <v>500</v>
      </c>
      <c r="I36" s="159">
        <v>499</v>
      </c>
      <c r="J36" s="48"/>
      <c r="K36" s="57" t="str">
        <f t="shared" ref="K36:K45" si="1">IF(ISBLANK(E36),"",(0.000824493-(0.0000040899*E36)+(0.000000076438*E36^2)-(0.00000000082467*E36^3)+(0.0000000000053875*E36^4)))</f>
        <v/>
      </c>
      <c r="L36" s="57" t="str">
        <f t="shared" ref="L36:L45" si="2">IF(ISBLANK(E36),"",(-0.00000572466+(0.00000010227*E36)-(0.0000000016546*E36^2)))</f>
        <v/>
      </c>
      <c r="M36" s="57" t="str">
        <f t="shared" ref="M36:M45" si="3">IF(ISBLANK(E36),"",IF(ISBLANK(G36),(O36+(K36*35)+(L36*35^1.5)+(0.00000048314*35^2)),(O36+(K36*G36)+(L36*G36^1.5)+(0.00000048314*G36^2))))</f>
        <v/>
      </c>
      <c r="N36" s="58" t="str">
        <f t="shared" ref="N36:N45" si="4">IF(ISBLANK(D36),"",IF(ISBLANK(G36),J36*(1+0.00001*(35-20)),J36*(1+0.00001*(G36-20))))</f>
        <v/>
      </c>
      <c r="O36" s="57" t="str">
        <f t="shared" ref="O36:O45" si="5">IF(ISBLANK(E36),"",(0.999842594+(0.00006793952*E36)-(0.00000909529*E36^2)+(0.0000001001685*E36^3)-(0.000000001120083*E36^4)+(0.000000000006536332*E36^5)))</f>
        <v/>
      </c>
      <c r="P36" s="168">
        <v>1.9670000000000001</v>
      </c>
      <c r="Q36" s="48"/>
      <c r="R36" s="48"/>
      <c r="S36" s="102">
        <v>85.5</v>
      </c>
      <c r="T36" s="231">
        <v>0</v>
      </c>
      <c r="U36" s="231">
        <v>0</v>
      </c>
      <c r="X36" s="231">
        <v>34.31</v>
      </c>
      <c r="Y36" s="231">
        <v>33.52736862260052</v>
      </c>
      <c r="Z36" s="231">
        <v>2.3279999999999998</v>
      </c>
      <c r="AA36" s="231">
        <v>2.2748969441391433</v>
      </c>
      <c r="AB36" s="231">
        <v>19.809999999999999</v>
      </c>
      <c r="AC36" s="231">
        <v>19.358122192180595</v>
      </c>
      <c r="AD36" s="76"/>
      <c r="AE36" s="76"/>
      <c r="AF36" s="76"/>
      <c r="AG36" s="76"/>
      <c r="AH36" s="76"/>
      <c r="AI36" s="76"/>
      <c r="AJ36" s="76"/>
      <c r="AK36" s="76"/>
      <c r="AL36" s="76"/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76"/>
      <c r="BA36" s="76"/>
      <c r="BB36" s="77"/>
    </row>
    <row r="37" spans="1:54" ht="15.75" x14ac:dyDescent="0.25">
      <c r="A37" s="75">
        <f>IF(ISBLANK(VLOOKUP(D37,#REF!,3)),0,1)</f>
        <v>1</v>
      </c>
      <c r="B37" s="74">
        <f t="shared" si="0"/>
        <v>0</v>
      </c>
      <c r="C37" s="52">
        <v>3</v>
      </c>
      <c r="D37" s="53"/>
      <c r="E37" s="53"/>
      <c r="F37" s="53"/>
      <c r="G37" s="232">
        <v>35.037199999999999</v>
      </c>
      <c r="H37" s="53">
        <v>300</v>
      </c>
      <c r="I37" s="159">
        <v>300</v>
      </c>
      <c r="J37" s="48"/>
      <c r="K37" s="57" t="str">
        <f t="shared" si="1"/>
        <v/>
      </c>
      <c r="L37" s="57" t="str">
        <f t="shared" si="2"/>
        <v/>
      </c>
      <c r="M37" s="57" t="str">
        <f t="shared" si="3"/>
        <v/>
      </c>
      <c r="N37" s="58" t="str">
        <f t="shared" si="4"/>
        <v/>
      </c>
      <c r="O37" s="57" t="str">
        <f t="shared" si="5"/>
        <v/>
      </c>
      <c r="P37" s="168">
        <v>1.7450000000000001</v>
      </c>
      <c r="Q37" s="48"/>
      <c r="R37" s="48"/>
      <c r="S37" s="102">
        <v>75.900000000000006</v>
      </c>
      <c r="T37" s="231">
        <v>6.0000000000000001E-3</v>
      </c>
      <c r="U37" s="231">
        <v>5.8631364539668647E-3</v>
      </c>
      <c r="X37" s="231">
        <v>28.084</v>
      </c>
      <c r="Y37" s="231">
        <v>27.443387362200902</v>
      </c>
      <c r="Z37" s="231">
        <v>1.9420000000000002</v>
      </c>
      <c r="AA37" s="231">
        <v>1.8977018322672752</v>
      </c>
      <c r="AB37" s="231">
        <v>12.38</v>
      </c>
      <c r="AC37" s="231">
        <v>12.097604883351631</v>
      </c>
      <c r="AD37" s="76"/>
      <c r="AE37" s="76"/>
      <c r="AF37" s="76"/>
      <c r="AG37" s="76"/>
      <c r="AH37" s="76"/>
      <c r="AI37" s="76"/>
      <c r="AJ37" s="76"/>
      <c r="AK37" s="76"/>
      <c r="AL37" s="76"/>
      <c r="AM37" s="76"/>
      <c r="AN37" s="76"/>
      <c r="AO37" s="76"/>
      <c r="AP37" s="76"/>
      <c r="AQ37" s="76"/>
      <c r="AR37" s="76"/>
      <c r="AS37" s="76"/>
      <c r="AT37" s="76"/>
      <c r="AU37" s="76"/>
      <c r="AV37" s="76"/>
      <c r="AW37" s="76"/>
      <c r="AX37" s="76"/>
      <c r="AY37" s="76"/>
      <c r="AZ37" s="76"/>
      <c r="BA37" s="76"/>
      <c r="BB37" s="77"/>
    </row>
    <row r="38" spans="1:54" ht="15.75" x14ac:dyDescent="0.25">
      <c r="A38" s="75">
        <f>IF(ISBLANK(VLOOKUP(D38,#REF!,3)),0,1)</f>
        <v>1</v>
      </c>
      <c r="B38" s="74">
        <f t="shared" si="0"/>
        <v>0</v>
      </c>
      <c r="C38" s="52">
        <v>4</v>
      </c>
      <c r="D38" s="53"/>
      <c r="E38" s="53"/>
      <c r="F38" s="53"/>
      <c r="G38" s="232">
        <v>35.037199999999999</v>
      </c>
      <c r="H38" s="53">
        <v>300</v>
      </c>
      <c r="I38" s="159">
        <v>300</v>
      </c>
      <c r="J38" s="16"/>
      <c r="K38" s="57" t="str">
        <f t="shared" si="1"/>
        <v/>
      </c>
      <c r="L38" s="57" t="str">
        <f t="shared" si="2"/>
        <v/>
      </c>
      <c r="M38" s="57" t="str">
        <f t="shared" si="3"/>
        <v/>
      </c>
      <c r="N38" s="58" t="str">
        <f t="shared" si="4"/>
        <v/>
      </c>
      <c r="O38" s="57" t="str">
        <f t="shared" si="5"/>
        <v/>
      </c>
      <c r="P38" s="169">
        <v>1.7629999999999999</v>
      </c>
      <c r="Q38" s="16"/>
      <c r="R38" s="16"/>
      <c r="S38" s="124">
        <v>76.7</v>
      </c>
      <c r="T38" s="231">
        <v>5.0000000000000001E-3</v>
      </c>
      <c r="U38" s="231">
        <v>4.8859470449723868E-3</v>
      </c>
      <c r="X38" s="231">
        <v>29.045000000000002</v>
      </c>
      <c r="Y38" s="231">
        <v>28.382466384244598</v>
      </c>
      <c r="Z38" s="231">
        <v>1.9320000000000002</v>
      </c>
      <c r="AA38" s="231">
        <v>1.8879299381773305</v>
      </c>
      <c r="AB38" s="231">
        <v>12.37</v>
      </c>
      <c r="AC38" s="231">
        <v>12.087832989261685</v>
      </c>
      <c r="AD38" s="76"/>
      <c r="AE38" s="76"/>
      <c r="AF38" s="76"/>
      <c r="AG38" s="76"/>
      <c r="AH38" s="76"/>
      <c r="AI38" s="76"/>
      <c r="AJ38" s="76"/>
      <c r="AK38" s="76"/>
      <c r="AL38" s="76"/>
      <c r="AM38" s="76"/>
      <c r="AN38" s="76"/>
      <c r="AO38" s="76"/>
      <c r="AP38" s="76"/>
      <c r="AQ38" s="76"/>
      <c r="AR38" s="76"/>
      <c r="AS38" s="76"/>
      <c r="AT38" s="76"/>
      <c r="AU38" s="76"/>
      <c r="AV38" s="76"/>
      <c r="AW38" s="76"/>
      <c r="AX38" s="76"/>
      <c r="AY38" s="76"/>
      <c r="AZ38" s="76"/>
      <c r="BA38" s="76"/>
      <c r="BB38" s="77"/>
    </row>
    <row r="39" spans="1:54" ht="15.75" x14ac:dyDescent="0.25">
      <c r="A39" s="75">
        <f>IF(ISBLANK(VLOOKUP(D39,#REF!,3)),0,1)</f>
        <v>1</v>
      </c>
      <c r="B39" s="74">
        <f t="shared" si="0"/>
        <v>0</v>
      </c>
      <c r="C39" s="52">
        <v>5</v>
      </c>
      <c r="D39" s="53"/>
      <c r="E39" s="53"/>
      <c r="F39" s="53"/>
      <c r="G39" s="164">
        <v>35.517899999999997</v>
      </c>
      <c r="H39" s="53">
        <v>160</v>
      </c>
      <c r="I39" s="159">
        <v>160</v>
      </c>
      <c r="J39" s="16"/>
      <c r="K39" s="57" t="str">
        <f t="shared" si="1"/>
        <v/>
      </c>
      <c r="L39" s="57" t="str">
        <f t="shared" si="2"/>
        <v/>
      </c>
      <c r="M39" s="57" t="str">
        <f t="shared" si="3"/>
        <v/>
      </c>
      <c r="N39" s="58" t="str">
        <f t="shared" si="4"/>
        <v/>
      </c>
      <c r="O39" s="57" t="str">
        <f t="shared" si="5"/>
        <v/>
      </c>
      <c r="P39" s="169">
        <v>2.1800000000000002</v>
      </c>
      <c r="Q39" s="16"/>
      <c r="R39" s="16"/>
      <c r="S39" s="124">
        <v>94.9</v>
      </c>
      <c r="T39" s="231">
        <v>7.0000000000000001E-3</v>
      </c>
      <c r="U39" s="231">
        <v>6.8403258629613417E-3</v>
      </c>
      <c r="X39" s="231">
        <v>20.372999999999998</v>
      </c>
      <c r="Y39" s="231">
        <v>19.908279829444485</v>
      </c>
      <c r="Z39" s="231">
        <v>1.4710000000000001</v>
      </c>
      <c r="AA39" s="231">
        <v>1.4374456206308763</v>
      </c>
      <c r="AB39" s="231">
        <v>7.55</v>
      </c>
      <c r="AC39" s="231">
        <v>7.3777800379083045</v>
      </c>
      <c r="AD39" s="76"/>
      <c r="AE39" s="76"/>
      <c r="AF39" s="76"/>
      <c r="AG39" s="76"/>
      <c r="AH39" s="76"/>
      <c r="AI39" s="76"/>
      <c r="AJ39" s="76"/>
      <c r="AK39" s="76"/>
      <c r="AL39" s="76"/>
      <c r="AM39" s="76"/>
      <c r="AN39" s="76"/>
      <c r="AO39" s="76"/>
      <c r="AP39" s="76"/>
      <c r="AQ39" s="76"/>
      <c r="AR39" s="76"/>
      <c r="AS39" s="76"/>
      <c r="AT39" s="76"/>
      <c r="AU39" s="76"/>
      <c r="AV39" s="76"/>
      <c r="AW39" s="76"/>
      <c r="AX39" s="76"/>
      <c r="AY39" s="76"/>
      <c r="AZ39" s="76"/>
      <c r="BA39" s="76"/>
      <c r="BB39" s="77"/>
    </row>
    <row r="40" spans="1:54" ht="15.75" x14ac:dyDescent="0.25">
      <c r="A40" s="75">
        <f>IF(ISBLANK(VLOOKUP(D40,#REF!,3)),0,1)</f>
        <v>1</v>
      </c>
      <c r="B40" s="74">
        <f t="shared" si="0"/>
        <v>0</v>
      </c>
      <c r="C40" s="52">
        <v>6</v>
      </c>
      <c r="D40" s="53"/>
      <c r="E40" s="53"/>
      <c r="F40" s="53"/>
      <c r="G40" s="232">
        <v>35.550899999999999</v>
      </c>
      <c r="H40" s="53">
        <v>130</v>
      </c>
      <c r="I40" s="159">
        <v>130</v>
      </c>
      <c r="J40" s="16"/>
      <c r="K40" s="120" t="str">
        <f t="shared" si="1"/>
        <v/>
      </c>
      <c r="L40" s="120" t="str">
        <f t="shared" si="2"/>
        <v/>
      </c>
      <c r="M40" s="120" t="str">
        <f t="shared" si="3"/>
        <v/>
      </c>
      <c r="N40" s="121" t="str">
        <f t="shared" si="4"/>
        <v/>
      </c>
      <c r="O40" s="120" t="str">
        <f t="shared" si="5"/>
        <v/>
      </c>
      <c r="P40" s="169">
        <v>2.2709999999999999</v>
      </c>
      <c r="Q40" s="16"/>
      <c r="R40" s="16"/>
      <c r="S40" s="124">
        <v>98.8</v>
      </c>
      <c r="T40" s="231">
        <v>1.2E-2</v>
      </c>
      <c r="U40" s="231">
        <v>1.1726272907933729E-2</v>
      </c>
      <c r="X40" s="231">
        <v>19.067999999999998</v>
      </c>
      <c r="Y40" s="231">
        <v>18.633047650706693</v>
      </c>
      <c r="Z40" s="231">
        <v>1.389</v>
      </c>
      <c r="AA40" s="231">
        <v>1.3573160890933291</v>
      </c>
      <c r="AB40" s="231">
        <v>6.53</v>
      </c>
      <c r="AC40" s="231">
        <v>6.381046840733938</v>
      </c>
      <c r="AD40" s="76"/>
      <c r="AE40" s="76"/>
      <c r="AF40" s="76"/>
      <c r="AG40" s="76"/>
      <c r="AH40" s="76"/>
      <c r="AI40" s="76"/>
      <c r="AJ40" s="76"/>
      <c r="AK40" s="76"/>
      <c r="AL40" s="76"/>
      <c r="AM40" s="76"/>
      <c r="AN40" s="76"/>
      <c r="AO40" s="76"/>
      <c r="AP40" s="76"/>
      <c r="AQ40" s="76"/>
      <c r="AR40" s="76"/>
      <c r="AS40" s="76"/>
      <c r="AT40" s="76"/>
      <c r="AU40" s="76"/>
      <c r="AV40" s="76"/>
      <c r="AW40" s="76"/>
      <c r="AX40" s="76"/>
      <c r="AY40" s="76"/>
      <c r="AZ40" s="76"/>
      <c r="BA40" s="76"/>
      <c r="BB40" s="77"/>
    </row>
    <row r="41" spans="1:54" ht="15.75" x14ac:dyDescent="0.25">
      <c r="A41" s="75">
        <f>IF(ISBLANK(VLOOKUP(D41,#REF!,3)),0,1)</f>
        <v>1</v>
      </c>
      <c r="B41" s="74">
        <f t="shared" si="0"/>
        <v>0</v>
      </c>
      <c r="C41" s="52">
        <v>7</v>
      </c>
      <c r="D41" s="53"/>
      <c r="E41" s="53"/>
      <c r="F41" s="53"/>
      <c r="G41" s="232">
        <v>35.585299999999997</v>
      </c>
      <c r="H41" s="53">
        <v>130</v>
      </c>
      <c r="I41" s="159">
        <v>130</v>
      </c>
      <c r="J41" s="16"/>
      <c r="K41" s="57" t="str">
        <f t="shared" si="1"/>
        <v/>
      </c>
      <c r="L41" s="57" t="str">
        <f t="shared" si="2"/>
        <v/>
      </c>
      <c r="M41" s="57" t="str">
        <f t="shared" si="3"/>
        <v/>
      </c>
      <c r="N41" s="58" t="str">
        <f t="shared" si="4"/>
        <v/>
      </c>
      <c r="O41" s="57" t="str">
        <f t="shared" si="5"/>
        <v/>
      </c>
      <c r="P41" s="169">
        <v>2.2709999999999999</v>
      </c>
      <c r="Q41" s="16"/>
      <c r="R41" s="16"/>
      <c r="S41" s="124">
        <v>98.9</v>
      </c>
      <c r="T41" s="231">
        <v>1.0999999999999999E-2</v>
      </c>
      <c r="U41" s="231">
        <v>1.0749083498939251E-2</v>
      </c>
      <c r="X41" s="231">
        <v>19.679000000000002</v>
      </c>
      <c r="Y41" s="231">
        <v>19.230110379602323</v>
      </c>
      <c r="Z41" s="231">
        <v>1.395</v>
      </c>
      <c r="AA41" s="231">
        <v>1.3631792255472961</v>
      </c>
      <c r="AB41" s="231">
        <v>6.63</v>
      </c>
      <c r="AC41" s="231">
        <v>6.4787657816333848</v>
      </c>
      <c r="AD41" s="76"/>
      <c r="AE41" s="76"/>
      <c r="AF41" s="76"/>
      <c r="AG41" s="76"/>
      <c r="AH41" s="76"/>
      <c r="AI41" s="76"/>
      <c r="AJ41" s="76"/>
      <c r="AK41" s="76"/>
      <c r="AL41" s="76"/>
      <c r="AM41" s="76"/>
      <c r="AN41" s="76"/>
      <c r="AO41" s="76"/>
      <c r="AP41" s="76"/>
      <c r="AQ41" s="76"/>
      <c r="AR41" s="76"/>
      <c r="AS41" s="76"/>
      <c r="AT41" s="76"/>
      <c r="AU41" s="76"/>
      <c r="AV41" s="76"/>
      <c r="AW41" s="76"/>
      <c r="AX41" s="76"/>
      <c r="AY41" s="76"/>
      <c r="AZ41" s="76"/>
      <c r="BA41" s="76"/>
      <c r="BB41" s="77"/>
    </row>
    <row r="42" spans="1:54" ht="15.75" x14ac:dyDescent="0.25">
      <c r="A42" s="75">
        <f>IF(ISBLANK(VLOOKUP(D42,#REF!,3)),0,1)</f>
        <v>1</v>
      </c>
      <c r="B42" s="74">
        <f t="shared" si="0"/>
        <v>0</v>
      </c>
      <c r="C42" s="52">
        <v>8</v>
      </c>
      <c r="D42" s="53"/>
      <c r="E42" s="53"/>
      <c r="F42" s="53"/>
      <c r="G42" s="164">
        <v>35.690899999999999</v>
      </c>
      <c r="H42" s="53">
        <v>100</v>
      </c>
      <c r="I42" s="159">
        <v>99</v>
      </c>
      <c r="J42" s="16"/>
      <c r="K42" s="57" t="str">
        <f t="shared" si="1"/>
        <v/>
      </c>
      <c r="L42" s="57" t="str">
        <f t="shared" si="2"/>
        <v/>
      </c>
      <c r="M42" s="57" t="str">
        <f t="shared" si="3"/>
        <v/>
      </c>
      <c r="N42" s="58" t="str">
        <f t="shared" si="4"/>
        <v/>
      </c>
      <c r="O42" s="57" t="str">
        <f t="shared" si="5"/>
        <v/>
      </c>
      <c r="P42" s="169">
        <v>2.6190000000000002</v>
      </c>
      <c r="Q42" s="16"/>
      <c r="R42" s="16"/>
      <c r="S42" s="124">
        <v>114</v>
      </c>
      <c r="T42" s="231">
        <v>1.7000000000000001E-2</v>
      </c>
      <c r="U42" s="231">
        <v>1.6612219952906116E-2</v>
      </c>
      <c r="X42" s="231">
        <v>18.073</v>
      </c>
      <c r="Y42" s="231">
        <v>17.660744188757189</v>
      </c>
      <c r="Z42" s="231">
        <v>1.2210000000000001</v>
      </c>
      <c r="AA42" s="231">
        <v>1.193148268382257</v>
      </c>
      <c r="AB42" s="231">
        <v>5.53</v>
      </c>
      <c r="AC42" s="231">
        <v>5.4038574317394605</v>
      </c>
      <c r="AD42" s="76"/>
      <c r="AE42" s="76"/>
      <c r="AF42" s="76"/>
      <c r="AG42" s="76"/>
      <c r="AH42" s="76"/>
      <c r="AI42" s="76"/>
      <c r="AJ42" s="76"/>
      <c r="AK42" s="76"/>
      <c r="AL42" s="76"/>
      <c r="AM42" s="76"/>
      <c r="AN42" s="76"/>
      <c r="AO42" s="76"/>
      <c r="AP42" s="76"/>
      <c r="AQ42" s="76"/>
      <c r="AR42" s="76"/>
      <c r="AS42" s="76"/>
      <c r="AT42" s="76"/>
      <c r="AU42" s="76"/>
      <c r="AV42" s="76"/>
      <c r="AW42" s="76"/>
      <c r="AX42" s="76"/>
      <c r="AY42" s="76"/>
      <c r="AZ42" s="76"/>
      <c r="BA42" s="76"/>
      <c r="BB42" s="77"/>
    </row>
    <row r="43" spans="1:54" ht="15.75" x14ac:dyDescent="0.25">
      <c r="A43" s="75">
        <f>IF(ISBLANK(VLOOKUP(D43,#REF!,3)),0,1)</f>
        <v>1</v>
      </c>
      <c r="B43" s="74">
        <f t="shared" si="0"/>
        <v>0</v>
      </c>
      <c r="C43" s="52">
        <v>9</v>
      </c>
      <c r="D43" s="53"/>
      <c r="E43" s="53"/>
      <c r="F43" s="53"/>
      <c r="G43" s="164">
        <v>35.789099999999998</v>
      </c>
      <c r="H43" s="53">
        <v>80</v>
      </c>
      <c r="I43" s="159">
        <v>79</v>
      </c>
      <c r="J43" s="16"/>
      <c r="K43" s="57" t="str">
        <f t="shared" si="1"/>
        <v/>
      </c>
      <c r="L43" s="57" t="str">
        <f t="shared" si="2"/>
        <v/>
      </c>
      <c r="M43" s="57" t="str">
        <f t="shared" si="3"/>
        <v/>
      </c>
      <c r="N43" s="58" t="str">
        <f t="shared" si="4"/>
        <v/>
      </c>
      <c r="O43" s="57" t="str">
        <f t="shared" si="5"/>
        <v/>
      </c>
      <c r="P43" s="169">
        <v>3.1659999999999999</v>
      </c>
      <c r="Q43" s="16"/>
      <c r="R43" s="16"/>
      <c r="S43" s="124">
        <v>137.80000000000001</v>
      </c>
      <c r="T43" s="231">
        <v>2.7E-2</v>
      </c>
      <c r="U43" s="231">
        <v>2.638411404285089E-2</v>
      </c>
      <c r="X43" s="231">
        <v>14.313000000000001</v>
      </c>
      <c r="Y43" s="231">
        <v>13.986512010937956</v>
      </c>
      <c r="Z43" s="231">
        <v>1.0130000000000001</v>
      </c>
      <c r="AA43" s="231">
        <v>0.98989287131140569</v>
      </c>
      <c r="AB43" s="231">
        <v>4.47</v>
      </c>
      <c r="AC43" s="231">
        <v>4.3680366582053134</v>
      </c>
      <c r="AD43" s="76"/>
      <c r="AE43" s="76"/>
      <c r="AF43" s="76"/>
      <c r="AG43" s="76"/>
      <c r="AH43" s="76"/>
      <c r="AI43" s="76"/>
      <c r="AJ43" s="76"/>
      <c r="AK43" s="76"/>
      <c r="AL43" s="76"/>
      <c r="AM43" s="76"/>
      <c r="AN43" s="76"/>
      <c r="AO43" s="76"/>
      <c r="AP43" s="76"/>
      <c r="AQ43" s="76"/>
      <c r="AR43" s="76"/>
      <c r="AS43" s="76"/>
      <c r="AT43" s="76"/>
      <c r="AU43" s="76"/>
      <c r="AV43" s="76"/>
      <c r="AW43" s="76"/>
      <c r="AX43" s="76"/>
      <c r="AY43" s="76"/>
      <c r="AZ43" s="76"/>
      <c r="BA43" s="76"/>
      <c r="BB43" s="77"/>
    </row>
    <row r="44" spans="1:54" ht="15.75" x14ac:dyDescent="0.25">
      <c r="A44" s="75">
        <f>IF(ISBLANK(VLOOKUP(D44,#REF!,3)),0,1)</f>
        <v>1</v>
      </c>
      <c r="B44" s="74">
        <f t="shared" si="0"/>
        <v>0</v>
      </c>
      <c r="C44" s="52">
        <v>10</v>
      </c>
      <c r="D44" s="53"/>
      <c r="E44" s="53"/>
      <c r="F44" s="53"/>
      <c r="G44" s="164">
        <v>35.9163</v>
      </c>
      <c r="H44" s="53">
        <v>60</v>
      </c>
      <c r="I44" s="159">
        <v>59</v>
      </c>
      <c r="J44" s="16"/>
      <c r="K44" s="57" t="str">
        <f t="shared" si="1"/>
        <v/>
      </c>
      <c r="L44" s="57" t="str">
        <f t="shared" si="2"/>
        <v/>
      </c>
      <c r="M44" s="57" t="str">
        <f t="shared" si="3"/>
        <v/>
      </c>
      <c r="N44" s="58" t="str">
        <f t="shared" si="4"/>
        <v/>
      </c>
      <c r="O44" s="57" t="str">
        <f t="shared" si="5"/>
        <v/>
      </c>
      <c r="P44" s="169">
        <v>3.335</v>
      </c>
      <c r="Q44" s="16"/>
      <c r="R44" s="16"/>
      <c r="S44" s="124">
        <v>145.19999999999999</v>
      </c>
      <c r="T44" s="231">
        <v>6.6000000000000003E-2</v>
      </c>
      <c r="U44" s="231">
        <v>6.4494500993635517E-2</v>
      </c>
      <c r="X44" s="231">
        <v>11.933999999999999</v>
      </c>
      <c r="Y44" s="231">
        <v>11.661778406940092</v>
      </c>
      <c r="Z44" s="231">
        <v>0.871</v>
      </c>
      <c r="AA44" s="231">
        <v>0.85113197523418982</v>
      </c>
      <c r="AB44" s="231">
        <v>3.72</v>
      </c>
      <c r="AC44" s="231">
        <v>3.6351446014594559</v>
      </c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  <c r="AP44" s="76"/>
      <c r="AQ44" s="76"/>
      <c r="AR44" s="76"/>
      <c r="AS44" s="76"/>
      <c r="AT44" s="76"/>
      <c r="AU44" s="76"/>
      <c r="AV44" s="76"/>
      <c r="AW44" s="76"/>
      <c r="AX44" s="76"/>
      <c r="AY44" s="76"/>
      <c r="AZ44" s="76"/>
      <c r="BA44" s="76"/>
      <c r="BB44" s="77"/>
    </row>
    <row r="45" spans="1:54" ht="15.75" x14ac:dyDescent="0.25">
      <c r="A45" s="75">
        <f>IF(ISBLANK(VLOOKUP(D45,#REF!,3)),0,1)</f>
        <v>1</v>
      </c>
      <c r="B45" s="74">
        <f t="shared" si="0"/>
        <v>0</v>
      </c>
      <c r="C45" s="52">
        <v>11</v>
      </c>
      <c r="D45" s="53"/>
      <c r="E45" s="53"/>
      <c r="F45" s="53"/>
      <c r="G45" s="232">
        <v>36.067700000000002</v>
      </c>
      <c r="H45" s="53">
        <v>40</v>
      </c>
      <c r="I45" s="159">
        <v>39</v>
      </c>
      <c r="J45" s="16"/>
      <c r="K45" s="57" t="str">
        <f t="shared" si="1"/>
        <v/>
      </c>
      <c r="L45" s="57" t="str">
        <f t="shared" si="2"/>
        <v/>
      </c>
      <c r="M45" s="57" t="str">
        <f t="shared" si="3"/>
        <v/>
      </c>
      <c r="N45" s="58" t="str">
        <f t="shared" si="4"/>
        <v/>
      </c>
      <c r="O45" s="57" t="str">
        <f t="shared" si="5"/>
        <v/>
      </c>
      <c r="P45" s="169">
        <v>4.306</v>
      </c>
      <c r="Q45" s="16"/>
      <c r="R45" s="16"/>
      <c r="S45" s="124">
        <v>187.6</v>
      </c>
      <c r="T45" s="231">
        <v>0.184</v>
      </c>
      <c r="U45" s="231">
        <v>0.17980285125498383</v>
      </c>
      <c r="X45" s="231">
        <v>1.506</v>
      </c>
      <c r="Y45" s="231">
        <v>1.471647249945683</v>
      </c>
      <c r="Z45" s="231">
        <v>0.36</v>
      </c>
      <c r="AA45" s="231">
        <v>0.35178818723801186</v>
      </c>
      <c r="AB45" s="231">
        <v>1.86</v>
      </c>
      <c r="AC45" s="231">
        <v>1.817572300729728</v>
      </c>
      <c r="AD45" s="76"/>
      <c r="AE45" s="76"/>
      <c r="AF45" s="76"/>
      <c r="AG45" s="76"/>
      <c r="AH45" s="76"/>
      <c r="AI45" s="76"/>
      <c r="AJ45" s="76"/>
      <c r="AK45" s="76"/>
      <c r="AL45" s="76"/>
      <c r="AM45" s="76"/>
      <c r="AN45" s="76"/>
      <c r="AO45" s="76"/>
      <c r="AP45" s="76"/>
      <c r="AQ45" s="76"/>
      <c r="AR45" s="76"/>
      <c r="AS45" s="76"/>
      <c r="AT45" s="76"/>
      <c r="AU45" s="76"/>
      <c r="AV45" s="76"/>
      <c r="AW45" s="76"/>
      <c r="AX45" s="76"/>
      <c r="AY45" s="76"/>
      <c r="AZ45" s="76"/>
      <c r="BA45" s="76"/>
      <c r="BB45" s="77"/>
    </row>
    <row r="46" spans="1:54" ht="15.75" x14ac:dyDescent="0.25">
      <c r="A46" s="75">
        <f>IF(ISBLANK(VLOOKUP(D46,#REF!,3)),0,1)</f>
        <v>1</v>
      </c>
      <c r="B46" s="74">
        <f t="shared" si="0"/>
        <v>0</v>
      </c>
      <c r="C46" s="52">
        <v>12</v>
      </c>
      <c r="D46" s="53"/>
      <c r="E46" s="54"/>
      <c r="F46" s="55"/>
      <c r="G46" s="232">
        <v>36.0822</v>
      </c>
      <c r="H46" s="53">
        <v>40</v>
      </c>
      <c r="I46" s="159">
        <v>39</v>
      </c>
      <c r="J46" s="16"/>
      <c r="K46" s="16"/>
      <c r="L46" s="16"/>
      <c r="M46" s="16"/>
      <c r="N46" s="16"/>
      <c r="O46" s="16"/>
      <c r="P46" s="169">
        <v>4.4379999999999997</v>
      </c>
      <c r="Q46" s="16"/>
      <c r="R46" s="16"/>
      <c r="S46" s="124">
        <v>193.4</v>
      </c>
      <c r="T46" s="231">
        <v>0.126</v>
      </c>
      <c r="U46" s="231">
        <v>0.12312586553330415</v>
      </c>
      <c r="X46" s="231">
        <v>1.0139999999999998</v>
      </c>
      <c r="Y46" s="231">
        <v>0.99087006072039985</v>
      </c>
      <c r="Z46" s="231">
        <v>0.315</v>
      </c>
      <c r="AA46" s="231">
        <v>0.30781466383326039</v>
      </c>
      <c r="AB46" s="231">
        <v>1.64</v>
      </c>
      <c r="AC46" s="231">
        <v>1.6025906307509428</v>
      </c>
      <c r="AD46" s="76"/>
      <c r="AE46" s="76"/>
      <c r="AF46" s="76"/>
      <c r="AG46" s="76"/>
      <c r="AH46" s="76"/>
      <c r="AI46" s="76"/>
      <c r="AJ46" s="76"/>
      <c r="AK46" s="76"/>
      <c r="AL46" s="76"/>
      <c r="AM46" s="76"/>
      <c r="AN46" s="76"/>
      <c r="AO46" s="76"/>
      <c r="AP46" s="76"/>
      <c r="AQ46" s="76"/>
      <c r="AR46" s="76"/>
      <c r="AS46" s="76"/>
      <c r="AT46" s="76"/>
      <c r="AU46" s="76"/>
      <c r="AV46" s="76"/>
      <c r="AW46" s="76"/>
      <c r="AX46" s="76"/>
      <c r="AY46" s="76"/>
      <c r="AZ46" s="76"/>
      <c r="BA46" s="76"/>
      <c r="BB46" s="77"/>
    </row>
    <row r="47" spans="1:54" ht="15.75" x14ac:dyDescent="0.25">
      <c r="A47" s="75">
        <f>IF(ISBLANK(VLOOKUP(D47,#REF!,3)),0,1)</f>
        <v>1</v>
      </c>
      <c r="B47" s="74">
        <f t="shared" si="0"/>
        <v>0</v>
      </c>
      <c r="C47" s="52">
        <v>13</v>
      </c>
      <c r="D47" s="53"/>
      <c r="E47" s="54"/>
      <c r="F47" s="55"/>
      <c r="G47" s="164">
        <v>34.631599999999999</v>
      </c>
      <c r="H47" s="53">
        <v>20</v>
      </c>
      <c r="I47" s="159">
        <v>20</v>
      </c>
      <c r="J47" s="16"/>
      <c r="K47" s="16"/>
      <c r="L47" s="16"/>
      <c r="M47" s="16"/>
      <c r="N47" s="16"/>
      <c r="O47" s="16"/>
      <c r="P47" s="169">
        <v>4.5369999999999999</v>
      </c>
      <c r="Q47" s="16"/>
      <c r="R47" s="16"/>
      <c r="S47" s="124">
        <v>198.2</v>
      </c>
      <c r="T47" s="231">
        <v>8.0000000000000002E-3</v>
      </c>
      <c r="U47" s="231">
        <v>7.8175152719558196E-3</v>
      </c>
      <c r="X47" s="231">
        <v>2.1999999999999999E-2</v>
      </c>
      <c r="Y47" s="231">
        <v>2.1498166997878501E-2</v>
      </c>
      <c r="Z47" s="231">
        <v>2.0999999999999998E-2</v>
      </c>
      <c r="AA47" s="231">
        <v>2.0520977588884024E-2</v>
      </c>
      <c r="AB47" s="231">
        <v>0.6</v>
      </c>
      <c r="AC47" s="231">
        <v>0.5863136453966864</v>
      </c>
      <c r="AD47" s="76"/>
      <c r="AE47" s="76"/>
      <c r="AF47" s="76"/>
      <c r="AG47" s="76"/>
      <c r="AH47" s="76"/>
      <c r="AI47" s="76"/>
      <c r="AJ47" s="76"/>
      <c r="AK47" s="76"/>
      <c r="AL47" s="76"/>
      <c r="AM47" s="76"/>
      <c r="AN47" s="76"/>
      <c r="AO47" s="76"/>
      <c r="AP47" s="76"/>
      <c r="AQ47" s="76"/>
      <c r="AR47" s="76"/>
      <c r="AS47" s="76"/>
      <c r="AT47" s="76"/>
      <c r="AU47" s="76"/>
      <c r="AV47" s="76"/>
      <c r="AW47" s="76"/>
      <c r="AX47" s="76"/>
      <c r="AY47" s="76"/>
      <c r="AZ47" s="76"/>
      <c r="BA47" s="76"/>
      <c r="BB47" s="77"/>
    </row>
    <row r="48" spans="1:54" ht="15.75" x14ac:dyDescent="0.25">
      <c r="A48" s="75">
        <f>IF(ISBLANK(VLOOKUP(D48,#REF!,3)),0,1)</f>
        <v>1</v>
      </c>
      <c r="B48" s="74">
        <f t="shared" si="0"/>
        <v>0</v>
      </c>
      <c r="C48" s="52">
        <v>14</v>
      </c>
      <c r="D48" s="53"/>
      <c r="E48" s="54"/>
      <c r="F48" s="55"/>
      <c r="G48" s="164">
        <v>34.632100000000001</v>
      </c>
      <c r="H48" s="53">
        <v>10</v>
      </c>
      <c r="I48" s="159">
        <v>9</v>
      </c>
      <c r="J48" s="16"/>
      <c r="K48" s="16"/>
      <c r="L48" s="16"/>
      <c r="M48" s="16"/>
      <c r="N48" s="16"/>
      <c r="O48" s="16"/>
      <c r="P48" s="169">
        <v>4.5170000000000003</v>
      </c>
      <c r="Q48" s="16"/>
      <c r="R48" s="16"/>
      <c r="S48" s="124">
        <v>197.4</v>
      </c>
      <c r="T48" s="231">
        <v>7.0000000000000001E-3</v>
      </c>
      <c r="U48" s="231">
        <v>6.8403258629613417E-3</v>
      </c>
      <c r="X48" s="231">
        <v>3.3000000000000002E-2</v>
      </c>
      <c r="Y48" s="231">
        <v>3.2247250496817759E-2</v>
      </c>
      <c r="Z48" s="231">
        <v>3.1E-2</v>
      </c>
      <c r="AA48" s="231">
        <v>3.0292871678828798E-2</v>
      </c>
      <c r="AB48" s="231">
        <v>0.62</v>
      </c>
      <c r="AC48" s="231">
        <v>0.60585743357657595</v>
      </c>
      <c r="AD48" s="76"/>
      <c r="AE48" s="76"/>
      <c r="AF48" s="76"/>
      <c r="AG48" s="76"/>
      <c r="AH48" s="76"/>
      <c r="AI48" s="76"/>
      <c r="AJ48" s="76"/>
      <c r="AK48" s="76"/>
      <c r="AL48" s="76"/>
      <c r="AM48" s="76"/>
      <c r="AN48" s="76"/>
      <c r="AO48" s="76"/>
      <c r="AP48" s="76"/>
      <c r="AQ48" s="76"/>
      <c r="AR48" s="76"/>
      <c r="AS48" s="76"/>
      <c r="AT48" s="76"/>
      <c r="AU48" s="76"/>
      <c r="AV48" s="76"/>
      <c r="AW48" s="76"/>
      <c r="AX48" s="76"/>
      <c r="AY48" s="76"/>
      <c r="AZ48" s="76"/>
      <c r="BA48" s="76"/>
      <c r="BB48" s="77"/>
    </row>
    <row r="49" spans="1:54" ht="15.75" x14ac:dyDescent="0.25">
      <c r="A49" s="75">
        <f>IF(ISBLANK(VLOOKUP(D49,#REF!,3)),0,1)</f>
        <v>1</v>
      </c>
      <c r="B49" s="74">
        <f t="shared" si="0"/>
        <v>0</v>
      </c>
      <c r="C49" s="52">
        <v>15</v>
      </c>
      <c r="D49" s="53"/>
      <c r="E49" s="54"/>
      <c r="F49" s="55"/>
      <c r="G49" s="164">
        <v>34.631599999999999</v>
      </c>
      <c r="H49" s="53">
        <v>0</v>
      </c>
      <c r="I49" s="159">
        <v>1</v>
      </c>
      <c r="J49" s="16"/>
      <c r="K49" s="16"/>
      <c r="L49" s="16"/>
      <c r="M49" s="16"/>
      <c r="N49" s="16"/>
      <c r="O49" s="16"/>
      <c r="P49" s="169">
        <v>4.5129999999999999</v>
      </c>
      <c r="Q49" s="16"/>
      <c r="R49" s="16"/>
      <c r="S49" s="124">
        <v>197.2</v>
      </c>
      <c r="T49" s="231">
        <v>6.0000000000000001E-3</v>
      </c>
      <c r="U49" s="231">
        <v>5.8631364539668647E-3</v>
      </c>
      <c r="X49" s="231">
        <v>1.4E-2</v>
      </c>
      <c r="Y49" s="231">
        <v>1.3680651725922683E-2</v>
      </c>
      <c r="Z49" s="231">
        <v>2.3999999999999994E-2</v>
      </c>
      <c r="AA49" s="231">
        <v>2.3452545815867452E-2</v>
      </c>
      <c r="AB49" s="231">
        <v>0.63</v>
      </c>
      <c r="AC49" s="231">
        <v>0.61562932766652079</v>
      </c>
      <c r="AD49" s="76"/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76"/>
      <c r="AR49" s="76"/>
      <c r="AS49" s="76"/>
      <c r="AT49" s="76"/>
      <c r="AU49" s="76"/>
      <c r="AV49" s="76"/>
      <c r="AW49" s="76"/>
      <c r="AX49" s="76"/>
      <c r="AY49" s="76"/>
      <c r="AZ49" s="76"/>
      <c r="BA49" s="76"/>
      <c r="BB49" s="77"/>
    </row>
    <row r="50" spans="1:54" ht="15.75" x14ac:dyDescent="0.25">
      <c r="A50" s="75">
        <f>IF(ISBLANK(VLOOKUP(D50,#REF!,3)),0,1)</f>
        <v>1</v>
      </c>
      <c r="B50" s="74">
        <f t="shared" si="0"/>
        <v>0</v>
      </c>
      <c r="C50" s="52">
        <v>16</v>
      </c>
      <c r="D50" s="53"/>
      <c r="E50" s="54"/>
      <c r="F50" s="55"/>
      <c r="G50" s="112"/>
      <c r="H50" s="53">
        <v>0</v>
      </c>
      <c r="I50" s="159">
        <v>1</v>
      </c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24"/>
      <c r="W50" s="124"/>
      <c r="X50" s="16"/>
      <c r="Y50" s="16"/>
      <c r="Z50" s="124"/>
      <c r="AA50" s="76"/>
      <c r="AB50" s="76"/>
      <c r="AC50" s="76"/>
      <c r="AD50" s="76"/>
      <c r="AE50" s="76"/>
      <c r="AF50" s="76"/>
      <c r="AG50" s="76"/>
      <c r="AH50" s="76"/>
      <c r="AI50" s="76"/>
      <c r="AJ50" s="76"/>
      <c r="AK50" s="76"/>
      <c r="AL50" s="76"/>
      <c r="AM50" s="76"/>
      <c r="AN50" s="76"/>
      <c r="AO50" s="76"/>
      <c r="AP50" s="76"/>
      <c r="AQ50" s="76"/>
      <c r="AR50" s="76"/>
      <c r="AS50" s="76"/>
      <c r="AT50" s="76"/>
      <c r="AU50" s="76"/>
      <c r="AV50" s="76"/>
      <c r="AW50" s="76"/>
      <c r="AX50" s="76"/>
      <c r="AY50" s="76"/>
      <c r="AZ50" s="76"/>
      <c r="BA50" s="76"/>
      <c r="BB50" s="77"/>
    </row>
    <row r="51" spans="1:54" ht="15.75" x14ac:dyDescent="0.25">
      <c r="A51" s="75">
        <f>IF(ISBLANK(VLOOKUP(D51,#REF!,3)),0,1)</f>
        <v>1</v>
      </c>
      <c r="B51" s="74">
        <f t="shared" si="0"/>
        <v>0</v>
      </c>
      <c r="C51" s="52">
        <v>17</v>
      </c>
      <c r="D51" s="53"/>
      <c r="E51" s="54"/>
      <c r="F51" s="55"/>
      <c r="G51" s="112"/>
      <c r="H51" s="53">
        <v>0</v>
      </c>
      <c r="I51" s="159">
        <v>1</v>
      </c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24"/>
      <c r="W51" s="124"/>
      <c r="X51" s="16"/>
      <c r="Y51" s="16"/>
      <c r="Z51" s="124"/>
      <c r="AA51" s="16"/>
      <c r="AB51" s="124"/>
      <c r="AC51" s="124"/>
      <c r="AD51" s="76"/>
      <c r="AE51" s="76"/>
      <c r="AF51" s="76"/>
      <c r="AG51" s="76"/>
      <c r="AH51" s="76"/>
      <c r="AI51" s="76"/>
      <c r="AJ51" s="76"/>
      <c r="AK51" s="76"/>
      <c r="AL51" s="76"/>
      <c r="AM51" s="76"/>
      <c r="AN51" s="76"/>
      <c r="AO51" s="76"/>
      <c r="AP51" s="76"/>
      <c r="AQ51" s="76"/>
      <c r="AR51" s="76"/>
      <c r="AS51" s="76"/>
      <c r="AT51" s="76"/>
      <c r="AU51" s="76"/>
      <c r="AV51" s="76"/>
      <c r="AW51" s="76"/>
      <c r="AX51" s="76"/>
      <c r="AY51" s="76"/>
      <c r="AZ51" s="76"/>
      <c r="BA51" s="76"/>
      <c r="BB51" s="77"/>
    </row>
    <row r="52" spans="1:54" ht="15.75" x14ac:dyDescent="0.25">
      <c r="A52" s="75">
        <f>IF(ISBLANK(VLOOKUP(D52,#REF!,3)),0,1)</f>
        <v>1</v>
      </c>
      <c r="B52" s="74">
        <f t="shared" si="0"/>
        <v>0</v>
      </c>
      <c r="C52" s="52">
        <v>18</v>
      </c>
      <c r="D52" s="53"/>
      <c r="E52" s="54"/>
      <c r="F52" s="55"/>
      <c r="G52" s="112"/>
      <c r="H52" s="53"/>
      <c r="I52" s="53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24"/>
      <c r="W52" s="124"/>
      <c r="X52" s="16"/>
      <c r="Y52" s="16"/>
      <c r="Z52" s="124"/>
      <c r="AA52" s="76"/>
      <c r="AB52" s="76"/>
      <c r="AC52" s="76"/>
      <c r="AD52" s="76"/>
      <c r="AE52" s="76"/>
      <c r="AF52" s="76"/>
      <c r="AG52" s="76"/>
      <c r="AH52" s="76"/>
      <c r="AI52" s="76"/>
      <c r="AJ52" s="76"/>
      <c r="AK52" s="76"/>
      <c r="AL52" s="76"/>
      <c r="AM52" s="76"/>
      <c r="AN52" s="76"/>
      <c r="AO52" s="76"/>
      <c r="AP52" s="76"/>
      <c r="AQ52" s="76"/>
      <c r="AR52" s="76"/>
      <c r="AS52" s="76"/>
      <c r="AT52" s="76"/>
      <c r="AU52" s="76"/>
      <c r="AV52" s="76"/>
      <c r="AW52" s="76"/>
      <c r="AX52" s="76"/>
      <c r="AY52" s="76"/>
      <c r="AZ52" s="76"/>
      <c r="BA52" s="76"/>
      <c r="BB52" s="77"/>
    </row>
    <row r="53" spans="1:54" ht="15.75" x14ac:dyDescent="0.25">
      <c r="A53" s="75">
        <f>IF(ISBLANK(VLOOKUP(D53,#REF!,3)),0,1)</f>
        <v>1</v>
      </c>
      <c r="B53" s="74">
        <f t="shared" si="0"/>
        <v>0</v>
      </c>
      <c r="C53" s="52">
        <v>19</v>
      </c>
      <c r="D53" s="53"/>
      <c r="E53" s="54"/>
      <c r="F53" s="55"/>
      <c r="G53" s="112"/>
      <c r="H53" s="53"/>
      <c r="I53" s="53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76"/>
      <c r="U53" s="76"/>
      <c r="V53" s="76"/>
      <c r="W53" s="76"/>
      <c r="X53" s="76"/>
      <c r="Y53" s="76"/>
      <c r="Z53" s="76"/>
      <c r="AA53" s="76"/>
      <c r="AB53" s="76"/>
      <c r="AC53" s="76"/>
      <c r="AD53" s="76"/>
      <c r="AE53" s="76"/>
      <c r="AF53" s="76"/>
      <c r="AG53" s="76"/>
      <c r="AH53" s="76"/>
      <c r="AI53" s="76"/>
      <c r="AJ53" s="76"/>
      <c r="AK53" s="76"/>
      <c r="AL53" s="76"/>
      <c r="AM53" s="76"/>
      <c r="AN53" s="76"/>
      <c r="AO53" s="76"/>
      <c r="AP53" s="76"/>
      <c r="AQ53" s="76"/>
      <c r="AR53" s="76"/>
      <c r="AS53" s="76"/>
      <c r="AT53" s="76"/>
      <c r="AU53" s="76"/>
      <c r="AV53" s="76"/>
      <c r="AW53" s="76"/>
      <c r="AX53" s="76"/>
      <c r="AY53" s="76"/>
      <c r="AZ53" s="76"/>
      <c r="BA53" s="76"/>
      <c r="BB53" s="77"/>
    </row>
    <row r="54" spans="1:54" ht="15.75" x14ac:dyDescent="0.25">
      <c r="A54" s="75">
        <f>IF(ISBLANK(VLOOKUP(D54,#REF!,3)),0,1)</f>
        <v>1</v>
      </c>
      <c r="B54" s="74">
        <f t="shared" si="0"/>
        <v>0</v>
      </c>
      <c r="C54" s="52">
        <v>20</v>
      </c>
      <c r="D54" s="53"/>
      <c r="E54" s="54"/>
      <c r="F54" s="55"/>
      <c r="G54" s="112"/>
      <c r="H54" s="53"/>
      <c r="I54" s="53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76"/>
      <c r="U54" s="76"/>
      <c r="V54" s="76"/>
      <c r="W54" s="76"/>
      <c r="X54" s="76"/>
      <c r="Y54" s="76"/>
      <c r="Z54" s="76"/>
      <c r="AA54" s="76"/>
      <c r="AB54" s="76"/>
      <c r="AC54" s="76"/>
      <c r="AD54" s="76"/>
      <c r="AE54" s="76"/>
      <c r="AF54" s="76"/>
      <c r="AG54" s="76"/>
      <c r="AH54" s="76"/>
      <c r="AI54" s="76"/>
      <c r="AJ54" s="76"/>
      <c r="AK54" s="76"/>
      <c r="AL54" s="76"/>
      <c r="AM54" s="76"/>
      <c r="AN54" s="76"/>
      <c r="AO54" s="76"/>
      <c r="AP54" s="76"/>
      <c r="AQ54" s="76"/>
      <c r="AR54" s="76"/>
      <c r="AS54" s="76"/>
      <c r="AT54" s="76"/>
      <c r="AU54" s="76"/>
      <c r="AV54" s="76"/>
      <c r="AW54" s="76"/>
      <c r="AX54" s="76"/>
      <c r="AY54" s="76"/>
      <c r="AZ54" s="76"/>
      <c r="BA54" s="76"/>
      <c r="BB54" s="77"/>
    </row>
    <row r="55" spans="1:54" ht="15.75" x14ac:dyDescent="0.25">
      <c r="A55" s="75">
        <f>IF(ISBLANK(VLOOKUP(D55,#REF!,3)),0,1)</f>
        <v>1</v>
      </c>
      <c r="B55" s="74">
        <f t="shared" si="0"/>
        <v>0</v>
      </c>
      <c r="C55" s="52">
        <v>21</v>
      </c>
      <c r="D55" s="53"/>
      <c r="E55" s="54"/>
      <c r="F55" s="55"/>
      <c r="G55" s="112"/>
      <c r="H55" s="53"/>
      <c r="I55" s="53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76"/>
      <c r="U55" s="76"/>
      <c r="V55" s="76"/>
      <c r="W55" s="76"/>
      <c r="X55" s="76"/>
      <c r="Y55" s="76"/>
      <c r="Z55" s="76"/>
      <c r="AA55" s="76"/>
      <c r="AB55" s="76"/>
      <c r="AC55" s="76"/>
      <c r="AD55" s="76"/>
      <c r="AE55" s="76"/>
      <c r="AF55" s="76"/>
      <c r="AG55" s="76"/>
      <c r="AH55" s="76"/>
      <c r="AI55" s="76"/>
      <c r="AJ55" s="76"/>
      <c r="AK55" s="76"/>
      <c r="AL55" s="76"/>
      <c r="AM55" s="76"/>
      <c r="AN55" s="76"/>
      <c r="AO55" s="76"/>
      <c r="AP55" s="76"/>
      <c r="AQ55" s="76"/>
      <c r="AR55" s="76"/>
      <c r="AS55" s="76"/>
      <c r="AT55" s="76"/>
      <c r="AU55" s="76"/>
      <c r="AV55" s="76"/>
      <c r="AW55" s="76"/>
      <c r="AX55" s="76"/>
      <c r="AY55" s="76"/>
      <c r="AZ55" s="76"/>
      <c r="BA55" s="76"/>
      <c r="BB55" s="77"/>
    </row>
    <row r="56" spans="1:54" ht="15.75" x14ac:dyDescent="0.25">
      <c r="A56" s="75">
        <f>IF(ISBLANK(VLOOKUP(D56,#REF!,3)),0,1)</f>
        <v>1</v>
      </c>
      <c r="B56" s="74">
        <f t="shared" si="0"/>
        <v>0</v>
      </c>
      <c r="C56" s="52">
        <v>22</v>
      </c>
      <c r="D56" s="53"/>
      <c r="E56" s="54"/>
      <c r="F56" s="55"/>
      <c r="G56" s="112"/>
      <c r="H56" s="53"/>
      <c r="I56" s="53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24"/>
      <c r="W56" s="124"/>
      <c r="X56" s="124"/>
      <c r="Y56" s="124"/>
      <c r="Z56" s="16"/>
      <c r="AA56" s="16"/>
      <c r="AB56" s="124"/>
      <c r="AC56" s="124"/>
      <c r="AD56" s="76"/>
      <c r="AE56" s="76"/>
      <c r="AF56" s="76"/>
      <c r="AG56" s="76"/>
      <c r="AH56" s="76"/>
      <c r="AI56" s="76"/>
      <c r="AJ56" s="76"/>
      <c r="AK56" s="76"/>
      <c r="AL56" s="76"/>
      <c r="AM56" s="76"/>
      <c r="AN56" s="76"/>
      <c r="AO56" s="76"/>
      <c r="AP56" s="76"/>
      <c r="AQ56" s="76"/>
      <c r="AR56" s="76"/>
      <c r="AS56" s="76"/>
      <c r="AT56" s="76"/>
      <c r="AU56" s="76"/>
      <c r="AV56" s="76"/>
      <c r="AW56" s="76"/>
      <c r="AX56" s="76"/>
      <c r="AY56" s="76"/>
      <c r="AZ56" s="76"/>
      <c r="BA56" s="76"/>
      <c r="BB56" s="77"/>
    </row>
    <row r="57" spans="1:54" ht="15.75" x14ac:dyDescent="0.25">
      <c r="A57" s="75">
        <f>IF(ISBLANK(VLOOKUP(D57,#REF!,3)),0,1)</f>
        <v>1</v>
      </c>
      <c r="B57" s="74">
        <f t="shared" si="0"/>
        <v>0</v>
      </c>
      <c r="C57" s="52">
        <v>23</v>
      </c>
      <c r="D57" s="53"/>
      <c r="E57" s="54"/>
      <c r="F57" s="55"/>
      <c r="G57" s="112"/>
      <c r="H57" s="53"/>
      <c r="I57" s="53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  <c r="AG57" s="76"/>
      <c r="AH57" s="76"/>
      <c r="AI57" s="76"/>
      <c r="AJ57" s="76"/>
      <c r="AK57" s="76"/>
      <c r="AL57" s="76"/>
      <c r="AM57" s="76"/>
      <c r="AN57" s="76"/>
      <c r="AO57" s="76"/>
      <c r="AP57" s="76"/>
      <c r="AQ57" s="76"/>
      <c r="AR57" s="76"/>
      <c r="AS57" s="76"/>
      <c r="AT57" s="76"/>
      <c r="AU57" s="76"/>
      <c r="AV57" s="76"/>
      <c r="AW57" s="76"/>
      <c r="AX57" s="76"/>
      <c r="AY57" s="76"/>
      <c r="AZ57" s="76"/>
      <c r="BA57" s="76"/>
      <c r="BB57" s="77"/>
    </row>
    <row r="58" spans="1:54" ht="16.5" thickBot="1" x14ac:dyDescent="0.3">
      <c r="A58" s="75">
        <f>IF(ISBLANK(VLOOKUP(D58,#REF!,3)),0,1)</f>
        <v>1</v>
      </c>
      <c r="B58" s="74">
        <f t="shared" si="0"/>
        <v>0</v>
      </c>
      <c r="C58" s="61">
        <v>24</v>
      </c>
      <c r="D58" s="62"/>
      <c r="E58" s="63"/>
      <c r="F58" s="64"/>
      <c r="G58" s="113"/>
      <c r="H58" s="62"/>
      <c r="I58" s="62"/>
      <c r="J58" s="152" t="s">
        <v>4</v>
      </c>
      <c r="K58" s="65" t="str">
        <f>IF(ISBLANK(E58),"",(0.000824493-(0.0000040899*E58)+(0.000000076438*E58^2)-(0.00000000082467*E58^3)+(0.0000000000053875*E58^4)))</f>
        <v/>
      </c>
      <c r="L58" s="65" t="str">
        <f t="shared" ref="L58" si="6">IF(ISBLANK(E58),"",(-0.00000572466+(0.00000010227*E58)-(0.0000000016546*E58^2)))</f>
        <v/>
      </c>
      <c r="M58" s="65" t="str">
        <f t="shared" ref="M58" si="7">IF(ISBLANK(E58),"",IF(ISBLANK(G58),(O58+(K58*35)+(L58*35^1.5)+(0.00000048314*35^2)),(O58+(K58*G58)+(L58*G58^1.5)+(0.00000048314*G58^2))))</f>
        <v/>
      </c>
      <c r="N58" s="66" t="str">
        <f t="shared" ref="N58" si="8">IF(ISBLANK(D58),"",IF(ISBLANK(G58),J58*(1+0.00001*(35-20)),J58*(1+0.00001*(G58-20))))</f>
        <v/>
      </c>
      <c r="O58" s="65" t="str">
        <f t="shared" ref="O58" si="9">IF(ISBLANK(E58),"",(0.999842594+(0.00006793952*E58)-(0.00000909529*E58^2)+(0.0000001001685*E58^3)-(0.000000001120083*E58^4)+(0.000000000006536332*E58^5)))</f>
        <v/>
      </c>
      <c r="P58" s="67" t="s">
        <v>4</v>
      </c>
      <c r="Q58" s="153" t="s">
        <v>4</v>
      </c>
      <c r="R58" s="68" t="s">
        <v>4</v>
      </c>
      <c r="S58" s="68" t="s">
        <v>4</v>
      </c>
      <c r="T58" s="78"/>
      <c r="U58" s="78"/>
      <c r="V58" s="78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/>
      <c r="AH58" s="78"/>
      <c r="AI58" s="78"/>
      <c r="AJ58" s="78"/>
      <c r="AK58" s="78"/>
      <c r="AL58" s="78"/>
      <c r="AM58" s="78"/>
      <c r="AN58" s="78"/>
      <c r="AO58" s="78"/>
      <c r="AP58" s="78"/>
      <c r="AQ58" s="78"/>
      <c r="AR58" s="78"/>
      <c r="AS58" s="78"/>
      <c r="AT58" s="78"/>
      <c r="AU58" s="78"/>
      <c r="AV58" s="78"/>
      <c r="AW58" s="78"/>
      <c r="AX58" s="78"/>
      <c r="AY58" s="78"/>
      <c r="AZ58" s="78"/>
      <c r="BA58" s="78"/>
      <c r="BB58" s="79"/>
    </row>
  </sheetData>
  <dataConsolidate/>
  <mergeCells count="70">
    <mergeCell ref="AX31:AX32"/>
    <mergeCell ref="AY31:AY32"/>
    <mergeCell ref="AZ31:AZ32"/>
    <mergeCell ref="BA31:BA32"/>
    <mergeCell ref="BB31:BB32"/>
    <mergeCell ref="AS31:AS32"/>
    <mergeCell ref="AT31:AT32"/>
    <mergeCell ref="AU31:AU32"/>
    <mergeCell ref="AV31:AV32"/>
    <mergeCell ref="AW31:AW32"/>
    <mergeCell ref="AN31:AN32"/>
    <mergeCell ref="AO31:AO32"/>
    <mergeCell ref="AP31:AP32"/>
    <mergeCell ref="AQ31:AQ32"/>
    <mergeCell ref="AR31:AR32"/>
    <mergeCell ref="AI31:AI32"/>
    <mergeCell ref="AJ31:AJ32"/>
    <mergeCell ref="AK31:AK32"/>
    <mergeCell ref="AL31:AL32"/>
    <mergeCell ref="AM31:AM32"/>
    <mergeCell ref="AD31:AD32"/>
    <mergeCell ref="AE31:AE32"/>
    <mergeCell ref="AF31:AF32"/>
    <mergeCell ref="AG31:AG32"/>
    <mergeCell ref="AH31:AH32"/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Z31:AA32"/>
    <mergeCell ref="AB31:AC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H33:H34"/>
    <mergeCell ref="I33:I34"/>
    <mergeCell ref="J33:J34"/>
    <mergeCell ref="C33:C34"/>
    <mergeCell ref="D33:D34"/>
    <mergeCell ref="E33:E34"/>
    <mergeCell ref="F33:F34"/>
    <mergeCell ref="G33:G34"/>
  </mergeCells>
  <dataValidations count="4">
    <dataValidation type="list" allowBlank="1" showErrorMessage="1" sqref="I29">
      <formula1>$O$28:$O$30</formula1>
    </dataValidation>
    <dataValidation allowBlank="1" showErrorMessage="1" sqref="J30"/>
    <dataValidation type="list" showInputMessage="1" showErrorMessage="1" promptTitle="Choix Cardinal" sqref="P10">
      <formula1>$N$8:$N$10</formula1>
    </dataValidation>
    <dataValidation type="list" showInputMessage="1" showErrorMessage="1" promptTitle="Choix Cardinal" sqref="P9">
      <formula1>$M$8:$M$10</formula1>
    </dataValidation>
  </dataValidations>
  <pageMargins left="0.7" right="0.7" top="0.75" bottom="0.75" header="0.3" footer="0.3"/>
  <pageSetup paperSize="9" orientation="portrait" horizontalDpi="4294967293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8"/>
  <sheetViews>
    <sheetView topLeftCell="A7" zoomScaleNormal="100" workbookViewId="0">
      <selection activeCell="P35" sqref="P35:P48"/>
    </sheetView>
  </sheetViews>
  <sheetFormatPr baseColWidth="10" defaultColWidth="11.42578125" defaultRowHeight="15" x14ac:dyDescent="0.25"/>
  <cols>
    <col min="1" max="2" width="0.85546875" style="80" customWidth="1"/>
    <col min="3" max="3" width="3.7109375" style="80" customWidth="1"/>
    <col min="4" max="8" width="10.28515625" style="80" customWidth="1"/>
    <col min="9" max="10" width="15.7109375" style="80" customWidth="1"/>
    <col min="11" max="15" width="10.7109375" style="80" hidden="1" customWidth="1"/>
    <col min="16" max="16" width="10.7109375" style="80" customWidth="1"/>
    <col min="17" max="29" width="10.28515625" style="80" customWidth="1"/>
    <col min="30" max="30" width="13.5703125" style="80" bestFit="1" customWidth="1"/>
    <col min="31" max="31" width="16.5703125" style="80" bestFit="1" customWidth="1"/>
    <col min="32" max="32" width="9.140625" style="80" bestFit="1" customWidth="1"/>
    <col min="33" max="33" width="26.140625" style="80" bestFit="1" customWidth="1"/>
    <col min="34" max="34" width="12.7109375" style="80" bestFit="1" customWidth="1"/>
    <col min="35" max="35" width="11.140625" style="80" bestFit="1" customWidth="1"/>
    <col min="36" max="36" width="14.28515625" style="80" bestFit="1" customWidth="1"/>
    <col min="37" max="37" width="12" style="80" bestFit="1" customWidth="1"/>
    <col min="38" max="38" width="26.5703125" style="80" bestFit="1" customWidth="1"/>
    <col min="39" max="39" width="14.42578125" style="80" bestFit="1" customWidth="1"/>
    <col min="40" max="40" width="11" style="80" bestFit="1" customWidth="1"/>
    <col min="41" max="41" width="12.28515625" style="80" bestFit="1" customWidth="1"/>
    <col min="42" max="42" width="10.7109375" style="80" bestFit="1" customWidth="1"/>
    <col min="43" max="43" width="6.28515625" style="80" bestFit="1" customWidth="1"/>
    <col min="44" max="44" width="19.42578125" style="80" bestFit="1" customWidth="1"/>
    <col min="45" max="45" width="12.85546875" style="80" bestFit="1" customWidth="1"/>
    <col min="46" max="46" width="17.5703125" style="80" bestFit="1" customWidth="1"/>
    <col min="47" max="47" width="14.42578125" style="80" bestFit="1" customWidth="1"/>
    <col min="48" max="48" width="13.5703125" style="80" bestFit="1" customWidth="1"/>
    <col min="49" max="49" width="13.7109375" style="80" bestFit="1" customWidth="1"/>
    <col min="50" max="50" width="19.7109375" style="80" bestFit="1" customWidth="1"/>
    <col min="51" max="51" width="13.140625" style="80" bestFit="1" customWidth="1"/>
    <col min="52" max="52" width="17.42578125" style="80" bestFit="1" customWidth="1"/>
    <col min="53" max="53" width="13.28515625" style="80" bestFit="1" customWidth="1"/>
    <col min="54" max="54" width="12.42578125" style="80" bestFit="1" customWidth="1"/>
    <col min="55" max="16384" width="11.42578125" style="80"/>
  </cols>
  <sheetData>
    <row r="1" spans="3:23" ht="3" customHeight="1" thickBot="1" x14ac:dyDescent="0.3"/>
    <row r="2" spans="3:23" ht="21" x14ac:dyDescent="0.35">
      <c r="C2" s="214" t="s">
        <v>19</v>
      </c>
      <c r="D2" s="215"/>
      <c r="E2" s="215"/>
      <c r="F2" s="216" t="s">
        <v>147</v>
      </c>
      <c r="G2" s="216"/>
      <c r="H2" s="216"/>
      <c r="I2" s="216"/>
      <c r="J2" s="216"/>
      <c r="K2" s="216"/>
      <c r="L2" s="216"/>
      <c r="M2" s="216"/>
      <c r="N2" s="216"/>
      <c r="O2" s="216"/>
      <c r="P2" s="216"/>
      <c r="Q2" s="216"/>
      <c r="R2" s="216"/>
      <c r="S2" s="216"/>
      <c r="T2" s="216"/>
      <c r="U2" s="1"/>
    </row>
    <row r="3" spans="3:23" ht="14.45" customHeight="1" x14ac:dyDescent="0.25">
      <c r="C3" s="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2"/>
    </row>
    <row r="4" spans="3:23" ht="21.75" thickBot="1" x14ac:dyDescent="0.4">
      <c r="C4" s="217" t="s">
        <v>75</v>
      </c>
      <c r="D4" s="218"/>
      <c r="E4" s="218"/>
      <c r="F4" s="218"/>
      <c r="G4" s="218"/>
      <c r="H4" s="218"/>
      <c r="I4" s="218"/>
      <c r="J4" s="218"/>
      <c r="K4" s="218"/>
      <c r="L4" s="218"/>
      <c r="M4" s="218"/>
      <c r="N4" s="218"/>
      <c r="O4" s="218"/>
      <c r="P4" s="218"/>
      <c r="Q4" s="218"/>
      <c r="R4" s="218"/>
      <c r="S4" s="218"/>
      <c r="T4" s="218"/>
      <c r="U4" s="219"/>
    </row>
    <row r="5" spans="3:23" ht="15.75" customHeight="1" thickBot="1" x14ac:dyDescent="0.4">
      <c r="C5" s="7"/>
      <c r="D5" s="7"/>
      <c r="E5" s="7"/>
      <c r="F5" s="7"/>
      <c r="G5" s="7"/>
      <c r="J5" s="7"/>
      <c r="K5" s="7"/>
      <c r="L5" s="7"/>
      <c r="M5" s="7"/>
      <c r="N5" s="7"/>
      <c r="O5" s="7"/>
      <c r="P5" s="7"/>
      <c r="Q5" s="7"/>
      <c r="R5" s="7"/>
    </row>
    <row r="6" spans="3:23" ht="16.5" customHeight="1" thickBot="1" x14ac:dyDescent="0.3">
      <c r="C6" s="220" t="s">
        <v>38</v>
      </c>
      <c r="D6" s="221"/>
      <c r="E6" s="221"/>
      <c r="F6" s="222">
        <v>37</v>
      </c>
      <c r="G6" s="222"/>
      <c r="H6" s="221" t="s">
        <v>37</v>
      </c>
      <c r="I6" s="221"/>
      <c r="J6" s="221"/>
      <c r="K6" s="51"/>
      <c r="L6" s="51"/>
      <c r="M6" s="51"/>
      <c r="N6" s="50"/>
      <c r="O6" s="51"/>
      <c r="P6" s="223">
        <v>1</v>
      </c>
      <c r="Q6" s="223"/>
      <c r="R6" s="224" t="s">
        <v>78</v>
      </c>
      <c r="S6" s="224"/>
      <c r="T6" s="225">
        <v>37421</v>
      </c>
      <c r="U6" s="226"/>
    </row>
    <row r="7" spans="3:23" ht="16.5" customHeight="1" thickBot="1" x14ac:dyDescent="0.4">
      <c r="C7" s="34"/>
      <c r="D7" s="34"/>
      <c r="E7" s="33"/>
      <c r="F7" s="35"/>
      <c r="G7" s="33"/>
      <c r="H7" s="33"/>
      <c r="I7" s="33"/>
      <c r="J7" s="33"/>
      <c r="K7" s="33"/>
      <c r="L7" s="33"/>
      <c r="M7" s="33"/>
      <c r="N7" s="33"/>
      <c r="O7" s="37"/>
      <c r="P7" s="33"/>
      <c r="Q7" s="36"/>
    </row>
    <row r="8" spans="3:23" ht="15" customHeight="1" x14ac:dyDescent="0.25">
      <c r="C8" s="46"/>
      <c r="D8" s="33"/>
      <c r="G8" s="206" t="s">
        <v>57</v>
      </c>
      <c r="H8" s="207"/>
      <c r="I8" s="172" t="s">
        <v>50</v>
      </c>
      <c r="J8" s="172" t="s">
        <v>46</v>
      </c>
      <c r="K8" s="44"/>
      <c r="L8" s="44"/>
      <c r="M8" s="44"/>
      <c r="N8" s="44"/>
      <c r="O8" s="47"/>
      <c r="P8" s="45" t="s">
        <v>52</v>
      </c>
      <c r="Q8" s="208" t="s">
        <v>47</v>
      </c>
      <c r="R8" s="209"/>
    </row>
    <row r="9" spans="3:23" ht="14.25" customHeight="1" x14ac:dyDescent="0.25">
      <c r="C9" s="46"/>
      <c r="D9" s="33"/>
      <c r="G9" s="210" t="s">
        <v>48</v>
      </c>
      <c r="H9" s="211"/>
      <c r="I9" s="38">
        <v>2</v>
      </c>
      <c r="J9" s="39">
        <v>30.27</v>
      </c>
      <c r="K9" s="42" t="s">
        <v>51</v>
      </c>
      <c r="L9" s="43" t="str">
        <f>IF(P9=M9,"+","-")</f>
        <v>+</v>
      </c>
      <c r="M9" s="42" t="s">
        <v>3</v>
      </c>
      <c r="N9" s="42" t="s">
        <v>54</v>
      </c>
      <c r="O9" s="16" t="str">
        <f>IF(ISBLANK(I9),"",IF(ISBLANK(J9),"",IF(P9=M10,L9&amp;N11,N11)))</f>
        <v>2°30,27</v>
      </c>
      <c r="P9" s="39" t="s">
        <v>3</v>
      </c>
      <c r="Q9" s="212">
        <f>IF(ISBLANK(I9),"",IF(ISBLANK(J9),"",IF(J9&gt;60,"ERREUR !!",O11*(I9+(J9/60)))))</f>
        <v>2.5045000000000002</v>
      </c>
      <c r="R9" s="213"/>
    </row>
    <row r="10" spans="3:23" ht="15" customHeight="1" x14ac:dyDescent="0.25">
      <c r="C10" s="46"/>
      <c r="D10" s="33"/>
      <c r="G10" s="210" t="s">
        <v>49</v>
      </c>
      <c r="H10" s="211"/>
      <c r="I10" s="38">
        <v>2</v>
      </c>
      <c r="J10" s="39">
        <v>50.05</v>
      </c>
      <c r="K10" s="42" t="s">
        <v>51</v>
      </c>
      <c r="L10" s="43" t="str">
        <f>IF(P10=N9,"+","-")</f>
        <v>+</v>
      </c>
      <c r="M10" s="42" t="s">
        <v>53</v>
      </c>
      <c r="N10" s="42" t="s">
        <v>55</v>
      </c>
      <c r="O10" s="11" t="str">
        <f>IF(ISBLANK(I10),"",IF(ISBLANK(J10),"",IF(P10=N10,L10&amp;N12,N12)))</f>
        <v>2°50,05</v>
      </c>
      <c r="P10" s="39" t="s">
        <v>54</v>
      </c>
      <c r="Q10" s="212">
        <f>IF(ISBLANK(I10),"",IF(ISBLANK(J10),"",IF(J10&gt;60,"ERREUR !!",O12*(I10+(J10/60)))))</f>
        <v>2.8341666666666665</v>
      </c>
      <c r="R10" s="213"/>
      <c r="S10" s="31"/>
      <c r="T10" s="31"/>
    </row>
    <row r="11" spans="3:23" x14ac:dyDescent="0.25">
      <c r="G11" s="194" t="s">
        <v>72</v>
      </c>
      <c r="H11" s="195"/>
      <c r="I11" s="83" t="s">
        <v>33</v>
      </c>
      <c r="J11" s="85">
        <v>37421</v>
      </c>
      <c r="K11" s="85"/>
      <c r="L11" s="85"/>
      <c r="M11" s="85"/>
      <c r="N11" s="86" t="str">
        <f>I9&amp;"°"&amp;J9</f>
        <v>2°30,27</v>
      </c>
      <c r="O11" s="87">
        <f>IF(P9=M10,-1,1)</f>
        <v>1</v>
      </c>
      <c r="P11" s="198" t="str">
        <f>TEXT(J11,"aaaa-mm-jj")&amp;"T"&amp;TEXT(J12,"hh:mm:ss")&amp;"z"</f>
        <v>2006-06-15T14:20:00z</v>
      </c>
      <c r="Q11" s="198"/>
      <c r="R11" s="199"/>
      <c r="T11" s="30"/>
      <c r="U11" s="30"/>
      <c r="V11" s="32"/>
      <c r="W11" s="32"/>
    </row>
    <row r="12" spans="3:23" ht="15.75" thickBot="1" x14ac:dyDescent="0.3">
      <c r="G12" s="196"/>
      <c r="H12" s="197"/>
      <c r="I12" s="84" t="s">
        <v>73</v>
      </c>
      <c r="J12" s="114">
        <v>0.59722222222222221</v>
      </c>
      <c r="K12" s="88"/>
      <c r="L12" s="88"/>
      <c r="M12" s="88"/>
      <c r="N12" s="89" t="str">
        <f>I10&amp;"°"&amp;J10</f>
        <v>2°50,05</v>
      </c>
      <c r="O12" s="87">
        <f>IF(P10=N10,-1,1)</f>
        <v>1</v>
      </c>
      <c r="P12" s="200"/>
      <c r="Q12" s="200"/>
      <c r="R12" s="201"/>
      <c r="T12" s="30"/>
      <c r="U12" s="30"/>
      <c r="V12" s="32"/>
      <c r="W12" s="32"/>
    </row>
    <row r="13" spans="3:23" ht="15.75" thickBot="1" x14ac:dyDescent="0.3">
      <c r="C13" s="5" t="s">
        <v>1</v>
      </c>
      <c r="D13" s="5"/>
      <c r="E13" s="6"/>
      <c r="K13" s="81"/>
      <c r="L13" s="81"/>
      <c r="M13" s="81"/>
      <c r="N13" s="81"/>
      <c r="O13" s="81"/>
      <c r="P13" s="81"/>
      <c r="Q13" s="82"/>
    </row>
    <row r="14" spans="3:23" ht="15" customHeight="1" x14ac:dyDescent="0.25">
      <c r="C14" s="97" t="s">
        <v>7</v>
      </c>
      <c r="D14" s="90"/>
      <c r="E14" s="90"/>
      <c r="F14" s="90"/>
      <c r="G14" s="90"/>
      <c r="H14" s="91"/>
      <c r="I14" s="91"/>
      <c r="J14" s="91"/>
      <c r="K14" s="90"/>
      <c r="L14" s="90"/>
      <c r="M14" s="90"/>
      <c r="N14" s="91"/>
      <c r="O14" s="12"/>
      <c r="P14" s="91"/>
      <c r="Q14" s="12" t="s">
        <v>17</v>
      </c>
      <c r="R14" s="17">
        <v>22.2</v>
      </c>
      <c r="S14" s="92" t="s">
        <v>2</v>
      </c>
    </row>
    <row r="15" spans="3:23" ht="14.25" customHeight="1" x14ac:dyDescent="0.25">
      <c r="C15" s="98" t="s">
        <v>32</v>
      </c>
      <c r="D15" s="93"/>
      <c r="E15" s="93"/>
      <c r="F15" s="93"/>
      <c r="G15" s="93"/>
      <c r="H15" s="23"/>
      <c r="I15" s="23"/>
      <c r="J15" s="23"/>
      <c r="K15" s="93"/>
      <c r="L15" s="93"/>
      <c r="M15" s="93"/>
      <c r="N15" s="23"/>
      <c r="O15" s="13"/>
      <c r="P15" s="23"/>
      <c r="Q15" s="13" t="s">
        <v>34</v>
      </c>
      <c r="R15" s="18">
        <v>22.2</v>
      </c>
      <c r="S15" s="94" t="s">
        <v>2</v>
      </c>
    </row>
    <row r="16" spans="3:23" x14ac:dyDescent="0.25">
      <c r="C16" s="98" t="s">
        <v>11</v>
      </c>
      <c r="D16" s="93"/>
      <c r="E16" s="93"/>
      <c r="F16" s="93"/>
      <c r="G16" s="93"/>
      <c r="H16" s="23"/>
      <c r="I16" s="23"/>
      <c r="J16" s="23"/>
      <c r="K16" s="93"/>
      <c r="L16" s="93"/>
      <c r="M16" s="93"/>
      <c r="N16" s="23"/>
      <c r="O16" s="14"/>
      <c r="P16" s="23"/>
      <c r="Q16" s="14" t="s">
        <v>35</v>
      </c>
      <c r="R16" s="20" t="s">
        <v>4</v>
      </c>
      <c r="S16" s="94" t="s">
        <v>6</v>
      </c>
    </row>
    <row r="17" spans="3:54" ht="15.75" thickBot="1" x14ac:dyDescent="0.3">
      <c r="C17" s="99" t="s">
        <v>12</v>
      </c>
      <c r="D17" s="95"/>
      <c r="E17" s="95"/>
      <c r="F17" s="95"/>
      <c r="G17" s="95"/>
      <c r="H17" s="24"/>
      <c r="I17" s="24"/>
      <c r="J17" s="24"/>
      <c r="K17" s="95"/>
      <c r="L17" s="95"/>
      <c r="M17" s="95"/>
      <c r="N17" s="24"/>
      <c r="O17" s="15"/>
      <c r="P17" s="24"/>
      <c r="Q17" s="15" t="s">
        <v>36</v>
      </c>
      <c r="R17" s="21" t="s">
        <v>4</v>
      </c>
      <c r="S17" s="96" t="s">
        <v>6</v>
      </c>
    </row>
    <row r="18" spans="3:54" ht="14.45" hidden="1" x14ac:dyDescent="0.3">
      <c r="C18" s="8" t="s">
        <v>8</v>
      </c>
      <c r="D18" s="9"/>
      <c r="E18" s="9"/>
      <c r="F18" s="9"/>
      <c r="G18" s="9"/>
      <c r="H18" s="9"/>
      <c r="I18" s="9"/>
      <c r="J18" s="9"/>
      <c r="K18" s="10"/>
      <c r="L18" s="10"/>
      <c r="M18" s="10"/>
      <c r="N18" s="10"/>
      <c r="O18" s="25" t="s">
        <v>0</v>
      </c>
      <c r="P18" s="19">
        <f>(0.999842594+(0.00006793952*$R$14)-(0.00000909529*$R$14^2)+(0.0000001001685*$R$14^3)-(0.000000001120083*$R$14^4)+(0.000000000006536332*$R$14^5))</f>
        <v>0.99772746372807231</v>
      </c>
      <c r="Q18" s="10"/>
      <c r="R18" s="2"/>
    </row>
    <row r="19" spans="3:54" ht="14.45" hidden="1" x14ac:dyDescent="0.3">
      <c r="C19" s="8" t="s">
        <v>9</v>
      </c>
      <c r="D19" s="9"/>
      <c r="E19" s="9"/>
      <c r="F19" s="9"/>
      <c r="G19" s="9"/>
      <c r="H19" s="9"/>
      <c r="I19" s="9"/>
      <c r="J19" s="9"/>
      <c r="K19" s="10"/>
      <c r="L19" s="10"/>
      <c r="M19" s="10"/>
      <c r="N19" s="10"/>
      <c r="O19" s="25" t="s">
        <v>43</v>
      </c>
      <c r="P19" s="19" t="e">
        <f>$P$24*($P$18/#REF!)</f>
        <v>#REF!</v>
      </c>
      <c r="Q19" s="10" t="s">
        <v>3</v>
      </c>
      <c r="R19" s="2"/>
    </row>
    <row r="20" spans="3:54" ht="14.45" hidden="1" x14ac:dyDescent="0.3">
      <c r="C20" s="8" t="s">
        <v>18</v>
      </c>
      <c r="D20" s="9"/>
      <c r="E20" s="9"/>
      <c r="F20" s="9"/>
      <c r="G20" s="9"/>
      <c r="H20" s="9"/>
      <c r="I20" s="9"/>
      <c r="J20" s="9"/>
      <c r="K20" s="10"/>
      <c r="L20" s="10"/>
      <c r="M20" s="10"/>
      <c r="N20" s="10"/>
      <c r="O20" s="25" t="s">
        <v>44</v>
      </c>
      <c r="P20" s="19" t="e">
        <f>5+#REF!</f>
        <v>#REF!</v>
      </c>
      <c r="Q20" s="10" t="s">
        <v>6</v>
      </c>
      <c r="R20" s="2"/>
    </row>
    <row r="21" spans="3:54" ht="14.45" hidden="1" x14ac:dyDescent="0.3">
      <c r="C21" s="8" t="s">
        <v>10</v>
      </c>
      <c r="D21" s="9"/>
      <c r="E21" s="9"/>
      <c r="F21" s="9"/>
      <c r="G21" s="9"/>
      <c r="H21" s="9"/>
      <c r="I21" s="9"/>
      <c r="J21" s="9"/>
      <c r="K21" s="10"/>
      <c r="L21" s="10"/>
      <c r="M21" s="10"/>
      <c r="N21" s="10"/>
      <c r="O21" s="25" t="s">
        <v>45</v>
      </c>
      <c r="P21" s="19" t="e">
        <f>P20*(1+0.00001*(R14-20))</f>
        <v>#REF!</v>
      </c>
      <c r="Q21" s="10" t="s">
        <v>6</v>
      </c>
      <c r="R21" s="2"/>
    </row>
    <row r="22" spans="3:54" ht="14.45" hidden="1" x14ac:dyDescent="0.3">
      <c r="C22" s="8" t="s">
        <v>13</v>
      </c>
      <c r="D22" s="9"/>
      <c r="E22" s="9"/>
      <c r="F22" s="9"/>
      <c r="G22" s="9"/>
      <c r="H22" s="9"/>
      <c r="I22" s="9"/>
      <c r="J22" s="9"/>
      <c r="K22" s="10"/>
      <c r="L22" s="10"/>
      <c r="M22" s="10"/>
      <c r="N22" s="10"/>
      <c r="O22" s="25" t="s">
        <v>39</v>
      </c>
      <c r="P22" s="22" t="e">
        <f>$R$16*(1+0.00001*(20-$R$14))</f>
        <v>#VALUE!</v>
      </c>
      <c r="Q22" s="10" t="s">
        <v>6</v>
      </c>
      <c r="R22" s="2"/>
    </row>
    <row r="23" spans="3:54" ht="14.45" hidden="1" x14ac:dyDescent="0.3">
      <c r="C23" s="8" t="s">
        <v>14</v>
      </c>
      <c r="D23" s="9"/>
      <c r="E23" s="9"/>
      <c r="F23" s="9"/>
      <c r="G23" s="9"/>
      <c r="H23" s="9"/>
      <c r="I23" s="9"/>
      <c r="J23" s="9"/>
      <c r="K23" s="10"/>
      <c r="L23" s="10"/>
      <c r="M23" s="10"/>
      <c r="N23" s="10"/>
      <c r="O23" s="25" t="s">
        <v>40</v>
      </c>
      <c r="P23" s="22" t="e">
        <f>$R$17*(1+0.00001*(20-$R$14))</f>
        <v>#VALUE!</v>
      </c>
      <c r="Q23" s="10" t="s">
        <v>6</v>
      </c>
      <c r="R23" s="2"/>
    </row>
    <row r="24" spans="3:54" ht="14.45" hidden="1" x14ac:dyDescent="0.3">
      <c r="C24" s="8" t="s">
        <v>15</v>
      </c>
      <c r="D24" s="9"/>
      <c r="E24" s="9"/>
      <c r="F24" s="9"/>
      <c r="G24" s="9"/>
      <c r="H24" s="9"/>
      <c r="I24" s="9"/>
      <c r="J24" s="9"/>
      <c r="K24" s="10"/>
      <c r="L24" s="10"/>
      <c r="M24" s="10"/>
      <c r="N24" s="10"/>
      <c r="O24" s="25" t="s">
        <v>41</v>
      </c>
      <c r="P24" s="23" t="e">
        <f>MAX(#REF!)</f>
        <v>#REF!</v>
      </c>
      <c r="Q24" s="10" t="s">
        <v>3</v>
      </c>
      <c r="R24" s="2"/>
    </row>
    <row r="25" spans="3:54" ht="14.45" hidden="1" x14ac:dyDescent="0.3">
      <c r="C25" s="8" t="s">
        <v>16</v>
      </c>
      <c r="D25" s="9"/>
      <c r="E25" s="9"/>
      <c r="F25" s="9"/>
      <c r="G25" s="9"/>
      <c r="H25" s="9"/>
      <c r="I25" s="9"/>
      <c r="J25" s="9"/>
      <c r="K25" s="10"/>
      <c r="L25" s="10"/>
      <c r="M25" s="10"/>
      <c r="N25" s="10"/>
      <c r="O25" s="25" t="s">
        <v>42</v>
      </c>
      <c r="P25" s="23" t="e">
        <f>IF(ISBLANK(R14),"",IF(ISBLANK(P21),"",IF(ISBLANK(R17),"",(($P$24*$P$18)/($P$22-$P$23)))))</f>
        <v>#REF!</v>
      </c>
      <c r="Q25" s="10" t="s">
        <v>3</v>
      </c>
      <c r="R25" s="2"/>
    </row>
    <row r="26" spans="3:54" ht="14.45" hidden="1" x14ac:dyDescent="0.3">
      <c r="C26" s="40" t="s">
        <v>31</v>
      </c>
      <c r="D26" s="41"/>
      <c r="E26" s="41"/>
      <c r="F26" s="41"/>
      <c r="G26" s="41"/>
      <c r="H26" s="41"/>
      <c r="I26" s="41"/>
      <c r="J26" s="41"/>
      <c r="K26" s="10"/>
      <c r="L26" s="10"/>
      <c r="M26" s="10"/>
      <c r="N26" s="10"/>
      <c r="O26" s="25" t="s">
        <v>30</v>
      </c>
      <c r="P26" s="23" t="e">
        <f>2+(#REF!+#REF!)</f>
        <v>#REF!</v>
      </c>
      <c r="Q26" s="10" t="s">
        <v>6</v>
      </c>
      <c r="R26" s="2"/>
    </row>
    <row r="27" spans="3:54" hidden="1" thickBot="1" x14ac:dyDescent="0.35">
      <c r="C27" s="26"/>
      <c r="D27" s="27"/>
      <c r="E27" s="27"/>
      <c r="F27" s="27"/>
      <c r="G27" s="27"/>
      <c r="H27" s="27"/>
      <c r="I27" s="27"/>
      <c r="J27" s="27"/>
      <c r="K27" s="28"/>
      <c r="L27" s="28"/>
      <c r="M27" s="28"/>
      <c r="N27" s="28"/>
      <c r="O27" s="29" t="s">
        <v>29</v>
      </c>
      <c r="P27" s="24">
        <v>1.6999999999999999E-3</v>
      </c>
      <c r="Q27" s="28"/>
      <c r="R27" s="4"/>
    </row>
    <row r="29" spans="3:54" ht="15.75" x14ac:dyDescent="0.25">
      <c r="E29" s="202" t="s">
        <v>60</v>
      </c>
      <c r="F29" s="202"/>
      <c r="G29" s="202"/>
      <c r="H29" s="202"/>
      <c r="I29" s="69" t="s">
        <v>66</v>
      </c>
      <c r="K29" s="70"/>
      <c r="L29" s="70"/>
      <c r="M29" s="70"/>
      <c r="N29" s="71"/>
      <c r="O29" s="70" t="s">
        <v>66</v>
      </c>
    </row>
    <row r="30" spans="3:54" ht="16.149999999999999" thickBot="1" x14ac:dyDescent="0.35">
      <c r="E30" s="119"/>
      <c r="F30" s="119"/>
      <c r="G30" s="119"/>
      <c r="H30" s="119"/>
      <c r="I30" s="119"/>
      <c r="J30" s="73"/>
      <c r="K30" s="72"/>
      <c r="L30" s="72"/>
      <c r="M30" s="72"/>
      <c r="N30" s="71"/>
      <c r="O30" s="71" t="s">
        <v>65</v>
      </c>
      <c r="P30" s="71"/>
    </row>
    <row r="31" spans="3:54" ht="15.75" customHeight="1" x14ac:dyDescent="0.25">
      <c r="C31" s="203" t="s">
        <v>5</v>
      </c>
      <c r="D31" s="190" t="s">
        <v>24</v>
      </c>
      <c r="E31" s="190" t="s">
        <v>58</v>
      </c>
      <c r="F31" s="190" t="s">
        <v>56</v>
      </c>
      <c r="G31" s="190" t="s">
        <v>20</v>
      </c>
      <c r="H31" s="190" t="s">
        <v>76</v>
      </c>
      <c r="I31" s="188" t="s">
        <v>77</v>
      </c>
      <c r="J31" s="188" t="s">
        <v>64</v>
      </c>
      <c r="K31" s="190" t="s">
        <v>21</v>
      </c>
      <c r="L31" s="190" t="s">
        <v>22</v>
      </c>
      <c r="M31" s="190" t="s">
        <v>26</v>
      </c>
      <c r="N31" s="190" t="s">
        <v>25</v>
      </c>
      <c r="O31" s="190" t="s">
        <v>23</v>
      </c>
      <c r="P31" s="192" t="s">
        <v>74</v>
      </c>
      <c r="Q31" s="192"/>
      <c r="R31" s="192"/>
      <c r="S31" s="192"/>
      <c r="T31" s="184" t="s">
        <v>69</v>
      </c>
      <c r="U31" s="184"/>
      <c r="V31" s="184" t="s">
        <v>70</v>
      </c>
      <c r="W31" s="184"/>
      <c r="X31" s="184" t="s">
        <v>71</v>
      </c>
      <c r="Y31" s="184"/>
      <c r="Z31" s="184" t="s">
        <v>67</v>
      </c>
      <c r="AA31" s="184"/>
      <c r="AB31" s="184" t="s">
        <v>68</v>
      </c>
      <c r="AC31" s="186"/>
      <c r="AD31" s="227" t="s">
        <v>80</v>
      </c>
      <c r="AE31" s="227" t="s">
        <v>81</v>
      </c>
      <c r="AF31" s="227" t="s">
        <v>82</v>
      </c>
      <c r="AG31" s="228" t="s">
        <v>83</v>
      </c>
      <c r="AH31" s="227" t="s">
        <v>84</v>
      </c>
      <c r="AI31" s="227" t="s">
        <v>85</v>
      </c>
      <c r="AJ31" s="227" t="s">
        <v>86</v>
      </c>
      <c r="AK31" s="227" t="s">
        <v>87</v>
      </c>
      <c r="AL31" s="228" t="s">
        <v>88</v>
      </c>
      <c r="AM31" s="227" t="s">
        <v>89</v>
      </c>
      <c r="AN31" s="227" t="s">
        <v>90</v>
      </c>
      <c r="AO31" s="227" t="s">
        <v>91</v>
      </c>
      <c r="AP31" s="227" t="s">
        <v>92</v>
      </c>
      <c r="AQ31" s="227" t="s">
        <v>93</v>
      </c>
      <c r="AR31" s="228" t="s">
        <v>94</v>
      </c>
      <c r="AS31" s="228" t="s">
        <v>95</v>
      </c>
      <c r="AT31" s="228" t="s">
        <v>96</v>
      </c>
      <c r="AU31" s="227" t="s">
        <v>97</v>
      </c>
      <c r="AV31" s="227" t="s">
        <v>98</v>
      </c>
      <c r="AW31" s="229" t="s">
        <v>99</v>
      </c>
      <c r="AX31" s="227" t="s">
        <v>100</v>
      </c>
      <c r="AY31" s="227" t="s">
        <v>101</v>
      </c>
      <c r="AZ31" s="228" t="s">
        <v>102</v>
      </c>
      <c r="BA31" s="227" t="s">
        <v>103</v>
      </c>
      <c r="BB31" s="230" t="s">
        <v>104</v>
      </c>
    </row>
    <row r="32" spans="3:54" ht="15.75" customHeight="1" x14ac:dyDescent="0.25">
      <c r="C32" s="204"/>
      <c r="D32" s="191"/>
      <c r="E32" s="191"/>
      <c r="F32" s="191"/>
      <c r="G32" s="191"/>
      <c r="H32" s="191"/>
      <c r="I32" s="205"/>
      <c r="J32" s="189"/>
      <c r="K32" s="191"/>
      <c r="L32" s="191"/>
      <c r="M32" s="191"/>
      <c r="N32" s="191"/>
      <c r="O32" s="191"/>
      <c r="P32" s="193"/>
      <c r="Q32" s="193"/>
      <c r="R32" s="193"/>
      <c r="S32" s="193"/>
      <c r="T32" s="185"/>
      <c r="U32" s="185"/>
      <c r="V32" s="185"/>
      <c r="W32" s="185"/>
      <c r="X32" s="185"/>
      <c r="Y32" s="185"/>
      <c r="Z32" s="185"/>
      <c r="AA32" s="185"/>
      <c r="AB32" s="185"/>
      <c r="AC32" s="187"/>
      <c r="AD32" s="227"/>
      <c r="AE32" s="227"/>
      <c r="AF32" s="227"/>
      <c r="AG32" s="228"/>
      <c r="AH32" s="227"/>
      <c r="AI32" s="227"/>
      <c r="AJ32" s="227"/>
      <c r="AK32" s="227"/>
      <c r="AL32" s="228"/>
      <c r="AM32" s="227"/>
      <c r="AN32" s="227"/>
      <c r="AO32" s="227"/>
      <c r="AP32" s="227"/>
      <c r="AQ32" s="227"/>
      <c r="AR32" s="228"/>
      <c r="AS32" s="228"/>
      <c r="AT32" s="228"/>
      <c r="AU32" s="227"/>
      <c r="AV32" s="227"/>
      <c r="AW32" s="229"/>
      <c r="AX32" s="227"/>
      <c r="AY32" s="227"/>
      <c r="AZ32" s="228"/>
      <c r="BA32" s="227"/>
      <c r="BB32" s="230"/>
    </row>
    <row r="33" spans="1:54" ht="15.75" customHeight="1" x14ac:dyDescent="0.25">
      <c r="C33" s="178" t="s">
        <v>59</v>
      </c>
      <c r="D33" s="180" t="s">
        <v>4</v>
      </c>
      <c r="E33" s="180" t="s">
        <v>2</v>
      </c>
      <c r="F33" s="176" t="s">
        <v>62</v>
      </c>
      <c r="G33" s="182"/>
      <c r="H33" s="176" t="s">
        <v>27</v>
      </c>
      <c r="I33" s="176" t="s">
        <v>27</v>
      </c>
      <c r="J33" s="176" t="s">
        <v>62</v>
      </c>
      <c r="K33" s="136"/>
      <c r="L33" s="136"/>
      <c r="M33" s="136"/>
      <c r="N33" s="136"/>
      <c r="O33" s="136"/>
      <c r="P33" s="137" t="s">
        <v>132</v>
      </c>
      <c r="Q33" s="137"/>
      <c r="R33" s="137" t="s">
        <v>133</v>
      </c>
      <c r="S33" s="137" t="s">
        <v>134</v>
      </c>
      <c r="T33" s="138" t="s">
        <v>135</v>
      </c>
      <c r="U33" s="138" t="s">
        <v>136</v>
      </c>
      <c r="V33" s="138" t="s">
        <v>137</v>
      </c>
      <c r="W33" s="138" t="s">
        <v>138</v>
      </c>
      <c r="X33" s="138" t="s">
        <v>139</v>
      </c>
      <c r="Y33" s="138" t="s">
        <v>140</v>
      </c>
      <c r="Z33" s="138" t="s">
        <v>141</v>
      </c>
      <c r="AA33" s="138" t="s">
        <v>142</v>
      </c>
      <c r="AB33" s="138" t="s">
        <v>143</v>
      </c>
      <c r="AC33" s="139" t="s">
        <v>144</v>
      </c>
      <c r="AD33" s="129" t="s">
        <v>105</v>
      </c>
      <c r="AE33" s="129" t="s">
        <v>106</v>
      </c>
      <c r="AF33" s="129" t="s">
        <v>107</v>
      </c>
      <c r="AG33" s="130" t="s">
        <v>108</v>
      </c>
      <c r="AH33" s="129" t="s">
        <v>109</v>
      </c>
      <c r="AI33" s="131" t="s">
        <v>110</v>
      </c>
      <c r="AJ33" s="129" t="s">
        <v>111</v>
      </c>
      <c r="AK33" s="131" t="s">
        <v>112</v>
      </c>
      <c r="AL33" s="129" t="s">
        <v>113</v>
      </c>
      <c r="AM33" s="129" t="s">
        <v>114</v>
      </c>
      <c r="AN33" s="129" t="s">
        <v>115</v>
      </c>
      <c r="AO33" s="129" t="s">
        <v>116</v>
      </c>
      <c r="AP33" s="129" t="s">
        <v>117</v>
      </c>
      <c r="AQ33" s="131" t="s">
        <v>118</v>
      </c>
      <c r="AR33" s="129" t="s">
        <v>119</v>
      </c>
      <c r="AS33" s="129" t="s">
        <v>120</v>
      </c>
      <c r="AT33" s="132" t="s">
        <v>121</v>
      </c>
      <c r="AU33" s="131" t="s">
        <v>122</v>
      </c>
      <c r="AV33" s="131" t="s">
        <v>123</v>
      </c>
      <c r="AW33" s="131" t="s">
        <v>124</v>
      </c>
      <c r="AX33" s="129" t="s">
        <v>125</v>
      </c>
      <c r="AY33" s="129" t="s">
        <v>126</v>
      </c>
      <c r="AZ33" s="130" t="s">
        <v>127</v>
      </c>
      <c r="BA33" s="129" t="s">
        <v>128</v>
      </c>
      <c r="BB33" s="133" t="s">
        <v>129</v>
      </c>
    </row>
    <row r="34" spans="1:54" ht="14.25" customHeight="1" thickBot="1" x14ac:dyDescent="0.3">
      <c r="C34" s="179"/>
      <c r="D34" s="181"/>
      <c r="E34" s="181"/>
      <c r="F34" s="177"/>
      <c r="G34" s="183"/>
      <c r="H34" s="177"/>
      <c r="I34" s="177"/>
      <c r="J34" s="177"/>
      <c r="K34" s="125"/>
      <c r="L34" s="125"/>
      <c r="M34" s="125"/>
      <c r="N34" s="126" t="s">
        <v>6</v>
      </c>
      <c r="O34" s="125"/>
      <c r="P34" s="126" t="s">
        <v>61</v>
      </c>
      <c r="Q34" s="126" t="s">
        <v>79</v>
      </c>
      <c r="R34" s="126" t="s">
        <v>63</v>
      </c>
      <c r="S34" s="126" t="s">
        <v>28</v>
      </c>
      <c r="T34" s="100" t="s">
        <v>63</v>
      </c>
      <c r="U34" s="100" t="s">
        <v>28</v>
      </c>
      <c r="V34" s="100" t="s">
        <v>63</v>
      </c>
      <c r="W34" s="100" t="s">
        <v>28</v>
      </c>
      <c r="X34" s="100" t="s">
        <v>63</v>
      </c>
      <c r="Y34" s="100" t="s">
        <v>28</v>
      </c>
      <c r="Z34" s="100" t="s">
        <v>63</v>
      </c>
      <c r="AA34" s="100" t="s">
        <v>28</v>
      </c>
      <c r="AB34" s="100" t="s">
        <v>63</v>
      </c>
      <c r="AC34" s="101" t="s">
        <v>28</v>
      </c>
      <c r="AD34" s="134" t="s">
        <v>130</v>
      </c>
      <c r="AE34" s="134" t="s">
        <v>130</v>
      </c>
      <c r="AF34" s="134" t="s">
        <v>130</v>
      </c>
      <c r="AG34" s="135" t="s">
        <v>131</v>
      </c>
      <c r="AH34" s="134" t="s">
        <v>131</v>
      </c>
      <c r="AI34" s="134" t="s">
        <v>131</v>
      </c>
      <c r="AJ34" s="134" t="s">
        <v>131</v>
      </c>
      <c r="AK34" s="134" t="s">
        <v>131</v>
      </c>
      <c r="AL34" s="134" t="s">
        <v>131</v>
      </c>
      <c r="AM34" s="134" t="s">
        <v>131</v>
      </c>
      <c r="AN34" s="134" t="s">
        <v>131</v>
      </c>
      <c r="AO34" s="134" t="s">
        <v>131</v>
      </c>
      <c r="AP34" s="134" t="s">
        <v>131</v>
      </c>
      <c r="AQ34" s="134" t="s">
        <v>131</v>
      </c>
      <c r="AR34" s="134" t="s">
        <v>131</v>
      </c>
      <c r="AS34" s="134" t="s">
        <v>131</v>
      </c>
      <c r="AT34" s="134" t="s">
        <v>131</v>
      </c>
      <c r="AU34" s="134" t="s">
        <v>131</v>
      </c>
      <c r="AV34" s="134" t="s">
        <v>131</v>
      </c>
      <c r="AW34" s="134" t="s">
        <v>131</v>
      </c>
      <c r="AX34" s="134" t="s">
        <v>131</v>
      </c>
      <c r="AY34" s="134" t="s">
        <v>131</v>
      </c>
      <c r="AZ34" s="134" t="s">
        <v>131</v>
      </c>
      <c r="BA34" s="134" t="s">
        <v>131</v>
      </c>
      <c r="BB34" s="134" t="s">
        <v>131</v>
      </c>
    </row>
    <row r="35" spans="1:54" ht="15.75" x14ac:dyDescent="0.25">
      <c r="A35" s="75">
        <f>IF(ISBLANK(VLOOKUP(D35,#REF!,3)),0,1)</f>
        <v>1</v>
      </c>
      <c r="B35" s="74">
        <f>IF(ISBLANK(D35),0,IF(ISBLANK(E35),0,IF(ISBLANK(F35),0,1)))</f>
        <v>0</v>
      </c>
      <c r="C35" s="140">
        <v>1</v>
      </c>
      <c r="D35" s="53"/>
      <c r="E35" s="53"/>
      <c r="F35" s="53"/>
      <c r="G35" s="164">
        <v>34.548400000000001</v>
      </c>
      <c r="H35" s="53">
        <v>700</v>
      </c>
      <c r="I35" s="159">
        <v>701</v>
      </c>
      <c r="J35" s="147"/>
      <c r="K35" s="143" t="str">
        <f>IF(ISBLANK(E35),"",(0.000824493-(0.0000040899*E35)+(0.000000076438*E35^2)-(0.00000000082467*E35^3)+(0.0000000000053875*E35^4)))</f>
        <v/>
      </c>
      <c r="L35" s="143" t="str">
        <f>IF(ISBLANK(E35),"",(-0.00000572466+(0.00000010227*E35)-(0.0000000016546*E35^2)))</f>
        <v/>
      </c>
      <c r="M35" s="143" t="str">
        <f>IF(ISBLANK(E35),"",IF(ISBLANK(G35),(O35+(K35*35)+(L35*35^1.5)+(0.00000048314*35^2)),(O35+(K35*G35)+(L35*G35^1.5)+(0.00000048314*G35^2))))</f>
        <v/>
      </c>
      <c r="N35" s="144" t="str">
        <f>IF(ISBLANK(D35),"",IF(ISBLANK(G35),J35*(1+0.00001*(35-20)),J35*(1+0.00001*(G35-20))))</f>
        <v/>
      </c>
      <c r="O35" s="143" t="str">
        <f>IF(ISBLANK(E35),"",(0.999842594+(0.00006793952*E35)-(0.00000909529*E35^2)+(0.0000001001685*E35^3)-(0.000000001120083*E35^4)+(0.000000000006536332*E35^5)))</f>
        <v/>
      </c>
      <c r="P35" s="167">
        <v>2.7829999999999999</v>
      </c>
      <c r="Q35" s="147"/>
      <c r="R35" s="147"/>
      <c r="S35" s="148">
        <v>121</v>
      </c>
      <c r="T35" s="231">
        <v>1.2999999999999999E-2</v>
      </c>
      <c r="U35" s="231">
        <v>1.2703462316928206E-2</v>
      </c>
      <c r="V35" s="231" t="s">
        <v>4</v>
      </c>
      <c r="W35" s="231" t="s">
        <v>4</v>
      </c>
      <c r="X35" s="231">
        <v>32.475000000000001</v>
      </c>
      <c r="Y35" s="231">
        <v>31.734226057095654</v>
      </c>
      <c r="Z35" s="231">
        <v>2.46</v>
      </c>
      <c r="AA35" s="231">
        <v>2.4038859461264144</v>
      </c>
      <c r="AB35" s="231">
        <v>26.28</v>
      </c>
      <c r="AC35" s="231">
        <v>25.680537668374868</v>
      </c>
      <c r="AD35" s="149"/>
      <c r="AE35" s="149"/>
      <c r="AF35" s="149"/>
      <c r="AG35" s="149"/>
      <c r="AH35" s="149"/>
      <c r="AI35" s="149"/>
      <c r="AJ35" s="149"/>
      <c r="AK35" s="149"/>
      <c r="AL35" s="149"/>
      <c r="AM35" s="149"/>
      <c r="AN35" s="149"/>
      <c r="AO35" s="149"/>
      <c r="AP35" s="149"/>
      <c r="AQ35" s="149"/>
      <c r="AR35" s="149"/>
      <c r="AS35" s="149"/>
      <c r="AT35" s="149"/>
      <c r="AU35" s="149"/>
      <c r="AV35" s="149"/>
      <c r="AW35" s="149"/>
      <c r="AX35" s="149"/>
      <c r="AY35" s="149"/>
      <c r="AZ35" s="149"/>
      <c r="BA35" s="149"/>
      <c r="BB35" s="150"/>
    </row>
    <row r="36" spans="1:54" ht="15.75" x14ac:dyDescent="0.25">
      <c r="A36" s="75">
        <f>IF(ISBLANK(VLOOKUP(D36,#REF!,3)),0,1)</f>
        <v>1</v>
      </c>
      <c r="B36" s="74">
        <f t="shared" ref="B36:B58" si="0">IF(ISBLANK(D36),0,IF(ISBLANK(E36),0,IF(ISBLANK(F36),0,1)))</f>
        <v>0</v>
      </c>
      <c r="C36" s="52">
        <v>2</v>
      </c>
      <c r="D36" s="53"/>
      <c r="E36" s="53"/>
      <c r="F36" s="53"/>
      <c r="G36" s="164">
        <v>34.666499999999999</v>
      </c>
      <c r="H36" s="53">
        <v>500</v>
      </c>
      <c r="I36" s="159">
        <v>501</v>
      </c>
      <c r="J36" s="48"/>
      <c r="K36" s="57" t="str">
        <f t="shared" ref="K36:K45" si="1">IF(ISBLANK(E36),"",(0.000824493-(0.0000040899*E36)+(0.000000076438*E36^2)-(0.00000000082467*E36^3)+(0.0000000000053875*E36^4)))</f>
        <v/>
      </c>
      <c r="L36" s="57" t="str">
        <f t="shared" ref="L36:L45" si="2">IF(ISBLANK(E36),"",(-0.00000572466+(0.00000010227*E36)-(0.0000000016546*E36^2)))</f>
        <v/>
      </c>
      <c r="M36" s="57" t="str">
        <f t="shared" ref="M36:M45" si="3">IF(ISBLANK(E36),"",IF(ISBLANK(G36),(O36+(K36*35)+(L36*35^1.5)+(0.00000048314*35^2)),(O36+(K36*G36)+(L36*G36^1.5)+(0.00000048314*G36^2))))</f>
        <v/>
      </c>
      <c r="N36" s="58" t="str">
        <f t="shared" ref="N36:N45" si="4">IF(ISBLANK(D36),"",IF(ISBLANK(G36),J36*(1+0.00001*(35-20)),J36*(1+0.00001*(G36-20))))</f>
        <v/>
      </c>
      <c r="O36" s="57" t="str">
        <f t="shared" ref="O36:O45" si="5">IF(ISBLANK(E36),"",(0.999842594+(0.00006793952*E36)-(0.00000909529*E36^2)+(0.0000001001685*E36^3)-(0.000000001120083*E36^4)+(0.000000000006536332*E36^5)))</f>
        <v/>
      </c>
      <c r="P36" s="168">
        <v>2.17</v>
      </c>
      <c r="Q36" s="48"/>
      <c r="R36" s="48"/>
      <c r="S36" s="102">
        <v>94.4</v>
      </c>
      <c r="T36" s="231">
        <v>1.4E-2</v>
      </c>
      <c r="U36" s="231">
        <v>1.3680651725922683E-2</v>
      </c>
      <c r="V36" s="231" t="s">
        <v>4</v>
      </c>
      <c r="W36" s="231" t="s">
        <v>4</v>
      </c>
      <c r="X36" s="231">
        <v>32.712999999999994</v>
      </c>
      <c r="Y36" s="231">
        <v>31.966797136436334</v>
      </c>
      <c r="Z36" s="231">
        <v>2.3650000000000002</v>
      </c>
      <c r="AA36" s="231">
        <v>2.3110529522719392</v>
      </c>
      <c r="AB36" s="231">
        <v>20.71</v>
      </c>
      <c r="AC36" s="231">
        <v>20.237592660275627</v>
      </c>
      <c r="AD36" s="76"/>
      <c r="AE36" s="76"/>
      <c r="AF36" s="76"/>
      <c r="AG36" s="76"/>
      <c r="AH36" s="76"/>
      <c r="AI36" s="76"/>
      <c r="AJ36" s="76"/>
      <c r="AK36" s="76"/>
      <c r="AL36" s="76"/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76"/>
      <c r="BA36" s="76"/>
      <c r="BB36" s="77"/>
    </row>
    <row r="37" spans="1:54" ht="15.75" x14ac:dyDescent="0.25">
      <c r="A37" s="75">
        <f>IF(ISBLANK(VLOOKUP(D37,#REF!,3)),0,1)</f>
        <v>1</v>
      </c>
      <c r="B37" s="74">
        <f t="shared" si="0"/>
        <v>0</v>
      </c>
      <c r="C37" s="52">
        <v>3</v>
      </c>
      <c r="D37" s="53"/>
      <c r="E37" s="53"/>
      <c r="F37" s="53"/>
      <c r="G37" s="164">
        <v>35.040300000000002</v>
      </c>
      <c r="H37" s="53">
        <v>300</v>
      </c>
      <c r="I37" s="159">
        <v>300</v>
      </c>
      <c r="J37" s="48"/>
      <c r="K37" s="57" t="str">
        <f t="shared" si="1"/>
        <v/>
      </c>
      <c r="L37" s="57" t="str">
        <f t="shared" si="2"/>
        <v/>
      </c>
      <c r="M37" s="57" t="str">
        <f t="shared" si="3"/>
        <v/>
      </c>
      <c r="N37" s="58" t="str">
        <f t="shared" si="4"/>
        <v/>
      </c>
      <c r="O37" s="57" t="str">
        <f t="shared" si="5"/>
        <v/>
      </c>
      <c r="P37" s="168">
        <v>1.3149999999999999</v>
      </c>
      <c r="Q37" s="48"/>
      <c r="R37" s="48"/>
      <c r="S37" s="102">
        <v>57.2</v>
      </c>
      <c r="T37" s="231">
        <v>1.6E-2</v>
      </c>
      <c r="U37" s="231">
        <v>1.5635030543911639E-2</v>
      </c>
      <c r="V37" s="231" t="s">
        <v>4</v>
      </c>
      <c r="W37" s="231" t="s">
        <v>4</v>
      </c>
      <c r="X37" s="231">
        <v>29.986000000000001</v>
      </c>
      <c r="Y37" s="231">
        <v>29.302001618108399</v>
      </c>
      <c r="Z37" s="231">
        <v>2.0760000000000001</v>
      </c>
      <c r="AA37" s="231">
        <v>2.0286452130725352</v>
      </c>
      <c r="AB37" s="231">
        <v>13.37</v>
      </c>
      <c r="AC37" s="231">
        <v>13.065022398256161</v>
      </c>
      <c r="AD37" s="76"/>
      <c r="AE37" s="76"/>
      <c r="AF37" s="76"/>
      <c r="AG37" s="76"/>
      <c r="AH37" s="76"/>
      <c r="AI37" s="76"/>
      <c r="AJ37" s="76"/>
      <c r="AK37" s="76"/>
      <c r="AL37" s="76"/>
      <c r="AM37" s="76"/>
      <c r="AN37" s="76"/>
      <c r="AO37" s="76"/>
      <c r="AP37" s="76"/>
      <c r="AQ37" s="76"/>
      <c r="AR37" s="76"/>
      <c r="AS37" s="76"/>
      <c r="AT37" s="76"/>
      <c r="AU37" s="76"/>
      <c r="AV37" s="76"/>
      <c r="AW37" s="76"/>
      <c r="AX37" s="76"/>
      <c r="AY37" s="76"/>
      <c r="AZ37" s="76"/>
      <c r="BA37" s="76"/>
      <c r="BB37" s="77"/>
    </row>
    <row r="38" spans="1:54" ht="15.75" x14ac:dyDescent="0.25">
      <c r="A38" s="75">
        <f>IF(ISBLANK(VLOOKUP(D38,#REF!,3)),0,1)</f>
        <v>1</v>
      </c>
      <c r="B38" s="74">
        <f t="shared" si="0"/>
        <v>0</v>
      </c>
      <c r="C38" s="52">
        <v>4</v>
      </c>
      <c r="D38" s="53"/>
      <c r="E38" s="53"/>
      <c r="F38" s="53"/>
      <c r="G38" s="232">
        <v>35.534999999999997</v>
      </c>
      <c r="H38" s="53">
        <v>160</v>
      </c>
      <c r="I38" s="159">
        <v>160</v>
      </c>
      <c r="J38" s="16"/>
      <c r="K38" s="57" t="str">
        <f t="shared" si="1"/>
        <v/>
      </c>
      <c r="L38" s="57" t="str">
        <f t="shared" si="2"/>
        <v/>
      </c>
      <c r="M38" s="57" t="str">
        <f t="shared" si="3"/>
        <v/>
      </c>
      <c r="N38" s="58" t="str">
        <f t="shared" si="4"/>
        <v/>
      </c>
      <c r="O38" s="57" t="str">
        <f t="shared" si="5"/>
        <v/>
      </c>
      <c r="P38" s="169">
        <v>2.0499999999999998</v>
      </c>
      <c r="Q38" s="16"/>
      <c r="R38" s="16"/>
      <c r="S38" s="124">
        <v>89.2</v>
      </c>
      <c r="T38" s="231">
        <v>1.6E-2</v>
      </c>
      <c r="U38" s="231">
        <v>1.5635030543911639E-2</v>
      </c>
      <c r="V38" s="231" t="s">
        <v>4</v>
      </c>
      <c r="W38" s="231" t="s">
        <v>4</v>
      </c>
      <c r="X38" s="231">
        <v>19.832000000000001</v>
      </c>
      <c r="Y38" s="231">
        <v>19.379620359178478</v>
      </c>
      <c r="Z38" s="231">
        <v>1.528</v>
      </c>
      <c r="AA38" s="231">
        <v>1.4931454169435614</v>
      </c>
      <c r="AB38" s="231">
        <v>7.3</v>
      </c>
      <c r="AC38" s="231">
        <v>7.1334826856596845</v>
      </c>
      <c r="AD38" s="76"/>
      <c r="AE38" s="76"/>
      <c r="AF38" s="76"/>
      <c r="AG38" s="76"/>
      <c r="AH38" s="76"/>
      <c r="AI38" s="76"/>
      <c r="AJ38" s="76"/>
      <c r="AK38" s="76"/>
      <c r="AL38" s="76"/>
      <c r="AM38" s="76"/>
      <c r="AN38" s="76"/>
      <c r="AO38" s="76"/>
      <c r="AP38" s="76"/>
      <c r="AQ38" s="76"/>
      <c r="AR38" s="76"/>
      <c r="AS38" s="76"/>
      <c r="AT38" s="76"/>
      <c r="AU38" s="76"/>
      <c r="AV38" s="76"/>
      <c r="AW38" s="76"/>
      <c r="AX38" s="76"/>
      <c r="AY38" s="76"/>
      <c r="AZ38" s="76"/>
      <c r="BA38" s="76"/>
      <c r="BB38" s="77"/>
    </row>
    <row r="39" spans="1:54" ht="15.75" x14ac:dyDescent="0.25">
      <c r="A39" s="75">
        <f>IF(ISBLANK(VLOOKUP(D39,#REF!,3)),0,1)</f>
        <v>1</v>
      </c>
      <c r="B39" s="74">
        <f t="shared" si="0"/>
        <v>0</v>
      </c>
      <c r="C39" s="52">
        <v>5</v>
      </c>
      <c r="D39" s="53"/>
      <c r="E39" s="53"/>
      <c r="F39" s="53"/>
      <c r="G39" s="232">
        <v>35.5364</v>
      </c>
      <c r="H39" s="53">
        <v>160</v>
      </c>
      <c r="I39" s="159">
        <v>160</v>
      </c>
      <c r="J39" s="16"/>
      <c r="K39" s="57" t="str">
        <f t="shared" si="1"/>
        <v/>
      </c>
      <c r="L39" s="57" t="str">
        <f t="shared" si="2"/>
        <v/>
      </c>
      <c r="M39" s="57" t="str">
        <f t="shared" si="3"/>
        <v/>
      </c>
      <c r="N39" s="58" t="str">
        <f t="shared" si="4"/>
        <v/>
      </c>
      <c r="O39" s="57" t="str">
        <f t="shared" si="5"/>
        <v/>
      </c>
      <c r="P39" s="169">
        <v>2.0449999999999999</v>
      </c>
      <c r="Q39" s="16"/>
      <c r="R39" s="16"/>
      <c r="S39" s="124">
        <v>89</v>
      </c>
      <c r="T39" s="231">
        <v>1.4999999999999999E-2</v>
      </c>
      <c r="U39" s="231">
        <v>1.465784113491716E-2</v>
      </c>
      <c r="V39" s="231" t="s">
        <v>4</v>
      </c>
      <c r="W39" s="231" t="s">
        <v>4</v>
      </c>
      <c r="X39" s="231">
        <v>20.064</v>
      </c>
      <c r="Y39" s="231">
        <v>19.606328302065194</v>
      </c>
      <c r="Z39" s="231">
        <v>1.52</v>
      </c>
      <c r="AA39" s="231">
        <v>1.4853279016716057</v>
      </c>
      <c r="AB39" s="231">
        <v>7.32</v>
      </c>
      <c r="AC39" s="231">
        <v>7.1530264738395752</v>
      </c>
      <c r="AD39" s="76"/>
      <c r="AE39" s="76"/>
      <c r="AF39" s="76"/>
      <c r="AG39" s="76"/>
      <c r="AH39" s="76"/>
      <c r="AI39" s="76"/>
      <c r="AJ39" s="76"/>
      <c r="AK39" s="76"/>
      <c r="AL39" s="76"/>
      <c r="AM39" s="76"/>
      <c r="AN39" s="76"/>
      <c r="AO39" s="76"/>
      <c r="AP39" s="76"/>
      <c r="AQ39" s="76"/>
      <c r="AR39" s="76"/>
      <c r="AS39" s="76"/>
      <c r="AT39" s="76"/>
      <c r="AU39" s="76"/>
      <c r="AV39" s="76"/>
      <c r="AW39" s="76"/>
      <c r="AX39" s="76"/>
      <c r="AY39" s="76"/>
      <c r="AZ39" s="76"/>
      <c r="BA39" s="76"/>
      <c r="BB39" s="77"/>
    </row>
    <row r="40" spans="1:54" ht="15.75" x14ac:dyDescent="0.25">
      <c r="A40" s="75">
        <f>IF(ISBLANK(VLOOKUP(D40,#REF!,3)),0,1)</f>
        <v>1</v>
      </c>
      <c r="B40" s="74">
        <f t="shared" si="0"/>
        <v>0</v>
      </c>
      <c r="C40" s="52">
        <v>6</v>
      </c>
      <c r="D40" s="53"/>
      <c r="E40" s="53"/>
      <c r="F40" s="53"/>
      <c r="G40" s="164">
        <v>35.624099999999999</v>
      </c>
      <c r="H40" s="53">
        <v>130</v>
      </c>
      <c r="I40" s="159">
        <v>130</v>
      </c>
      <c r="J40" s="16"/>
      <c r="K40" s="120" t="str">
        <f t="shared" si="1"/>
        <v/>
      </c>
      <c r="L40" s="120" t="str">
        <f t="shared" si="2"/>
        <v/>
      </c>
      <c r="M40" s="120" t="str">
        <f t="shared" si="3"/>
        <v/>
      </c>
      <c r="N40" s="121" t="str">
        <f t="shared" si="4"/>
        <v/>
      </c>
      <c r="O40" s="120" t="str">
        <f t="shared" si="5"/>
        <v/>
      </c>
      <c r="P40" s="169">
        <v>2.3220000000000001</v>
      </c>
      <c r="Q40" s="16"/>
      <c r="R40" s="16"/>
      <c r="S40" s="124">
        <v>101.1</v>
      </c>
      <c r="T40" s="231">
        <v>1.7000000000000001E-2</v>
      </c>
      <c r="U40" s="231">
        <v>1.6612219952906116E-2</v>
      </c>
      <c r="V40" s="231" t="s">
        <v>4</v>
      </c>
      <c r="W40" s="231" t="s">
        <v>4</v>
      </c>
      <c r="X40" s="231">
        <v>18.511000000000003</v>
      </c>
      <c r="Y40" s="231">
        <v>18.088753149896775</v>
      </c>
      <c r="Z40" s="231">
        <v>1.38</v>
      </c>
      <c r="AA40" s="231">
        <v>1.3485213844123787</v>
      </c>
      <c r="AB40" s="231">
        <v>6.17</v>
      </c>
      <c r="AC40" s="231">
        <v>6.0292586534959254</v>
      </c>
      <c r="AD40" s="76"/>
      <c r="AE40" s="76"/>
      <c r="AF40" s="76"/>
      <c r="AG40" s="76"/>
      <c r="AH40" s="76"/>
      <c r="AI40" s="76"/>
      <c r="AJ40" s="76"/>
      <c r="AK40" s="76"/>
      <c r="AL40" s="76"/>
      <c r="AM40" s="76"/>
      <c r="AN40" s="76"/>
      <c r="AO40" s="76"/>
      <c r="AP40" s="76"/>
      <c r="AQ40" s="76"/>
      <c r="AR40" s="76"/>
      <c r="AS40" s="76"/>
      <c r="AT40" s="76"/>
      <c r="AU40" s="76"/>
      <c r="AV40" s="76"/>
      <c r="AW40" s="76"/>
      <c r="AX40" s="76"/>
      <c r="AY40" s="76"/>
      <c r="AZ40" s="76"/>
      <c r="BA40" s="76"/>
      <c r="BB40" s="77"/>
    </row>
    <row r="41" spans="1:54" ht="15.75" x14ac:dyDescent="0.25">
      <c r="A41" s="75">
        <f>IF(ISBLANK(VLOOKUP(D41,#REF!,3)),0,1)</f>
        <v>1</v>
      </c>
      <c r="B41" s="74">
        <f t="shared" si="0"/>
        <v>0</v>
      </c>
      <c r="C41" s="52">
        <v>7</v>
      </c>
      <c r="D41" s="53"/>
      <c r="E41" s="53"/>
      <c r="F41" s="53"/>
      <c r="G41" s="164">
        <v>35.7393</v>
      </c>
      <c r="H41" s="53">
        <v>100</v>
      </c>
      <c r="I41" s="159">
        <v>100</v>
      </c>
      <c r="J41" s="16"/>
      <c r="K41" s="57" t="str">
        <f t="shared" si="1"/>
        <v/>
      </c>
      <c r="L41" s="57" t="str">
        <f t="shared" si="2"/>
        <v/>
      </c>
      <c r="M41" s="57" t="str">
        <f t="shared" si="3"/>
        <v/>
      </c>
      <c r="N41" s="58" t="str">
        <f t="shared" si="4"/>
        <v/>
      </c>
      <c r="O41" s="57" t="str">
        <f t="shared" si="5"/>
        <v/>
      </c>
      <c r="P41" s="169">
        <v>3.08</v>
      </c>
      <c r="Q41" s="16"/>
      <c r="R41" s="16"/>
      <c r="S41" s="124">
        <v>134.1</v>
      </c>
      <c r="T41" s="231">
        <v>2.1999999999999999E-2</v>
      </c>
      <c r="U41" s="231">
        <v>2.1498166997878501E-2</v>
      </c>
      <c r="V41" s="231" t="s">
        <v>4</v>
      </c>
      <c r="W41" s="231" t="s">
        <v>4</v>
      </c>
      <c r="X41" s="231">
        <v>14.025</v>
      </c>
      <c r="Y41" s="231">
        <v>13.705081461147547</v>
      </c>
      <c r="Z41" s="231">
        <v>1.115</v>
      </c>
      <c r="AA41" s="231">
        <v>1.0895661910288423</v>
      </c>
      <c r="AB41" s="231">
        <v>4.82</v>
      </c>
      <c r="AC41" s="231">
        <v>4.7100529513533811</v>
      </c>
      <c r="AD41" s="76"/>
      <c r="AE41" s="76"/>
      <c r="AF41" s="76"/>
      <c r="AG41" s="76"/>
      <c r="AH41" s="76"/>
      <c r="AI41" s="76"/>
      <c r="AJ41" s="76"/>
      <c r="AK41" s="76"/>
      <c r="AL41" s="76"/>
      <c r="AM41" s="76"/>
      <c r="AN41" s="76"/>
      <c r="AO41" s="76"/>
      <c r="AP41" s="76"/>
      <c r="AQ41" s="76"/>
      <c r="AR41" s="76"/>
      <c r="AS41" s="76"/>
      <c r="AT41" s="76"/>
      <c r="AU41" s="76"/>
      <c r="AV41" s="76"/>
      <c r="AW41" s="76"/>
      <c r="AX41" s="76"/>
      <c r="AY41" s="76"/>
      <c r="AZ41" s="76"/>
      <c r="BA41" s="76"/>
      <c r="BB41" s="77"/>
    </row>
    <row r="42" spans="1:54" ht="15.75" x14ac:dyDescent="0.25">
      <c r="A42" s="75">
        <f>IF(ISBLANK(VLOOKUP(D42,#REF!,3)),0,1)</f>
        <v>1</v>
      </c>
      <c r="B42" s="74">
        <f t="shared" si="0"/>
        <v>0</v>
      </c>
      <c r="C42" s="52">
        <v>8</v>
      </c>
      <c r="D42" s="53"/>
      <c r="E42" s="53"/>
      <c r="F42" s="53"/>
      <c r="G42" s="164">
        <v>35.803800000000003</v>
      </c>
      <c r="H42" s="53">
        <v>80</v>
      </c>
      <c r="I42" s="159">
        <v>80</v>
      </c>
      <c r="J42" s="16"/>
      <c r="K42" s="57" t="str">
        <f t="shared" si="1"/>
        <v/>
      </c>
      <c r="L42" s="57" t="str">
        <f t="shared" si="2"/>
        <v/>
      </c>
      <c r="M42" s="57" t="str">
        <f t="shared" si="3"/>
        <v/>
      </c>
      <c r="N42" s="58" t="str">
        <f t="shared" si="4"/>
        <v/>
      </c>
      <c r="O42" s="57" t="str">
        <f t="shared" si="5"/>
        <v/>
      </c>
      <c r="P42" s="169">
        <v>3.1349999999999998</v>
      </c>
      <c r="Q42" s="16"/>
      <c r="R42" s="16"/>
      <c r="S42" s="124">
        <v>136.5</v>
      </c>
      <c r="T42" s="231">
        <v>2.4E-2</v>
      </c>
      <c r="U42" s="231">
        <v>2.3452545815867459E-2</v>
      </c>
      <c r="V42" s="231" t="s">
        <v>4</v>
      </c>
      <c r="W42" s="231" t="s">
        <v>4</v>
      </c>
      <c r="X42" s="231">
        <v>13.544</v>
      </c>
      <c r="Y42" s="231">
        <v>13.235053355421202</v>
      </c>
      <c r="Z42" s="231">
        <v>1.0249999999999999</v>
      </c>
      <c r="AA42" s="231">
        <v>1.0016191442193392</v>
      </c>
      <c r="AB42" s="231">
        <v>4.37</v>
      </c>
      <c r="AC42" s="231">
        <v>4.2703177173058666</v>
      </c>
      <c r="AD42" s="76"/>
      <c r="AE42" s="76"/>
      <c r="AF42" s="76"/>
      <c r="AG42" s="76"/>
      <c r="AH42" s="76"/>
      <c r="AI42" s="76"/>
      <c r="AJ42" s="76"/>
      <c r="AK42" s="76"/>
      <c r="AL42" s="76"/>
      <c r="AM42" s="76"/>
      <c r="AN42" s="76"/>
      <c r="AO42" s="76"/>
      <c r="AP42" s="76"/>
      <c r="AQ42" s="76"/>
      <c r="AR42" s="76"/>
      <c r="AS42" s="76"/>
      <c r="AT42" s="76"/>
      <c r="AU42" s="76"/>
      <c r="AV42" s="76"/>
      <c r="AW42" s="76"/>
      <c r="AX42" s="76"/>
      <c r="AY42" s="76"/>
      <c r="AZ42" s="76"/>
      <c r="BA42" s="76"/>
      <c r="BB42" s="77"/>
    </row>
    <row r="43" spans="1:54" ht="15.75" x14ac:dyDescent="0.25">
      <c r="A43" s="75">
        <f>IF(ISBLANK(VLOOKUP(D43,#REF!,3)),0,1)</f>
        <v>1</v>
      </c>
      <c r="B43" s="74">
        <f t="shared" si="0"/>
        <v>0</v>
      </c>
      <c r="C43" s="52">
        <v>9</v>
      </c>
      <c r="D43" s="53"/>
      <c r="E43" s="53"/>
      <c r="F43" s="53"/>
      <c r="G43" s="164">
        <v>35.856299999999997</v>
      </c>
      <c r="H43" s="53">
        <v>60</v>
      </c>
      <c r="I43" s="159">
        <v>60</v>
      </c>
      <c r="J43" s="16"/>
      <c r="K43" s="57" t="str">
        <f t="shared" si="1"/>
        <v/>
      </c>
      <c r="L43" s="57" t="str">
        <f t="shared" si="2"/>
        <v/>
      </c>
      <c r="M43" s="57" t="str">
        <f t="shared" si="3"/>
        <v/>
      </c>
      <c r="N43" s="58" t="str">
        <f t="shared" si="4"/>
        <v/>
      </c>
      <c r="O43" s="57" t="str">
        <f t="shared" si="5"/>
        <v/>
      </c>
      <c r="P43" s="169">
        <v>3.1179999999999999</v>
      </c>
      <c r="Q43" s="16"/>
      <c r="R43" s="16"/>
      <c r="S43" s="124">
        <v>135.80000000000001</v>
      </c>
      <c r="T43" s="231">
        <v>3.7999999999999999E-2</v>
      </c>
      <c r="U43" s="231">
        <v>3.713319754179014E-2</v>
      </c>
      <c r="V43" s="231" t="s">
        <v>4</v>
      </c>
      <c r="W43" s="231" t="s">
        <v>4</v>
      </c>
      <c r="X43" s="231">
        <v>12.691000000000001</v>
      </c>
      <c r="Y43" s="231">
        <v>12.401510789548913</v>
      </c>
      <c r="Z43" s="231">
        <v>0.95499999999999996</v>
      </c>
      <c r="AA43" s="231">
        <v>0.9332158855897259</v>
      </c>
      <c r="AB43" s="231">
        <v>3.7</v>
      </c>
      <c r="AC43" s="231">
        <v>3.6156008132795665</v>
      </c>
      <c r="AD43" s="76"/>
      <c r="AE43" s="76"/>
      <c r="AF43" s="76"/>
      <c r="AG43" s="76"/>
      <c r="AH43" s="76"/>
      <c r="AI43" s="76"/>
      <c r="AJ43" s="76"/>
      <c r="AK43" s="76"/>
      <c r="AL43" s="76"/>
      <c r="AM43" s="76"/>
      <c r="AN43" s="76"/>
      <c r="AO43" s="76"/>
      <c r="AP43" s="76"/>
      <c r="AQ43" s="76"/>
      <c r="AR43" s="76"/>
      <c r="AS43" s="76"/>
      <c r="AT43" s="76"/>
      <c r="AU43" s="76"/>
      <c r="AV43" s="76"/>
      <c r="AW43" s="76"/>
      <c r="AX43" s="76"/>
      <c r="AY43" s="76"/>
      <c r="AZ43" s="76"/>
      <c r="BA43" s="76"/>
      <c r="BB43" s="77"/>
    </row>
    <row r="44" spans="1:54" ht="15.75" x14ac:dyDescent="0.25">
      <c r="A44" s="75">
        <f>IF(ISBLANK(VLOOKUP(D44,#REF!,3)),0,1)</f>
        <v>1</v>
      </c>
      <c r="B44" s="74">
        <f t="shared" si="0"/>
        <v>0</v>
      </c>
      <c r="C44" s="52">
        <v>10</v>
      </c>
      <c r="D44" s="53"/>
      <c r="E44" s="53"/>
      <c r="F44" s="53"/>
      <c r="G44" s="164">
        <v>35</v>
      </c>
      <c r="H44" s="53">
        <v>50</v>
      </c>
      <c r="I44" s="159">
        <v>50</v>
      </c>
      <c r="J44" s="16"/>
      <c r="K44" s="57" t="str">
        <f t="shared" si="1"/>
        <v/>
      </c>
      <c r="L44" s="57" t="str">
        <f t="shared" si="2"/>
        <v/>
      </c>
      <c r="M44" s="57" t="str">
        <f t="shared" si="3"/>
        <v/>
      </c>
      <c r="N44" s="58" t="str">
        <f t="shared" si="4"/>
        <v/>
      </c>
      <c r="O44" s="57" t="str">
        <f t="shared" si="5"/>
        <v/>
      </c>
      <c r="P44" s="169"/>
      <c r="Q44" s="16"/>
      <c r="R44" s="16"/>
      <c r="S44" s="124"/>
      <c r="T44" s="231">
        <v>0.315</v>
      </c>
      <c r="U44" s="231">
        <v>0.30781466383326039</v>
      </c>
      <c r="V44" s="231" t="s">
        <v>4</v>
      </c>
      <c r="W44" s="231" t="s">
        <v>4</v>
      </c>
      <c r="X44" s="231">
        <v>9.9420000000000002</v>
      </c>
      <c r="Y44" s="231">
        <v>9.715217104223095</v>
      </c>
      <c r="Z44" s="231">
        <v>0.81299999999999994</v>
      </c>
      <c r="AA44" s="231">
        <v>0.79445498951251003</v>
      </c>
      <c r="AB44" s="231">
        <v>3</v>
      </c>
      <c r="AC44" s="231">
        <v>2.931568226983432</v>
      </c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  <c r="AP44" s="76"/>
      <c r="AQ44" s="76"/>
      <c r="AR44" s="76"/>
      <c r="AS44" s="76"/>
      <c r="AT44" s="76"/>
      <c r="AU44" s="76"/>
      <c r="AV44" s="76"/>
      <c r="AW44" s="76"/>
      <c r="AX44" s="76"/>
      <c r="AY44" s="76"/>
      <c r="AZ44" s="76"/>
      <c r="BA44" s="76"/>
      <c r="BB44" s="77"/>
    </row>
    <row r="45" spans="1:54" ht="15.75" x14ac:dyDescent="0.25">
      <c r="A45" s="75">
        <f>IF(ISBLANK(VLOOKUP(D45,#REF!,3)),0,1)</f>
        <v>1</v>
      </c>
      <c r="B45" s="74">
        <f t="shared" si="0"/>
        <v>0</v>
      </c>
      <c r="C45" s="52">
        <v>11</v>
      </c>
      <c r="D45" s="53"/>
      <c r="E45" s="53"/>
      <c r="F45" s="53"/>
      <c r="G45" s="164">
        <v>36.017699999999998</v>
      </c>
      <c r="H45" s="53">
        <v>40</v>
      </c>
      <c r="I45" s="159">
        <v>40</v>
      </c>
      <c r="J45" s="16"/>
      <c r="K45" s="57" t="str">
        <f t="shared" si="1"/>
        <v/>
      </c>
      <c r="L45" s="57" t="str">
        <f t="shared" si="2"/>
        <v/>
      </c>
      <c r="M45" s="57" t="str">
        <f t="shared" si="3"/>
        <v/>
      </c>
      <c r="N45" s="58" t="str">
        <f t="shared" si="4"/>
        <v/>
      </c>
      <c r="O45" s="57" t="str">
        <f t="shared" si="5"/>
        <v/>
      </c>
      <c r="P45" s="169">
        <v>3.573</v>
      </c>
      <c r="Q45" s="16"/>
      <c r="R45" s="16"/>
      <c r="S45" s="124">
        <v>155.6</v>
      </c>
      <c r="T45" s="231">
        <v>0.629</v>
      </c>
      <c r="U45" s="231">
        <v>0.61465213825752629</v>
      </c>
      <c r="V45" s="231" t="s">
        <v>4</v>
      </c>
      <c r="W45" s="231" t="s">
        <v>4</v>
      </c>
      <c r="X45" s="231">
        <v>4.2859999999999996</v>
      </c>
      <c r="Y45" s="231">
        <v>4.18823380695033</v>
      </c>
      <c r="Z45" s="231">
        <v>0.65299999999999991</v>
      </c>
      <c r="AA45" s="231">
        <v>0.63810468407339371</v>
      </c>
      <c r="AB45" s="231">
        <v>2.74</v>
      </c>
      <c r="AC45" s="231">
        <v>2.6774989806448684</v>
      </c>
      <c r="AD45" s="76"/>
      <c r="AE45" s="76"/>
      <c r="AF45" s="76"/>
      <c r="AG45" s="76"/>
      <c r="AH45" s="76"/>
      <c r="AI45" s="76"/>
      <c r="AJ45" s="76"/>
      <c r="AK45" s="76"/>
      <c r="AL45" s="76"/>
      <c r="AM45" s="76"/>
      <c r="AN45" s="76"/>
      <c r="AO45" s="76"/>
      <c r="AP45" s="76"/>
      <c r="AQ45" s="76"/>
      <c r="AR45" s="76"/>
      <c r="AS45" s="76"/>
      <c r="AT45" s="76"/>
      <c r="AU45" s="76"/>
      <c r="AV45" s="76"/>
      <c r="AW45" s="76"/>
      <c r="AX45" s="76"/>
      <c r="AY45" s="76"/>
      <c r="AZ45" s="76"/>
      <c r="BA45" s="76"/>
      <c r="BB45" s="77"/>
    </row>
    <row r="46" spans="1:54" ht="15.75" x14ac:dyDescent="0.25">
      <c r="A46" s="75">
        <f>IF(ISBLANK(VLOOKUP(D46,#REF!,3)),0,1)</f>
        <v>1</v>
      </c>
      <c r="B46" s="74">
        <f t="shared" si="0"/>
        <v>0</v>
      </c>
      <c r="C46" s="52">
        <v>12</v>
      </c>
      <c r="D46" s="53"/>
      <c r="E46" s="54"/>
      <c r="F46" s="55"/>
      <c r="G46" s="164">
        <v>34.696599999999997</v>
      </c>
      <c r="H46" s="53">
        <v>20</v>
      </c>
      <c r="I46" s="159">
        <v>20</v>
      </c>
      <c r="J46" s="16"/>
      <c r="K46" s="16"/>
      <c r="L46" s="16"/>
      <c r="M46" s="16"/>
      <c r="N46" s="16"/>
      <c r="O46" s="16"/>
      <c r="P46" s="169">
        <v>4.5289999999999999</v>
      </c>
      <c r="Q46" s="16"/>
      <c r="R46" s="16"/>
      <c r="S46" s="124">
        <v>197.9</v>
      </c>
      <c r="T46" s="231">
        <v>8.9999999999999993E-3</v>
      </c>
      <c r="U46" s="231">
        <v>8.7947046809502966E-3</v>
      </c>
      <c r="V46" s="231" t="s">
        <v>4</v>
      </c>
      <c r="W46" s="231" t="s">
        <v>4</v>
      </c>
      <c r="X46" s="231">
        <v>0.109</v>
      </c>
      <c r="Y46" s="231">
        <v>0.10651364558039804</v>
      </c>
      <c r="Z46" s="231">
        <v>3.1E-2</v>
      </c>
      <c r="AA46" s="231">
        <v>3.0292871678828798E-2</v>
      </c>
      <c r="AB46" s="231">
        <v>0.92</v>
      </c>
      <c r="AC46" s="231">
        <v>0.89901425627491927</v>
      </c>
      <c r="AD46" s="76"/>
      <c r="AE46" s="76"/>
      <c r="AF46" s="76"/>
      <c r="AG46" s="76"/>
      <c r="AH46" s="76"/>
      <c r="AI46" s="76"/>
      <c r="AJ46" s="76"/>
      <c r="AK46" s="76"/>
      <c r="AL46" s="76"/>
      <c r="AM46" s="76"/>
      <c r="AN46" s="76"/>
      <c r="AO46" s="76"/>
      <c r="AP46" s="76"/>
      <c r="AQ46" s="76"/>
      <c r="AR46" s="76"/>
      <c r="AS46" s="76"/>
      <c r="AT46" s="76"/>
      <c r="AU46" s="76"/>
      <c r="AV46" s="76"/>
      <c r="AW46" s="76"/>
      <c r="AX46" s="76"/>
      <c r="AY46" s="76"/>
      <c r="AZ46" s="76"/>
      <c r="BA46" s="76"/>
      <c r="BB46" s="77"/>
    </row>
    <row r="47" spans="1:54" ht="15.75" x14ac:dyDescent="0.25">
      <c r="A47" s="75">
        <f>IF(ISBLANK(VLOOKUP(D47,#REF!,3)),0,1)</f>
        <v>1</v>
      </c>
      <c r="B47" s="74">
        <f t="shared" si="0"/>
        <v>0</v>
      </c>
      <c r="C47" s="52">
        <v>13</v>
      </c>
      <c r="D47" s="53"/>
      <c r="E47" s="54"/>
      <c r="F47" s="55"/>
      <c r="G47" s="164">
        <v>34.600099999999998</v>
      </c>
      <c r="H47" s="53">
        <v>10</v>
      </c>
      <c r="I47" s="159">
        <v>10</v>
      </c>
      <c r="J47" s="16"/>
      <c r="K47" s="16"/>
      <c r="L47" s="16"/>
      <c r="M47" s="16"/>
      <c r="N47" s="16"/>
      <c r="O47" s="16"/>
      <c r="P47" s="169">
        <v>4.5209999999999999</v>
      </c>
      <c r="Q47" s="16"/>
      <c r="R47" s="16"/>
      <c r="S47" s="124">
        <v>197.5</v>
      </c>
      <c r="T47" s="231">
        <v>4.0000000000000001E-3</v>
      </c>
      <c r="U47" s="231">
        <v>3.9087576359779098E-3</v>
      </c>
      <c r="V47" s="231" t="s">
        <v>4</v>
      </c>
      <c r="W47" s="231" t="s">
        <v>4</v>
      </c>
      <c r="X47" s="231">
        <v>0.104</v>
      </c>
      <c r="Y47" s="231">
        <v>0.10162769853542565</v>
      </c>
      <c r="Z47" s="231">
        <v>2.5000000000000001E-2</v>
      </c>
      <c r="AA47" s="231">
        <v>2.4429735224861936E-2</v>
      </c>
      <c r="AB47" s="231">
        <v>0.85</v>
      </c>
      <c r="AC47" s="231">
        <v>0.83061099764530577</v>
      </c>
      <c r="AD47" s="76"/>
      <c r="AE47" s="76"/>
      <c r="AF47" s="76"/>
      <c r="AG47" s="76"/>
      <c r="AH47" s="76"/>
      <c r="AI47" s="76"/>
      <c r="AJ47" s="76"/>
      <c r="AK47" s="76"/>
      <c r="AL47" s="76"/>
      <c r="AM47" s="76"/>
      <c r="AN47" s="76"/>
      <c r="AO47" s="76"/>
      <c r="AP47" s="76"/>
      <c r="AQ47" s="76"/>
      <c r="AR47" s="76"/>
      <c r="AS47" s="76"/>
      <c r="AT47" s="76"/>
      <c r="AU47" s="76"/>
      <c r="AV47" s="76"/>
      <c r="AW47" s="76"/>
      <c r="AX47" s="76"/>
      <c r="AY47" s="76"/>
      <c r="AZ47" s="76"/>
      <c r="BA47" s="76"/>
      <c r="BB47" s="77"/>
    </row>
    <row r="48" spans="1:54" ht="15.75" x14ac:dyDescent="0.25">
      <c r="A48" s="75">
        <f>IF(ISBLANK(VLOOKUP(D48,#REF!,3)),0,1)</f>
        <v>1</v>
      </c>
      <c r="B48" s="74">
        <f t="shared" si="0"/>
        <v>0</v>
      </c>
      <c r="C48" s="52">
        <v>14</v>
      </c>
      <c r="D48" s="53"/>
      <c r="E48" s="54"/>
      <c r="F48" s="55"/>
      <c r="G48" s="164">
        <v>34.599600000000002</v>
      </c>
      <c r="H48" s="53">
        <v>0</v>
      </c>
      <c r="I48" s="159">
        <v>1</v>
      </c>
      <c r="J48" s="16"/>
      <c r="K48" s="16"/>
      <c r="L48" s="16"/>
      <c r="M48" s="16"/>
      <c r="N48" s="16"/>
      <c r="O48" s="16"/>
      <c r="P48" s="169">
        <v>4.5339999999999998</v>
      </c>
      <c r="Q48" s="16"/>
      <c r="R48" s="16"/>
      <c r="S48" s="124">
        <v>198.1</v>
      </c>
      <c r="T48" s="231">
        <v>0</v>
      </c>
      <c r="U48" s="231">
        <v>0</v>
      </c>
      <c r="V48" s="231" t="s">
        <v>4</v>
      </c>
      <c r="W48" s="231" t="s">
        <v>4</v>
      </c>
      <c r="X48" s="231">
        <v>0.109</v>
      </c>
      <c r="Y48" s="231">
        <v>0.10651364558039804</v>
      </c>
      <c r="Z48" s="231">
        <v>3.6999999999999991E-2</v>
      </c>
      <c r="AA48" s="231">
        <v>3.6156008132795653E-2</v>
      </c>
      <c r="AB48" s="231">
        <v>0.83</v>
      </c>
      <c r="AC48" s="231">
        <v>0.81106720946541622</v>
      </c>
      <c r="AD48" s="76"/>
      <c r="AE48" s="76"/>
      <c r="AF48" s="76"/>
      <c r="AG48" s="76"/>
      <c r="AH48" s="76"/>
      <c r="AI48" s="76"/>
      <c r="AJ48" s="76"/>
      <c r="AK48" s="76"/>
      <c r="AL48" s="76"/>
      <c r="AM48" s="76"/>
      <c r="AN48" s="76"/>
      <c r="AO48" s="76"/>
      <c r="AP48" s="76"/>
      <c r="AQ48" s="76"/>
      <c r="AR48" s="76"/>
      <c r="AS48" s="76"/>
      <c r="AT48" s="76"/>
      <c r="AU48" s="76"/>
      <c r="AV48" s="76"/>
      <c r="AW48" s="76"/>
      <c r="AX48" s="76"/>
      <c r="AY48" s="76"/>
      <c r="AZ48" s="76"/>
      <c r="BA48" s="76"/>
      <c r="BB48" s="77"/>
    </row>
    <row r="49" spans="1:54" ht="15.75" x14ac:dyDescent="0.25">
      <c r="A49" s="75">
        <f>IF(ISBLANK(VLOOKUP(D49,#REF!,3)),0,1)</f>
        <v>1</v>
      </c>
      <c r="B49" s="74">
        <f t="shared" si="0"/>
        <v>0</v>
      </c>
      <c r="C49" s="52">
        <v>15</v>
      </c>
      <c r="D49" s="53"/>
      <c r="E49" s="54"/>
      <c r="F49" s="55"/>
      <c r="G49" s="164" t="s">
        <v>4</v>
      </c>
      <c r="H49" s="53" t="s">
        <v>4</v>
      </c>
      <c r="I49" s="159" t="s">
        <v>4</v>
      </c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231" t="s">
        <v>4</v>
      </c>
      <c r="U49" s="231" t="s">
        <v>4</v>
      </c>
      <c r="V49" s="231" t="s">
        <v>4</v>
      </c>
      <c r="W49" s="231" t="s">
        <v>4</v>
      </c>
      <c r="X49" s="231" t="s">
        <v>4</v>
      </c>
      <c r="Y49" s="231" t="s">
        <v>4</v>
      </c>
      <c r="Z49" s="231" t="s">
        <v>4</v>
      </c>
      <c r="AA49" s="231" t="s">
        <v>4</v>
      </c>
      <c r="AB49" s="231" t="s">
        <v>4</v>
      </c>
      <c r="AC49" s="231" t="s">
        <v>4</v>
      </c>
      <c r="AD49" s="76"/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76"/>
      <c r="AR49" s="76"/>
      <c r="AS49" s="76"/>
      <c r="AT49" s="76"/>
      <c r="AU49" s="76"/>
      <c r="AV49" s="76"/>
      <c r="AW49" s="76"/>
      <c r="AX49" s="76"/>
      <c r="AY49" s="76"/>
      <c r="AZ49" s="76"/>
      <c r="BA49" s="76"/>
      <c r="BB49" s="77"/>
    </row>
    <row r="50" spans="1:54" ht="15.75" x14ac:dyDescent="0.25">
      <c r="A50" s="75">
        <f>IF(ISBLANK(VLOOKUP(D50,#REF!,3)),0,1)</f>
        <v>1</v>
      </c>
      <c r="B50" s="74">
        <f t="shared" si="0"/>
        <v>0</v>
      </c>
      <c r="C50" s="52">
        <v>16</v>
      </c>
      <c r="D50" s="53"/>
      <c r="E50" s="54"/>
      <c r="F50" s="55"/>
      <c r="G50" s="112"/>
      <c r="H50" s="53"/>
      <c r="I50" s="53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24"/>
      <c r="W50" s="124"/>
      <c r="X50" s="16"/>
      <c r="Y50" s="16"/>
      <c r="Z50" s="124"/>
      <c r="AA50" s="76"/>
      <c r="AB50" s="76"/>
      <c r="AC50" s="76"/>
      <c r="AD50" s="76"/>
      <c r="AE50" s="76"/>
      <c r="AF50" s="76"/>
      <c r="AG50" s="76"/>
      <c r="AH50" s="76"/>
      <c r="AI50" s="76"/>
      <c r="AJ50" s="76"/>
      <c r="AK50" s="76"/>
      <c r="AL50" s="76"/>
      <c r="AM50" s="76"/>
      <c r="AN50" s="76"/>
      <c r="AO50" s="76"/>
      <c r="AP50" s="76"/>
      <c r="AQ50" s="76"/>
      <c r="AR50" s="76"/>
      <c r="AS50" s="76"/>
      <c r="AT50" s="76"/>
      <c r="AU50" s="76"/>
      <c r="AV50" s="76"/>
      <c r="AW50" s="76"/>
      <c r="AX50" s="76"/>
      <c r="AY50" s="76"/>
      <c r="AZ50" s="76"/>
      <c r="BA50" s="76"/>
      <c r="BB50" s="77"/>
    </row>
    <row r="51" spans="1:54" ht="15.75" x14ac:dyDescent="0.25">
      <c r="A51" s="75">
        <f>IF(ISBLANK(VLOOKUP(D51,#REF!,3)),0,1)</f>
        <v>1</v>
      </c>
      <c r="B51" s="74">
        <f t="shared" si="0"/>
        <v>0</v>
      </c>
      <c r="C51" s="52">
        <v>17</v>
      </c>
      <c r="D51" s="53"/>
      <c r="E51" s="54"/>
      <c r="F51" s="55"/>
      <c r="G51" s="112"/>
      <c r="H51" s="53"/>
      <c r="I51" s="53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24"/>
      <c r="W51" s="124"/>
      <c r="X51" s="16"/>
      <c r="Y51" s="16"/>
      <c r="Z51" s="124"/>
      <c r="AA51" s="16"/>
      <c r="AB51" s="124"/>
      <c r="AC51" s="124"/>
      <c r="AD51" s="76"/>
      <c r="AE51" s="76"/>
      <c r="AF51" s="76"/>
      <c r="AG51" s="76"/>
      <c r="AH51" s="76"/>
      <c r="AI51" s="76"/>
      <c r="AJ51" s="76"/>
      <c r="AK51" s="76"/>
      <c r="AL51" s="76"/>
      <c r="AM51" s="76"/>
      <c r="AN51" s="76"/>
      <c r="AO51" s="76"/>
      <c r="AP51" s="76"/>
      <c r="AQ51" s="76"/>
      <c r="AR51" s="76"/>
      <c r="AS51" s="76"/>
      <c r="AT51" s="76"/>
      <c r="AU51" s="76"/>
      <c r="AV51" s="76"/>
      <c r="AW51" s="76"/>
      <c r="AX51" s="76"/>
      <c r="AY51" s="76"/>
      <c r="AZ51" s="76"/>
      <c r="BA51" s="76"/>
      <c r="BB51" s="77"/>
    </row>
    <row r="52" spans="1:54" ht="15.75" x14ac:dyDescent="0.25">
      <c r="A52" s="75">
        <f>IF(ISBLANK(VLOOKUP(D52,#REF!,3)),0,1)</f>
        <v>1</v>
      </c>
      <c r="B52" s="74">
        <f t="shared" si="0"/>
        <v>0</v>
      </c>
      <c r="C52" s="52">
        <v>18</v>
      </c>
      <c r="D52" s="53"/>
      <c r="E52" s="54"/>
      <c r="F52" s="55"/>
      <c r="G52" s="112"/>
      <c r="H52" s="53"/>
      <c r="I52" s="53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24"/>
      <c r="W52" s="124"/>
      <c r="X52" s="16"/>
      <c r="Y52" s="16"/>
      <c r="Z52" s="124"/>
      <c r="AA52" s="76"/>
      <c r="AB52" s="76"/>
      <c r="AC52" s="76"/>
      <c r="AD52" s="76"/>
      <c r="AE52" s="76"/>
      <c r="AF52" s="76"/>
      <c r="AG52" s="76"/>
      <c r="AH52" s="76"/>
      <c r="AI52" s="76"/>
      <c r="AJ52" s="76"/>
      <c r="AK52" s="76"/>
      <c r="AL52" s="76"/>
      <c r="AM52" s="76"/>
      <c r="AN52" s="76"/>
      <c r="AO52" s="76"/>
      <c r="AP52" s="76"/>
      <c r="AQ52" s="76"/>
      <c r="AR52" s="76"/>
      <c r="AS52" s="76"/>
      <c r="AT52" s="76"/>
      <c r="AU52" s="76"/>
      <c r="AV52" s="76"/>
      <c r="AW52" s="76"/>
      <c r="AX52" s="76"/>
      <c r="AY52" s="76"/>
      <c r="AZ52" s="76"/>
      <c r="BA52" s="76"/>
      <c r="BB52" s="77"/>
    </row>
    <row r="53" spans="1:54" ht="15.75" x14ac:dyDescent="0.25">
      <c r="A53" s="75">
        <f>IF(ISBLANK(VLOOKUP(D53,#REF!,3)),0,1)</f>
        <v>1</v>
      </c>
      <c r="B53" s="74">
        <f t="shared" si="0"/>
        <v>0</v>
      </c>
      <c r="C53" s="52">
        <v>19</v>
      </c>
      <c r="D53" s="53"/>
      <c r="E53" s="54"/>
      <c r="F53" s="55"/>
      <c r="G53" s="112"/>
      <c r="H53" s="53"/>
      <c r="I53" s="53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76"/>
      <c r="U53" s="76"/>
      <c r="V53" s="76"/>
      <c r="W53" s="76"/>
      <c r="X53" s="76"/>
      <c r="Y53" s="76"/>
      <c r="Z53" s="76"/>
      <c r="AA53" s="76"/>
      <c r="AB53" s="76"/>
      <c r="AC53" s="76"/>
      <c r="AD53" s="76"/>
      <c r="AE53" s="76"/>
      <c r="AF53" s="76"/>
      <c r="AG53" s="76"/>
      <c r="AH53" s="76"/>
      <c r="AI53" s="76"/>
      <c r="AJ53" s="76"/>
      <c r="AK53" s="76"/>
      <c r="AL53" s="76"/>
      <c r="AM53" s="76"/>
      <c r="AN53" s="76"/>
      <c r="AO53" s="76"/>
      <c r="AP53" s="76"/>
      <c r="AQ53" s="76"/>
      <c r="AR53" s="76"/>
      <c r="AS53" s="76"/>
      <c r="AT53" s="76"/>
      <c r="AU53" s="76"/>
      <c r="AV53" s="76"/>
      <c r="AW53" s="76"/>
      <c r="AX53" s="76"/>
      <c r="AY53" s="76"/>
      <c r="AZ53" s="76"/>
      <c r="BA53" s="76"/>
      <c r="BB53" s="77"/>
    </row>
    <row r="54" spans="1:54" ht="15.75" x14ac:dyDescent="0.25">
      <c r="A54" s="75">
        <f>IF(ISBLANK(VLOOKUP(D54,#REF!,3)),0,1)</f>
        <v>1</v>
      </c>
      <c r="B54" s="74">
        <f t="shared" si="0"/>
        <v>0</v>
      </c>
      <c r="C54" s="52">
        <v>20</v>
      </c>
      <c r="D54" s="53"/>
      <c r="E54" s="54"/>
      <c r="F54" s="55"/>
      <c r="G54" s="112"/>
      <c r="H54" s="53"/>
      <c r="I54" s="53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76"/>
      <c r="U54" s="76"/>
      <c r="V54" s="76"/>
      <c r="W54" s="76"/>
      <c r="X54" s="76"/>
      <c r="Y54" s="76"/>
      <c r="Z54" s="76"/>
      <c r="AA54" s="76"/>
      <c r="AB54" s="76"/>
      <c r="AC54" s="76"/>
      <c r="AD54" s="76"/>
      <c r="AE54" s="76"/>
      <c r="AF54" s="76"/>
      <c r="AG54" s="76"/>
      <c r="AH54" s="76"/>
      <c r="AI54" s="76"/>
      <c r="AJ54" s="76"/>
      <c r="AK54" s="76"/>
      <c r="AL54" s="76"/>
      <c r="AM54" s="76"/>
      <c r="AN54" s="76"/>
      <c r="AO54" s="76"/>
      <c r="AP54" s="76"/>
      <c r="AQ54" s="76"/>
      <c r="AR54" s="76"/>
      <c r="AS54" s="76"/>
      <c r="AT54" s="76"/>
      <c r="AU54" s="76"/>
      <c r="AV54" s="76"/>
      <c r="AW54" s="76"/>
      <c r="AX54" s="76"/>
      <c r="AY54" s="76"/>
      <c r="AZ54" s="76"/>
      <c r="BA54" s="76"/>
      <c r="BB54" s="77"/>
    </row>
    <row r="55" spans="1:54" ht="15.75" x14ac:dyDescent="0.25">
      <c r="A55" s="75">
        <f>IF(ISBLANK(VLOOKUP(D55,#REF!,3)),0,1)</f>
        <v>1</v>
      </c>
      <c r="B55" s="74">
        <f t="shared" si="0"/>
        <v>0</v>
      </c>
      <c r="C55" s="52">
        <v>21</v>
      </c>
      <c r="D55" s="53"/>
      <c r="E55" s="54"/>
      <c r="F55" s="55"/>
      <c r="G55" s="112"/>
      <c r="H55" s="53"/>
      <c r="I55" s="53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76"/>
      <c r="U55" s="76"/>
      <c r="V55" s="76"/>
      <c r="W55" s="76"/>
      <c r="X55" s="76"/>
      <c r="Y55" s="76"/>
      <c r="Z55" s="76"/>
      <c r="AA55" s="76"/>
      <c r="AB55" s="76"/>
      <c r="AC55" s="76"/>
      <c r="AD55" s="76"/>
      <c r="AE55" s="76"/>
      <c r="AF55" s="76"/>
      <c r="AG55" s="76"/>
      <c r="AH55" s="76"/>
      <c r="AI55" s="76"/>
      <c r="AJ55" s="76"/>
      <c r="AK55" s="76"/>
      <c r="AL55" s="76"/>
      <c r="AM55" s="76"/>
      <c r="AN55" s="76"/>
      <c r="AO55" s="76"/>
      <c r="AP55" s="76"/>
      <c r="AQ55" s="76"/>
      <c r="AR55" s="76"/>
      <c r="AS55" s="76"/>
      <c r="AT55" s="76"/>
      <c r="AU55" s="76"/>
      <c r="AV55" s="76"/>
      <c r="AW55" s="76"/>
      <c r="AX55" s="76"/>
      <c r="AY55" s="76"/>
      <c r="AZ55" s="76"/>
      <c r="BA55" s="76"/>
      <c r="BB55" s="77"/>
    </row>
    <row r="56" spans="1:54" ht="15.75" x14ac:dyDescent="0.25">
      <c r="A56" s="75">
        <f>IF(ISBLANK(VLOOKUP(D56,#REF!,3)),0,1)</f>
        <v>1</v>
      </c>
      <c r="B56" s="74">
        <f t="shared" si="0"/>
        <v>0</v>
      </c>
      <c r="C56" s="52">
        <v>22</v>
      </c>
      <c r="D56" s="53"/>
      <c r="E56" s="54"/>
      <c r="F56" s="55"/>
      <c r="G56" s="112"/>
      <c r="H56" s="53"/>
      <c r="I56" s="53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24"/>
      <c r="W56" s="124"/>
      <c r="X56" s="124"/>
      <c r="Y56" s="124"/>
      <c r="Z56" s="16"/>
      <c r="AA56" s="16"/>
      <c r="AB56" s="124"/>
      <c r="AC56" s="124"/>
      <c r="AD56" s="76"/>
      <c r="AE56" s="76"/>
      <c r="AF56" s="76"/>
      <c r="AG56" s="76"/>
      <c r="AH56" s="76"/>
      <c r="AI56" s="76"/>
      <c r="AJ56" s="76"/>
      <c r="AK56" s="76"/>
      <c r="AL56" s="76"/>
      <c r="AM56" s="76"/>
      <c r="AN56" s="76"/>
      <c r="AO56" s="76"/>
      <c r="AP56" s="76"/>
      <c r="AQ56" s="76"/>
      <c r="AR56" s="76"/>
      <c r="AS56" s="76"/>
      <c r="AT56" s="76"/>
      <c r="AU56" s="76"/>
      <c r="AV56" s="76"/>
      <c r="AW56" s="76"/>
      <c r="AX56" s="76"/>
      <c r="AY56" s="76"/>
      <c r="AZ56" s="76"/>
      <c r="BA56" s="76"/>
      <c r="BB56" s="77"/>
    </row>
    <row r="57" spans="1:54" ht="15.75" x14ac:dyDescent="0.25">
      <c r="A57" s="75">
        <f>IF(ISBLANK(VLOOKUP(D57,#REF!,3)),0,1)</f>
        <v>1</v>
      </c>
      <c r="B57" s="74">
        <f t="shared" si="0"/>
        <v>0</v>
      </c>
      <c r="C57" s="52">
        <v>23</v>
      </c>
      <c r="D57" s="53"/>
      <c r="E57" s="54"/>
      <c r="F57" s="55"/>
      <c r="G57" s="112"/>
      <c r="H57" s="53"/>
      <c r="I57" s="53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  <c r="AG57" s="76"/>
      <c r="AH57" s="76"/>
      <c r="AI57" s="76"/>
      <c r="AJ57" s="76"/>
      <c r="AK57" s="76"/>
      <c r="AL57" s="76"/>
      <c r="AM57" s="76"/>
      <c r="AN57" s="76"/>
      <c r="AO57" s="76"/>
      <c r="AP57" s="76"/>
      <c r="AQ57" s="76"/>
      <c r="AR57" s="76"/>
      <c r="AS57" s="76"/>
      <c r="AT57" s="76"/>
      <c r="AU57" s="76"/>
      <c r="AV57" s="76"/>
      <c r="AW57" s="76"/>
      <c r="AX57" s="76"/>
      <c r="AY57" s="76"/>
      <c r="AZ57" s="76"/>
      <c r="BA57" s="76"/>
      <c r="BB57" s="77"/>
    </row>
    <row r="58" spans="1:54" ht="16.5" thickBot="1" x14ac:dyDescent="0.3">
      <c r="A58" s="75">
        <f>IF(ISBLANK(VLOOKUP(D58,#REF!,3)),0,1)</f>
        <v>1</v>
      </c>
      <c r="B58" s="74">
        <f t="shared" si="0"/>
        <v>0</v>
      </c>
      <c r="C58" s="61">
        <v>24</v>
      </c>
      <c r="D58" s="62"/>
      <c r="E58" s="63"/>
      <c r="F58" s="64"/>
      <c r="G58" s="113"/>
      <c r="H58" s="62"/>
      <c r="I58" s="62"/>
      <c r="J58" s="152" t="s">
        <v>4</v>
      </c>
      <c r="K58" s="65" t="str">
        <f>IF(ISBLANK(E58),"",(0.000824493-(0.0000040899*E58)+(0.000000076438*E58^2)-(0.00000000082467*E58^3)+(0.0000000000053875*E58^4)))</f>
        <v/>
      </c>
      <c r="L58" s="65" t="str">
        <f t="shared" ref="L58" si="6">IF(ISBLANK(E58),"",(-0.00000572466+(0.00000010227*E58)-(0.0000000016546*E58^2)))</f>
        <v/>
      </c>
      <c r="M58" s="65" t="str">
        <f t="shared" ref="M58" si="7">IF(ISBLANK(E58),"",IF(ISBLANK(G58),(O58+(K58*35)+(L58*35^1.5)+(0.00000048314*35^2)),(O58+(K58*G58)+(L58*G58^1.5)+(0.00000048314*G58^2))))</f>
        <v/>
      </c>
      <c r="N58" s="66" t="str">
        <f t="shared" ref="N58" si="8">IF(ISBLANK(D58),"",IF(ISBLANK(G58),J58*(1+0.00001*(35-20)),J58*(1+0.00001*(G58-20))))</f>
        <v/>
      </c>
      <c r="O58" s="65" t="str">
        <f t="shared" ref="O58" si="9">IF(ISBLANK(E58),"",(0.999842594+(0.00006793952*E58)-(0.00000909529*E58^2)+(0.0000001001685*E58^3)-(0.000000001120083*E58^4)+(0.000000000006536332*E58^5)))</f>
        <v/>
      </c>
      <c r="P58" s="67" t="s">
        <v>4</v>
      </c>
      <c r="Q58" s="153" t="s">
        <v>4</v>
      </c>
      <c r="R58" s="68" t="s">
        <v>4</v>
      </c>
      <c r="S58" s="68" t="s">
        <v>4</v>
      </c>
      <c r="T58" s="78"/>
      <c r="U58" s="78"/>
      <c r="V58" s="78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/>
      <c r="AH58" s="78"/>
      <c r="AI58" s="78"/>
      <c r="AJ58" s="78"/>
      <c r="AK58" s="78"/>
      <c r="AL58" s="78"/>
      <c r="AM58" s="78"/>
      <c r="AN58" s="78"/>
      <c r="AO58" s="78"/>
      <c r="AP58" s="78"/>
      <c r="AQ58" s="78"/>
      <c r="AR58" s="78"/>
      <c r="AS58" s="78"/>
      <c r="AT58" s="78"/>
      <c r="AU58" s="78"/>
      <c r="AV58" s="78"/>
      <c r="AW58" s="78"/>
      <c r="AX58" s="78"/>
      <c r="AY58" s="78"/>
      <c r="AZ58" s="78"/>
      <c r="BA58" s="78"/>
      <c r="BB58" s="79"/>
    </row>
  </sheetData>
  <dataConsolidate/>
  <mergeCells count="70">
    <mergeCell ref="AX31:AX32"/>
    <mergeCell ref="AY31:AY32"/>
    <mergeCell ref="AZ31:AZ32"/>
    <mergeCell ref="BA31:BA32"/>
    <mergeCell ref="BB31:BB32"/>
    <mergeCell ref="AS31:AS32"/>
    <mergeCell ref="AT31:AT32"/>
    <mergeCell ref="AU31:AU32"/>
    <mergeCell ref="AV31:AV32"/>
    <mergeCell ref="AW31:AW32"/>
    <mergeCell ref="AN31:AN32"/>
    <mergeCell ref="AO31:AO32"/>
    <mergeCell ref="AP31:AP32"/>
    <mergeCell ref="AQ31:AQ32"/>
    <mergeCell ref="AR31:AR32"/>
    <mergeCell ref="AI31:AI32"/>
    <mergeCell ref="AJ31:AJ32"/>
    <mergeCell ref="AK31:AK32"/>
    <mergeCell ref="AL31:AL32"/>
    <mergeCell ref="AM31:AM32"/>
    <mergeCell ref="AD31:AD32"/>
    <mergeCell ref="AE31:AE32"/>
    <mergeCell ref="AF31:AF32"/>
    <mergeCell ref="AG31:AG32"/>
    <mergeCell ref="AH31:AH32"/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Z31:AA32"/>
    <mergeCell ref="AB31:AC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H33:H34"/>
    <mergeCell ref="I33:I34"/>
    <mergeCell ref="J33:J34"/>
    <mergeCell ref="C33:C34"/>
    <mergeCell ref="D33:D34"/>
    <mergeCell ref="E33:E34"/>
    <mergeCell ref="F33:F34"/>
    <mergeCell ref="G33:G34"/>
  </mergeCells>
  <dataValidations disablePrompts="1" count="4">
    <dataValidation type="list" showInputMessage="1" showErrorMessage="1" promptTitle="Choix Cardinal" sqref="P9">
      <formula1>$M$8:$M$10</formula1>
    </dataValidation>
    <dataValidation type="list" showInputMessage="1" showErrorMessage="1" promptTitle="Choix Cardinal" sqref="P10">
      <formula1>$N$8:$N$10</formula1>
    </dataValidation>
    <dataValidation allowBlank="1" showErrorMessage="1" sqref="J30"/>
    <dataValidation type="list" allowBlank="1" showErrorMessage="1" sqref="I29">
      <formula1>$O$28:$O$30</formula1>
    </dataValidation>
  </dataValidations>
  <pageMargins left="0.7" right="0.7" top="0.75" bottom="0.75" header="0.3" footer="0.3"/>
  <pageSetup paperSize="9" orientation="portrait" horizontalDpi="4294967293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8"/>
  <sheetViews>
    <sheetView zoomScaleNormal="100" workbookViewId="0">
      <selection activeCell="P35" sqref="P35:P47"/>
    </sheetView>
  </sheetViews>
  <sheetFormatPr baseColWidth="10" defaultColWidth="11.42578125" defaultRowHeight="15" x14ac:dyDescent="0.25"/>
  <cols>
    <col min="1" max="2" width="0.85546875" style="80" customWidth="1"/>
    <col min="3" max="3" width="3.7109375" style="80" customWidth="1"/>
    <col min="4" max="8" width="10.28515625" style="80" customWidth="1"/>
    <col min="9" max="10" width="15.7109375" style="80" customWidth="1"/>
    <col min="11" max="15" width="10.7109375" style="80" hidden="1" customWidth="1"/>
    <col min="16" max="16" width="10.7109375" style="80" customWidth="1"/>
    <col min="17" max="29" width="10.28515625" style="80" customWidth="1"/>
    <col min="30" max="16384" width="11.42578125" style="80"/>
  </cols>
  <sheetData>
    <row r="1" spans="3:23" ht="3" customHeight="1" thickBot="1" x14ac:dyDescent="0.3"/>
    <row r="2" spans="3:23" ht="21" x14ac:dyDescent="0.35">
      <c r="C2" s="214" t="s">
        <v>19</v>
      </c>
      <c r="D2" s="215"/>
      <c r="E2" s="215"/>
      <c r="F2" s="216" t="s">
        <v>147</v>
      </c>
      <c r="G2" s="216"/>
      <c r="H2" s="216"/>
      <c r="I2" s="216"/>
      <c r="J2" s="216"/>
      <c r="K2" s="216"/>
      <c r="L2" s="216"/>
      <c r="M2" s="216"/>
      <c r="N2" s="216"/>
      <c r="O2" s="216"/>
      <c r="P2" s="216"/>
      <c r="Q2" s="216"/>
      <c r="R2" s="216"/>
      <c r="S2" s="216"/>
      <c r="T2" s="216"/>
      <c r="U2" s="1"/>
    </row>
    <row r="3" spans="3:23" ht="14.45" customHeight="1" x14ac:dyDescent="0.25">
      <c r="C3" s="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2"/>
    </row>
    <row r="4" spans="3:23" ht="21.75" thickBot="1" x14ac:dyDescent="0.4">
      <c r="C4" s="217" t="s">
        <v>75</v>
      </c>
      <c r="D4" s="218"/>
      <c r="E4" s="218"/>
      <c r="F4" s="218"/>
      <c r="G4" s="218"/>
      <c r="H4" s="218"/>
      <c r="I4" s="218"/>
      <c r="J4" s="218"/>
      <c r="K4" s="218"/>
      <c r="L4" s="218"/>
      <c r="M4" s="218"/>
      <c r="N4" s="218"/>
      <c r="O4" s="218"/>
      <c r="P4" s="218"/>
      <c r="Q4" s="218"/>
      <c r="R4" s="218"/>
      <c r="S4" s="218"/>
      <c r="T4" s="218"/>
      <c r="U4" s="219"/>
    </row>
    <row r="5" spans="3:23" ht="15.75" customHeight="1" thickBot="1" x14ac:dyDescent="0.4">
      <c r="C5" s="7"/>
      <c r="D5" s="7"/>
      <c r="E5" s="7"/>
      <c r="F5" s="7"/>
      <c r="G5" s="7"/>
      <c r="J5" s="7"/>
      <c r="K5" s="7"/>
      <c r="L5" s="7"/>
      <c r="M5" s="7"/>
      <c r="N5" s="7"/>
      <c r="O5" s="7"/>
      <c r="P5" s="7"/>
      <c r="Q5" s="7"/>
      <c r="R5" s="7"/>
    </row>
    <row r="6" spans="3:23" ht="16.5" customHeight="1" thickBot="1" x14ac:dyDescent="0.3">
      <c r="C6" s="220" t="s">
        <v>38</v>
      </c>
      <c r="D6" s="221"/>
      <c r="E6" s="221"/>
      <c r="F6" s="222">
        <v>38</v>
      </c>
      <c r="G6" s="222"/>
      <c r="H6" s="221" t="s">
        <v>37</v>
      </c>
      <c r="I6" s="221"/>
      <c r="J6" s="221"/>
      <c r="K6" s="51"/>
      <c r="L6" s="51"/>
      <c r="M6" s="51"/>
      <c r="N6" s="50"/>
      <c r="O6" s="51"/>
      <c r="P6" s="223">
        <v>1</v>
      </c>
      <c r="Q6" s="223"/>
      <c r="R6" s="224" t="s">
        <v>78</v>
      </c>
      <c r="S6" s="224"/>
      <c r="T6" s="225">
        <v>37421</v>
      </c>
      <c r="U6" s="226"/>
    </row>
    <row r="7" spans="3:23" ht="16.5" customHeight="1" thickBot="1" x14ac:dyDescent="0.4">
      <c r="C7" s="34"/>
      <c r="D7" s="34"/>
      <c r="E7" s="33"/>
      <c r="F7" s="35"/>
      <c r="G7" s="33"/>
      <c r="H7" s="33"/>
      <c r="I7" s="33"/>
      <c r="J7" s="33"/>
      <c r="K7" s="33"/>
      <c r="L7" s="33"/>
      <c r="M7" s="33"/>
      <c r="N7" s="33"/>
      <c r="O7" s="37"/>
      <c r="P7" s="33"/>
      <c r="Q7" s="36"/>
    </row>
    <row r="8" spans="3:23" ht="15" customHeight="1" x14ac:dyDescent="0.25">
      <c r="C8" s="46"/>
      <c r="D8" s="33"/>
      <c r="G8" s="206" t="s">
        <v>57</v>
      </c>
      <c r="H8" s="207"/>
      <c r="I8" s="172" t="s">
        <v>50</v>
      </c>
      <c r="J8" s="172" t="s">
        <v>46</v>
      </c>
      <c r="K8" s="44"/>
      <c r="L8" s="44"/>
      <c r="M8" s="44"/>
      <c r="N8" s="44"/>
      <c r="O8" s="47"/>
      <c r="P8" s="45" t="s">
        <v>52</v>
      </c>
      <c r="Q8" s="208" t="s">
        <v>47</v>
      </c>
      <c r="R8" s="209"/>
    </row>
    <row r="9" spans="3:23" ht="14.25" customHeight="1" x14ac:dyDescent="0.25">
      <c r="C9" s="46"/>
      <c r="D9" s="33"/>
      <c r="G9" s="210" t="s">
        <v>48</v>
      </c>
      <c r="H9" s="211"/>
      <c r="I9" s="38">
        <v>2</v>
      </c>
      <c r="J9" s="39">
        <v>59.98</v>
      </c>
      <c r="K9" s="42" t="s">
        <v>51</v>
      </c>
      <c r="L9" s="43" t="str">
        <f>IF(P9=M9,"+","-")</f>
        <v>+</v>
      </c>
      <c r="M9" s="42" t="s">
        <v>3</v>
      </c>
      <c r="N9" s="42" t="s">
        <v>54</v>
      </c>
      <c r="O9" s="16" t="str">
        <f>IF(ISBLANK(I9),"",IF(ISBLANK(J9),"",IF(P9=M10,L9&amp;N11,N11)))</f>
        <v>2°59,98</v>
      </c>
      <c r="P9" s="39" t="s">
        <v>3</v>
      </c>
      <c r="Q9" s="212">
        <f>IF(ISBLANK(I9),"",IF(ISBLANK(J9),"",IF(J9&gt;60,"ERREUR !!",O11*(I9+(J9/60)))))</f>
        <v>2.9996666666666667</v>
      </c>
      <c r="R9" s="213"/>
    </row>
    <row r="10" spans="3:23" ht="15" customHeight="1" x14ac:dyDescent="0.25">
      <c r="C10" s="46"/>
      <c r="D10" s="33"/>
      <c r="G10" s="210" t="s">
        <v>49</v>
      </c>
      <c r="H10" s="211"/>
      <c r="I10" s="38">
        <v>2</v>
      </c>
      <c r="J10" s="39">
        <v>50.08</v>
      </c>
      <c r="K10" s="42" t="s">
        <v>51</v>
      </c>
      <c r="L10" s="43" t="str">
        <f>IF(P10=N9,"+","-")</f>
        <v>+</v>
      </c>
      <c r="M10" s="42" t="s">
        <v>53</v>
      </c>
      <c r="N10" s="42" t="s">
        <v>55</v>
      </c>
      <c r="O10" s="11" t="str">
        <f>IF(ISBLANK(I10),"",IF(ISBLANK(J10),"",IF(P10=N10,L10&amp;N12,N12)))</f>
        <v>2°50,08</v>
      </c>
      <c r="P10" s="39" t="s">
        <v>54</v>
      </c>
      <c r="Q10" s="212">
        <f>IF(ISBLANK(I10),"",IF(ISBLANK(J10),"",IF(J10&gt;60,"ERREUR !!",O12*(I10+(J10/60)))))</f>
        <v>2.8346666666666667</v>
      </c>
      <c r="R10" s="213"/>
      <c r="S10" s="31"/>
      <c r="T10" s="31"/>
    </row>
    <row r="11" spans="3:23" x14ac:dyDescent="0.25">
      <c r="G11" s="194" t="s">
        <v>72</v>
      </c>
      <c r="H11" s="195"/>
      <c r="I11" s="83" t="s">
        <v>33</v>
      </c>
      <c r="J11" s="85">
        <v>37421</v>
      </c>
      <c r="K11" s="85"/>
      <c r="L11" s="85"/>
      <c r="M11" s="85"/>
      <c r="N11" s="86" t="str">
        <f>I9&amp;"°"&amp;J9</f>
        <v>2°59,98</v>
      </c>
      <c r="O11" s="87">
        <f>IF(P9=M10,-1,1)</f>
        <v>1</v>
      </c>
      <c r="P11" s="198" t="str">
        <f>TEXT(J11,"aaaa-mm-jj")&amp;"T"&amp;TEXT(J12,"hh:mm:ss")&amp;"z"</f>
        <v>2006-06-15T18:00:00z</v>
      </c>
      <c r="Q11" s="198"/>
      <c r="R11" s="199"/>
      <c r="T11" s="30"/>
      <c r="U11" s="30"/>
      <c r="V11" s="32"/>
      <c r="W11" s="32"/>
    </row>
    <row r="12" spans="3:23" ht="15.75" thickBot="1" x14ac:dyDescent="0.3">
      <c r="G12" s="196"/>
      <c r="H12" s="197"/>
      <c r="I12" s="84" t="s">
        <v>73</v>
      </c>
      <c r="J12" s="114">
        <v>0.75</v>
      </c>
      <c r="K12" s="88"/>
      <c r="L12" s="88"/>
      <c r="M12" s="88"/>
      <c r="N12" s="89" t="str">
        <f>I10&amp;"°"&amp;J10</f>
        <v>2°50,08</v>
      </c>
      <c r="O12" s="87">
        <f>IF(P10=N10,-1,1)</f>
        <v>1</v>
      </c>
      <c r="P12" s="200"/>
      <c r="Q12" s="200"/>
      <c r="R12" s="201"/>
      <c r="T12" s="30"/>
      <c r="U12" s="30"/>
      <c r="V12" s="32"/>
      <c r="W12" s="32"/>
    </row>
    <row r="13" spans="3:23" ht="15.75" thickBot="1" x14ac:dyDescent="0.3">
      <c r="C13" s="5" t="s">
        <v>1</v>
      </c>
      <c r="D13" s="5"/>
      <c r="E13" s="6"/>
      <c r="K13" s="81"/>
      <c r="L13" s="81"/>
      <c r="M13" s="81"/>
      <c r="N13" s="81"/>
      <c r="O13" s="81"/>
      <c r="P13" s="81"/>
      <c r="Q13" s="82"/>
    </row>
    <row r="14" spans="3:23" ht="15" customHeight="1" x14ac:dyDescent="0.25">
      <c r="C14" s="97" t="s">
        <v>7</v>
      </c>
      <c r="D14" s="90"/>
      <c r="E14" s="90"/>
      <c r="F14" s="90"/>
      <c r="G14" s="90"/>
      <c r="H14" s="91"/>
      <c r="I14" s="91"/>
      <c r="J14" s="91"/>
      <c r="K14" s="90"/>
      <c r="L14" s="90"/>
      <c r="M14" s="90"/>
      <c r="N14" s="91"/>
      <c r="O14" s="12"/>
      <c r="P14" s="91"/>
      <c r="Q14" s="12" t="s">
        <v>17</v>
      </c>
      <c r="R14" s="17">
        <v>22.2</v>
      </c>
      <c r="S14" s="92" t="s">
        <v>2</v>
      </c>
    </row>
    <row r="15" spans="3:23" ht="14.25" customHeight="1" x14ac:dyDescent="0.25">
      <c r="C15" s="98" t="s">
        <v>32</v>
      </c>
      <c r="D15" s="93"/>
      <c r="E15" s="93"/>
      <c r="F15" s="93"/>
      <c r="G15" s="93"/>
      <c r="H15" s="23"/>
      <c r="I15" s="23"/>
      <c r="J15" s="23"/>
      <c r="K15" s="93"/>
      <c r="L15" s="93"/>
      <c r="M15" s="93"/>
      <c r="N15" s="23"/>
      <c r="O15" s="13"/>
      <c r="P15" s="23"/>
      <c r="Q15" s="13" t="s">
        <v>34</v>
      </c>
      <c r="R15" s="18">
        <v>22.2</v>
      </c>
      <c r="S15" s="94" t="s">
        <v>2</v>
      </c>
    </row>
    <row r="16" spans="3:23" x14ac:dyDescent="0.25">
      <c r="C16" s="98" t="s">
        <v>11</v>
      </c>
      <c r="D16" s="93"/>
      <c r="E16" s="93"/>
      <c r="F16" s="93"/>
      <c r="G16" s="93"/>
      <c r="H16" s="23"/>
      <c r="I16" s="23"/>
      <c r="J16" s="23"/>
      <c r="K16" s="93"/>
      <c r="L16" s="93"/>
      <c r="M16" s="93"/>
      <c r="N16" s="23"/>
      <c r="O16" s="14"/>
      <c r="P16" s="23"/>
      <c r="Q16" s="14" t="s">
        <v>35</v>
      </c>
      <c r="R16" s="20" t="s">
        <v>4</v>
      </c>
      <c r="S16" s="94" t="s">
        <v>6</v>
      </c>
    </row>
    <row r="17" spans="3:54" ht="15.75" thickBot="1" x14ac:dyDescent="0.3">
      <c r="C17" s="99" t="s">
        <v>12</v>
      </c>
      <c r="D17" s="95"/>
      <c r="E17" s="95"/>
      <c r="F17" s="95"/>
      <c r="G17" s="95"/>
      <c r="H17" s="24"/>
      <c r="I17" s="24"/>
      <c r="J17" s="24"/>
      <c r="K17" s="95"/>
      <c r="L17" s="95"/>
      <c r="M17" s="95"/>
      <c r="N17" s="24"/>
      <c r="O17" s="15"/>
      <c r="P17" s="24"/>
      <c r="Q17" s="15" t="s">
        <v>36</v>
      </c>
      <c r="R17" s="21" t="s">
        <v>4</v>
      </c>
      <c r="S17" s="96" t="s">
        <v>6</v>
      </c>
    </row>
    <row r="18" spans="3:54" ht="14.45" hidden="1" x14ac:dyDescent="0.3">
      <c r="C18" s="8" t="s">
        <v>8</v>
      </c>
      <c r="D18" s="9"/>
      <c r="E18" s="9"/>
      <c r="F18" s="9"/>
      <c r="G18" s="9"/>
      <c r="H18" s="9"/>
      <c r="I18" s="9"/>
      <c r="J18" s="9"/>
      <c r="K18" s="10"/>
      <c r="L18" s="10"/>
      <c r="M18" s="10"/>
      <c r="N18" s="10"/>
      <c r="O18" s="25" t="s">
        <v>0</v>
      </c>
      <c r="P18" s="19">
        <f>(0.999842594+(0.00006793952*$R$14)-(0.00000909529*$R$14^2)+(0.0000001001685*$R$14^3)-(0.000000001120083*$R$14^4)+(0.000000000006536332*$R$14^5))</f>
        <v>0.99772746372807231</v>
      </c>
      <c r="Q18" s="10"/>
      <c r="R18" s="2"/>
    </row>
    <row r="19" spans="3:54" ht="14.45" hidden="1" x14ac:dyDescent="0.3">
      <c r="C19" s="8" t="s">
        <v>9</v>
      </c>
      <c r="D19" s="9"/>
      <c r="E19" s="9"/>
      <c r="F19" s="9"/>
      <c r="G19" s="9"/>
      <c r="H19" s="9"/>
      <c r="I19" s="9"/>
      <c r="J19" s="9"/>
      <c r="K19" s="10"/>
      <c r="L19" s="10"/>
      <c r="M19" s="10"/>
      <c r="N19" s="10"/>
      <c r="O19" s="25" t="s">
        <v>43</v>
      </c>
      <c r="P19" s="19" t="e">
        <f>$P$24*($P$18/#REF!)</f>
        <v>#REF!</v>
      </c>
      <c r="Q19" s="10" t="s">
        <v>3</v>
      </c>
      <c r="R19" s="2"/>
    </row>
    <row r="20" spans="3:54" ht="14.45" hidden="1" x14ac:dyDescent="0.3">
      <c r="C20" s="8" t="s">
        <v>18</v>
      </c>
      <c r="D20" s="9"/>
      <c r="E20" s="9"/>
      <c r="F20" s="9"/>
      <c r="G20" s="9"/>
      <c r="H20" s="9"/>
      <c r="I20" s="9"/>
      <c r="J20" s="9"/>
      <c r="K20" s="10"/>
      <c r="L20" s="10"/>
      <c r="M20" s="10"/>
      <c r="N20" s="10"/>
      <c r="O20" s="25" t="s">
        <v>44</v>
      </c>
      <c r="P20" s="19" t="e">
        <f>5+#REF!</f>
        <v>#REF!</v>
      </c>
      <c r="Q20" s="10" t="s">
        <v>6</v>
      </c>
      <c r="R20" s="2"/>
    </row>
    <row r="21" spans="3:54" ht="14.45" hidden="1" x14ac:dyDescent="0.3">
      <c r="C21" s="8" t="s">
        <v>10</v>
      </c>
      <c r="D21" s="9"/>
      <c r="E21" s="9"/>
      <c r="F21" s="9"/>
      <c r="G21" s="9"/>
      <c r="H21" s="9"/>
      <c r="I21" s="9"/>
      <c r="J21" s="9"/>
      <c r="K21" s="10"/>
      <c r="L21" s="10"/>
      <c r="M21" s="10"/>
      <c r="N21" s="10"/>
      <c r="O21" s="25" t="s">
        <v>45</v>
      </c>
      <c r="P21" s="19" t="e">
        <f>P20*(1+0.00001*(R14-20))</f>
        <v>#REF!</v>
      </c>
      <c r="Q21" s="10" t="s">
        <v>6</v>
      </c>
      <c r="R21" s="2"/>
    </row>
    <row r="22" spans="3:54" ht="14.45" hidden="1" x14ac:dyDescent="0.3">
      <c r="C22" s="8" t="s">
        <v>13</v>
      </c>
      <c r="D22" s="9"/>
      <c r="E22" s="9"/>
      <c r="F22" s="9"/>
      <c r="G22" s="9"/>
      <c r="H22" s="9"/>
      <c r="I22" s="9"/>
      <c r="J22" s="9"/>
      <c r="K22" s="10"/>
      <c r="L22" s="10"/>
      <c r="M22" s="10"/>
      <c r="N22" s="10"/>
      <c r="O22" s="25" t="s">
        <v>39</v>
      </c>
      <c r="P22" s="22" t="e">
        <f>$R$16*(1+0.00001*(20-$R$14))</f>
        <v>#VALUE!</v>
      </c>
      <c r="Q22" s="10" t="s">
        <v>6</v>
      </c>
      <c r="R22" s="2"/>
    </row>
    <row r="23" spans="3:54" ht="14.45" hidden="1" x14ac:dyDescent="0.3">
      <c r="C23" s="8" t="s">
        <v>14</v>
      </c>
      <c r="D23" s="9"/>
      <c r="E23" s="9"/>
      <c r="F23" s="9"/>
      <c r="G23" s="9"/>
      <c r="H23" s="9"/>
      <c r="I23" s="9"/>
      <c r="J23" s="9"/>
      <c r="K23" s="10"/>
      <c r="L23" s="10"/>
      <c r="M23" s="10"/>
      <c r="N23" s="10"/>
      <c r="O23" s="25" t="s">
        <v>40</v>
      </c>
      <c r="P23" s="22" t="e">
        <f>$R$17*(1+0.00001*(20-$R$14))</f>
        <v>#VALUE!</v>
      </c>
      <c r="Q23" s="10" t="s">
        <v>6</v>
      </c>
      <c r="R23" s="2"/>
    </row>
    <row r="24" spans="3:54" ht="14.45" hidden="1" x14ac:dyDescent="0.3">
      <c r="C24" s="8" t="s">
        <v>15</v>
      </c>
      <c r="D24" s="9"/>
      <c r="E24" s="9"/>
      <c r="F24" s="9"/>
      <c r="G24" s="9"/>
      <c r="H24" s="9"/>
      <c r="I24" s="9"/>
      <c r="J24" s="9"/>
      <c r="K24" s="10"/>
      <c r="L24" s="10"/>
      <c r="M24" s="10"/>
      <c r="N24" s="10"/>
      <c r="O24" s="25" t="s">
        <v>41</v>
      </c>
      <c r="P24" s="23" t="e">
        <f>MAX(#REF!)</f>
        <v>#REF!</v>
      </c>
      <c r="Q24" s="10" t="s">
        <v>3</v>
      </c>
      <c r="R24" s="2"/>
    </row>
    <row r="25" spans="3:54" ht="14.45" hidden="1" x14ac:dyDescent="0.3">
      <c r="C25" s="8" t="s">
        <v>16</v>
      </c>
      <c r="D25" s="9"/>
      <c r="E25" s="9"/>
      <c r="F25" s="9"/>
      <c r="G25" s="9"/>
      <c r="H25" s="9"/>
      <c r="I25" s="9"/>
      <c r="J25" s="9"/>
      <c r="K25" s="10"/>
      <c r="L25" s="10"/>
      <c r="M25" s="10"/>
      <c r="N25" s="10"/>
      <c r="O25" s="25" t="s">
        <v>42</v>
      </c>
      <c r="P25" s="23" t="e">
        <f>IF(ISBLANK(R14),"",IF(ISBLANK(P21),"",IF(ISBLANK(R17),"",(($P$24*$P$18)/($P$22-$P$23)))))</f>
        <v>#REF!</v>
      </c>
      <c r="Q25" s="10" t="s">
        <v>3</v>
      </c>
      <c r="R25" s="2"/>
    </row>
    <row r="26" spans="3:54" ht="14.45" hidden="1" x14ac:dyDescent="0.3">
      <c r="C26" s="40" t="s">
        <v>31</v>
      </c>
      <c r="D26" s="41"/>
      <c r="E26" s="41"/>
      <c r="F26" s="41"/>
      <c r="G26" s="41"/>
      <c r="H26" s="41"/>
      <c r="I26" s="41"/>
      <c r="J26" s="41"/>
      <c r="K26" s="10"/>
      <c r="L26" s="10"/>
      <c r="M26" s="10"/>
      <c r="N26" s="10"/>
      <c r="O26" s="25" t="s">
        <v>30</v>
      </c>
      <c r="P26" s="23" t="e">
        <f>2+(#REF!+#REF!)</f>
        <v>#REF!</v>
      </c>
      <c r="Q26" s="10" t="s">
        <v>6</v>
      </c>
      <c r="R26" s="2"/>
    </row>
    <row r="27" spans="3:54" hidden="1" thickBot="1" x14ac:dyDescent="0.35">
      <c r="C27" s="26"/>
      <c r="D27" s="27"/>
      <c r="E27" s="27"/>
      <c r="F27" s="27"/>
      <c r="G27" s="27"/>
      <c r="H27" s="27"/>
      <c r="I27" s="27"/>
      <c r="J27" s="27"/>
      <c r="K27" s="28"/>
      <c r="L27" s="28"/>
      <c r="M27" s="28"/>
      <c r="N27" s="28"/>
      <c r="O27" s="29" t="s">
        <v>29</v>
      </c>
      <c r="P27" s="24">
        <v>1.6999999999999999E-3</v>
      </c>
      <c r="Q27" s="28"/>
      <c r="R27" s="4"/>
    </row>
    <row r="29" spans="3:54" ht="15.75" x14ac:dyDescent="0.25">
      <c r="E29" s="202" t="s">
        <v>60</v>
      </c>
      <c r="F29" s="202"/>
      <c r="G29" s="202"/>
      <c r="H29" s="202"/>
      <c r="I29" s="69" t="s">
        <v>66</v>
      </c>
      <c r="K29" s="70"/>
      <c r="L29" s="70"/>
      <c r="M29" s="70"/>
      <c r="N29" s="71"/>
      <c r="O29" s="70" t="s">
        <v>66</v>
      </c>
    </row>
    <row r="30" spans="3:54" ht="16.149999999999999" thickBot="1" x14ac:dyDescent="0.35">
      <c r="E30" s="119"/>
      <c r="F30" s="119"/>
      <c r="G30" s="119"/>
      <c r="H30" s="119"/>
      <c r="I30" s="119"/>
      <c r="J30" s="73"/>
      <c r="K30" s="72"/>
      <c r="L30" s="72"/>
      <c r="M30" s="72"/>
      <c r="N30" s="71"/>
      <c r="O30" s="71" t="s">
        <v>65</v>
      </c>
      <c r="P30" s="71"/>
    </row>
    <row r="31" spans="3:54" ht="15.75" customHeight="1" x14ac:dyDescent="0.25">
      <c r="C31" s="203" t="s">
        <v>5</v>
      </c>
      <c r="D31" s="190" t="s">
        <v>24</v>
      </c>
      <c r="E31" s="190" t="s">
        <v>58</v>
      </c>
      <c r="F31" s="190" t="s">
        <v>56</v>
      </c>
      <c r="G31" s="190" t="s">
        <v>20</v>
      </c>
      <c r="H31" s="190" t="s">
        <v>76</v>
      </c>
      <c r="I31" s="188" t="s">
        <v>77</v>
      </c>
      <c r="J31" s="188" t="s">
        <v>64</v>
      </c>
      <c r="K31" s="190" t="s">
        <v>21</v>
      </c>
      <c r="L31" s="190" t="s">
        <v>22</v>
      </c>
      <c r="M31" s="190" t="s">
        <v>26</v>
      </c>
      <c r="N31" s="190" t="s">
        <v>25</v>
      </c>
      <c r="O31" s="190" t="s">
        <v>23</v>
      </c>
      <c r="P31" s="192" t="s">
        <v>74</v>
      </c>
      <c r="Q31" s="192"/>
      <c r="R31" s="192"/>
      <c r="S31" s="192"/>
      <c r="T31" s="184" t="s">
        <v>69</v>
      </c>
      <c r="U31" s="184"/>
      <c r="V31" s="184" t="s">
        <v>70</v>
      </c>
      <c r="W31" s="184"/>
      <c r="X31" s="184" t="s">
        <v>71</v>
      </c>
      <c r="Y31" s="184"/>
      <c r="Z31" s="184" t="s">
        <v>67</v>
      </c>
      <c r="AA31" s="184"/>
      <c r="AB31" s="184" t="s">
        <v>68</v>
      </c>
      <c r="AC31" s="186"/>
      <c r="AD31" s="227" t="s">
        <v>80</v>
      </c>
      <c r="AE31" s="227" t="s">
        <v>81</v>
      </c>
      <c r="AF31" s="227" t="s">
        <v>82</v>
      </c>
      <c r="AG31" s="228" t="s">
        <v>83</v>
      </c>
      <c r="AH31" s="227" t="s">
        <v>84</v>
      </c>
      <c r="AI31" s="227" t="s">
        <v>85</v>
      </c>
      <c r="AJ31" s="227" t="s">
        <v>86</v>
      </c>
      <c r="AK31" s="227" t="s">
        <v>87</v>
      </c>
      <c r="AL31" s="228" t="s">
        <v>88</v>
      </c>
      <c r="AM31" s="227" t="s">
        <v>89</v>
      </c>
      <c r="AN31" s="227" t="s">
        <v>90</v>
      </c>
      <c r="AO31" s="227" t="s">
        <v>91</v>
      </c>
      <c r="AP31" s="227" t="s">
        <v>92</v>
      </c>
      <c r="AQ31" s="227" t="s">
        <v>93</v>
      </c>
      <c r="AR31" s="228" t="s">
        <v>94</v>
      </c>
      <c r="AS31" s="228" t="s">
        <v>95</v>
      </c>
      <c r="AT31" s="228" t="s">
        <v>96</v>
      </c>
      <c r="AU31" s="227" t="s">
        <v>97</v>
      </c>
      <c r="AV31" s="227" t="s">
        <v>98</v>
      </c>
      <c r="AW31" s="229" t="s">
        <v>99</v>
      </c>
      <c r="AX31" s="227" t="s">
        <v>100</v>
      </c>
      <c r="AY31" s="227" t="s">
        <v>101</v>
      </c>
      <c r="AZ31" s="228" t="s">
        <v>102</v>
      </c>
      <c r="BA31" s="227" t="s">
        <v>103</v>
      </c>
      <c r="BB31" s="230" t="s">
        <v>104</v>
      </c>
    </row>
    <row r="32" spans="3:54" ht="15.75" customHeight="1" x14ac:dyDescent="0.25">
      <c r="C32" s="204"/>
      <c r="D32" s="191"/>
      <c r="E32" s="191"/>
      <c r="F32" s="191"/>
      <c r="G32" s="191"/>
      <c r="H32" s="191"/>
      <c r="I32" s="205"/>
      <c r="J32" s="189"/>
      <c r="K32" s="191"/>
      <c r="L32" s="191"/>
      <c r="M32" s="191"/>
      <c r="N32" s="191"/>
      <c r="O32" s="191"/>
      <c r="P32" s="193"/>
      <c r="Q32" s="193"/>
      <c r="R32" s="193"/>
      <c r="S32" s="193"/>
      <c r="T32" s="185"/>
      <c r="U32" s="185"/>
      <c r="V32" s="185"/>
      <c r="W32" s="185"/>
      <c r="X32" s="185"/>
      <c r="Y32" s="185"/>
      <c r="Z32" s="185"/>
      <c r="AA32" s="185"/>
      <c r="AB32" s="185"/>
      <c r="AC32" s="187"/>
      <c r="AD32" s="227"/>
      <c r="AE32" s="227"/>
      <c r="AF32" s="227"/>
      <c r="AG32" s="228"/>
      <c r="AH32" s="227"/>
      <c r="AI32" s="227"/>
      <c r="AJ32" s="227"/>
      <c r="AK32" s="227"/>
      <c r="AL32" s="228"/>
      <c r="AM32" s="227"/>
      <c r="AN32" s="227"/>
      <c r="AO32" s="227"/>
      <c r="AP32" s="227"/>
      <c r="AQ32" s="227"/>
      <c r="AR32" s="228"/>
      <c r="AS32" s="228"/>
      <c r="AT32" s="228"/>
      <c r="AU32" s="227"/>
      <c r="AV32" s="227"/>
      <c r="AW32" s="229"/>
      <c r="AX32" s="227"/>
      <c r="AY32" s="227"/>
      <c r="AZ32" s="228"/>
      <c r="BA32" s="227"/>
      <c r="BB32" s="230"/>
    </row>
    <row r="33" spans="1:54" ht="15.75" customHeight="1" x14ac:dyDescent="0.25">
      <c r="C33" s="178" t="s">
        <v>59</v>
      </c>
      <c r="D33" s="180" t="s">
        <v>4</v>
      </c>
      <c r="E33" s="180" t="s">
        <v>2</v>
      </c>
      <c r="F33" s="176" t="s">
        <v>62</v>
      </c>
      <c r="G33" s="182"/>
      <c r="H33" s="176" t="s">
        <v>27</v>
      </c>
      <c r="I33" s="176" t="s">
        <v>27</v>
      </c>
      <c r="J33" s="176" t="s">
        <v>62</v>
      </c>
      <c r="K33" s="136"/>
      <c r="L33" s="136"/>
      <c r="M33" s="136"/>
      <c r="N33" s="136"/>
      <c r="O33" s="136"/>
      <c r="P33" s="137" t="s">
        <v>132</v>
      </c>
      <c r="Q33" s="137"/>
      <c r="R33" s="137" t="s">
        <v>133</v>
      </c>
      <c r="S33" s="137" t="s">
        <v>134</v>
      </c>
      <c r="T33" s="138" t="s">
        <v>135</v>
      </c>
      <c r="U33" s="138" t="s">
        <v>136</v>
      </c>
      <c r="V33" s="138" t="s">
        <v>137</v>
      </c>
      <c r="W33" s="138" t="s">
        <v>138</v>
      </c>
      <c r="X33" s="138" t="s">
        <v>139</v>
      </c>
      <c r="Y33" s="138" t="s">
        <v>140</v>
      </c>
      <c r="Z33" s="138" t="s">
        <v>141</v>
      </c>
      <c r="AA33" s="138" t="s">
        <v>142</v>
      </c>
      <c r="AB33" s="138" t="s">
        <v>143</v>
      </c>
      <c r="AC33" s="139" t="s">
        <v>144</v>
      </c>
      <c r="AD33" s="129" t="s">
        <v>105</v>
      </c>
      <c r="AE33" s="129" t="s">
        <v>106</v>
      </c>
      <c r="AF33" s="129" t="s">
        <v>107</v>
      </c>
      <c r="AG33" s="130" t="s">
        <v>108</v>
      </c>
      <c r="AH33" s="129" t="s">
        <v>109</v>
      </c>
      <c r="AI33" s="131" t="s">
        <v>110</v>
      </c>
      <c r="AJ33" s="129" t="s">
        <v>111</v>
      </c>
      <c r="AK33" s="131" t="s">
        <v>112</v>
      </c>
      <c r="AL33" s="129" t="s">
        <v>113</v>
      </c>
      <c r="AM33" s="129" t="s">
        <v>114</v>
      </c>
      <c r="AN33" s="129" t="s">
        <v>115</v>
      </c>
      <c r="AO33" s="129" t="s">
        <v>116</v>
      </c>
      <c r="AP33" s="129" t="s">
        <v>117</v>
      </c>
      <c r="AQ33" s="131" t="s">
        <v>118</v>
      </c>
      <c r="AR33" s="129" t="s">
        <v>119</v>
      </c>
      <c r="AS33" s="129" t="s">
        <v>120</v>
      </c>
      <c r="AT33" s="132" t="s">
        <v>121</v>
      </c>
      <c r="AU33" s="131" t="s">
        <v>122</v>
      </c>
      <c r="AV33" s="131" t="s">
        <v>123</v>
      </c>
      <c r="AW33" s="131" t="s">
        <v>124</v>
      </c>
      <c r="AX33" s="129" t="s">
        <v>125</v>
      </c>
      <c r="AY33" s="129" t="s">
        <v>126</v>
      </c>
      <c r="AZ33" s="130" t="s">
        <v>127</v>
      </c>
      <c r="BA33" s="129" t="s">
        <v>128</v>
      </c>
      <c r="BB33" s="133" t="s">
        <v>129</v>
      </c>
    </row>
    <row r="34" spans="1:54" ht="14.25" customHeight="1" thickBot="1" x14ac:dyDescent="0.3">
      <c r="C34" s="179"/>
      <c r="D34" s="181"/>
      <c r="E34" s="181"/>
      <c r="F34" s="177"/>
      <c r="G34" s="183"/>
      <c r="H34" s="177"/>
      <c r="I34" s="177"/>
      <c r="J34" s="177"/>
      <c r="K34" s="125"/>
      <c r="L34" s="125"/>
      <c r="M34" s="125"/>
      <c r="N34" s="126" t="s">
        <v>6</v>
      </c>
      <c r="O34" s="125"/>
      <c r="P34" s="126" t="s">
        <v>61</v>
      </c>
      <c r="Q34" s="126" t="s">
        <v>79</v>
      </c>
      <c r="R34" s="126" t="s">
        <v>63</v>
      </c>
      <c r="S34" s="126" t="s">
        <v>28</v>
      </c>
      <c r="T34" s="100" t="s">
        <v>63</v>
      </c>
      <c r="U34" s="100" t="s">
        <v>28</v>
      </c>
      <c r="V34" s="100" t="s">
        <v>63</v>
      </c>
      <c r="W34" s="100" t="s">
        <v>28</v>
      </c>
      <c r="X34" s="100" t="s">
        <v>63</v>
      </c>
      <c r="Y34" s="100" t="s">
        <v>28</v>
      </c>
      <c r="Z34" s="100" t="s">
        <v>63</v>
      </c>
      <c r="AA34" s="100" t="s">
        <v>28</v>
      </c>
      <c r="AB34" s="100" t="s">
        <v>63</v>
      </c>
      <c r="AC34" s="101" t="s">
        <v>28</v>
      </c>
      <c r="AD34" s="134" t="s">
        <v>130</v>
      </c>
      <c r="AE34" s="134" t="s">
        <v>130</v>
      </c>
      <c r="AF34" s="134" t="s">
        <v>130</v>
      </c>
      <c r="AG34" s="135" t="s">
        <v>131</v>
      </c>
      <c r="AH34" s="134" t="s">
        <v>131</v>
      </c>
      <c r="AI34" s="134" t="s">
        <v>131</v>
      </c>
      <c r="AJ34" s="134" t="s">
        <v>131</v>
      </c>
      <c r="AK34" s="134" t="s">
        <v>131</v>
      </c>
      <c r="AL34" s="134" t="s">
        <v>131</v>
      </c>
      <c r="AM34" s="134" t="s">
        <v>131</v>
      </c>
      <c r="AN34" s="134" t="s">
        <v>131</v>
      </c>
      <c r="AO34" s="134" t="s">
        <v>131</v>
      </c>
      <c r="AP34" s="134" t="s">
        <v>131</v>
      </c>
      <c r="AQ34" s="134" t="s">
        <v>131</v>
      </c>
      <c r="AR34" s="134" t="s">
        <v>131</v>
      </c>
      <c r="AS34" s="134" t="s">
        <v>131</v>
      </c>
      <c r="AT34" s="134" t="s">
        <v>131</v>
      </c>
      <c r="AU34" s="134" t="s">
        <v>131</v>
      </c>
      <c r="AV34" s="134" t="s">
        <v>131</v>
      </c>
      <c r="AW34" s="134" t="s">
        <v>131</v>
      </c>
      <c r="AX34" s="134" t="s">
        <v>131</v>
      </c>
      <c r="AY34" s="134" t="s">
        <v>131</v>
      </c>
      <c r="AZ34" s="134" t="s">
        <v>131</v>
      </c>
      <c r="BA34" s="134" t="s">
        <v>131</v>
      </c>
      <c r="BB34" s="134" t="s">
        <v>131</v>
      </c>
    </row>
    <row r="35" spans="1:54" ht="15.75" x14ac:dyDescent="0.25">
      <c r="A35" s="75">
        <f>IF(ISBLANK(VLOOKUP(D35,#REF!,3)),0,1)</f>
        <v>1</v>
      </c>
      <c r="B35" s="74">
        <f>IF(ISBLANK(D35),0,IF(ISBLANK(E35),0,IF(ISBLANK(F35),0,1)))</f>
        <v>0</v>
      </c>
      <c r="C35" s="140">
        <v>1</v>
      </c>
      <c r="D35" s="53"/>
      <c r="E35" s="53"/>
      <c r="F35" s="53"/>
      <c r="G35" s="164">
        <v>34.555700000000002</v>
      </c>
      <c r="H35" s="53">
        <v>700</v>
      </c>
      <c r="I35" s="159">
        <v>701</v>
      </c>
      <c r="J35" s="147"/>
      <c r="K35" s="143" t="str">
        <f>IF(ISBLANK(E35),"",(0.000824493-(0.0000040899*E35)+(0.000000076438*E35^2)-(0.00000000082467*E35^3)+(0.0000000000053875*E35^4)))</f>
        <v/>
      </c>
      <c r="L35" s="143" t="str">
        <f>IF(ISBLANK(E35),"",(-0.00000572466+(0.00000010227*E35)-(0.0000000016546*E35^2)))</f>
        <v/>
      </c>
      <c r="M35" s="143" t="str">
        <f>IF(ISBLANK(E35),"",IF(ISBLANK(G35),(O35+(K35*35)+(L35*35^1.5)+(0.00000048314*35^2)),(O35+(K35*G35)+(L35*G35^1.5)+(0.00000048314*G35^2))))</f>
        <v/>
      </c>
      <c r="N35" s="144" t="str">
        <f>IF(ISBLANK(D35),"",IF(ISBLANK(G35),J35*(1+0.00001*(35-20)),J35*(1+0.00001*(G35-20))))</f>
        <v/>
      </c>
      <c r="O35" s="143" t="str">
        <f>IF(ISBLANK(E35),"",(0.999842594+(0.00006793952*E35)-(0.00000909529*E35^2)+(0.0000001001685*E35^3)-(0.000000001120083*E35^4)+(0.000000000006536332*E35^5)))</f>
        <v/>
      </c>
      <c r="P35" s="167">
        <v>2.67</v>
      </c>
      <c r="Q35" s="147"/>
      <c r="R35" s="147"/>
      <c r="S35" s="148">
        <v>116.1</v>
      </c>
      <c r="T35" s="231">
        <v>0</v>
      </c>
      <c r="U35" s="231">
        <v>0</v>
      </c>
      <c r="X35" s="231">
        <v>39.533000000000001</v>
      </c>
      <c r="Y35" s="231">
        <v>38.631228905778677</v>
      </c>
      <c r="Z35" s="231">
        <v>2.5169999999999999</v>
      </c>
      <c r="AA35" s="231">
        <v>2.4595857424390997</v>
      </c>
      <c r="AB35" s="231">
        <v>26.6</v>
      </c>
      <c r="AC35" s="231">
        <v>25.993238279253099</v>
      </c>
      <c r="AD35" s="149"/>
      <c r="AE35" s="149"/>
      <c r="AF35" s="149"/>
      <c r="AG35" s="149"/>
      <c r="AH35" s="149"/>
      <c r="AI35" s="149"/>
      <c r="AJ35" s="149"/>
      <c r="AK35" s="149"/>
      <c r="AL35" s="149"/>
      <c r="AM35" s="149"/>
      <c r="AN35" s="149"/>
      <c r="AO35" s="149"/>
      <c r="AP35" s="149"/>
      <c r="AQ35" s="149"/>
      <c r="AR35" s="149"/>
      <c r="AS35" s="149"/>
      <c r="AT35" s="149"/>
      <c r="AU35" s="149"/>
      <c r="AV35" s="149"/>
      <c r="AW35" s="149"/>
      <c r="AX35" s="149"/>
      <c r="AY35" s="149"/>
      <c r="AZ35" s="149"/>
      <c r="BA35" s="149"/>
      <c r="BB35" s="150"/>
    </row>
    <row r="36" spans="1:54" ht="15.75" x14ac:dyDescent="0.25">
      <c r="A36" s="75">
        <f>IF(ISBLANK(VLOOKUP(D36,#REF!,3)),0,1)</f>
        <v>1</v>
      </c>
      <c r="B36" s="74">
        <f t="shared" ref="B36:B58" si="0">IF(ISBLANK(D36),0,IF(ISBLANK(E36),0,IF(ISBLANK(F36),0,1)))</f>
        <v>0</v>
      </c>
      <c r="C36" s="52">
        <v>2</v>
      </c>
      <c r="D36" s="53"/>
      <c r="E36" s="53"/>
      <c r="F36" s="53"/>
      <c r="G36" s="164">
        <v>34.653700000000001</v>
      </c>
      <c r="H36" s="53">
        <v>500</v>
      </c>
      <c r="I36" s="159">
        <v>499</v>
      </c>
      <c r="J36" s="48"/>
      <c r="K36" s="57" t="str">
        <f t="shared" ref="K36:K45" si="1">IF(ISBLANK(E36),"",(0.000824493-(0.0000040899*E36)+(0.000000076438*E36^2)-(0.00000000082467*E36^3)+(0.0000000000053875*E36^4)))</f>
        <v/>
      </c>
      <c r="L36" s="57" t="str">
        <f t="shared" ref="L36:L45" si="2">IF(ISBLANK(E36),"",(-0.00000572466+(0.00000010227*E36)-(0.0000000016546*E36^2)))</f>
        <v/>
      </c>
      <c r="M36" s="57" t="str">
        <f t="shared" ref="M36:M45" si="3">IF(ISBLANK(E36),"",IF(ISBLANK(G36),(O36+(K36*35)+(L36*35^1.5)+(0.00000048314*35^2)),(O36+(K36*G36)+(L36*G36^1.5)+(0.00000048314*G36^2))))</f>
        <v/>
      </c>
      <c r="N36" s="58" t="str">
        <f t="shared" ref="N36:N45" si="4">IF(ISBLANK(D36),"",IF(ISBLANK(G36),J36*(1+0.00001*(35-20)),J36*(1+0.00001*(G36-20))))</f>
        <v/>
      </c>
      <c r="O36" s="57" t="str">
        <f t="shared" ref="O36:O45" si="5">IF(ISBLANK(E36),"",(0.999842594+(0.00006793952*E36)-(0.00000909529*E36^2)+(0.0000001001685*E36^3)-(0.000000001120083*E36^4)+(0.000000000006536332*E36^5)))</f>
        <v/>
      </c>
      <c r="P36" s="168">
        <v>2.1320000000000001</v>
      </c>
      <c r="Q36" s="48"/>
      <c r="R36" s="48"/>
      <c r="S36" s="102">
        <v>92.7</v>
      </c>
      <c r="T36" s="231">
        <v>1E-3</v>
      </c>
      <c r="U36" s="231">
        <v>9.7718940899447744E-4</v>
      </c>
      <c r="X36" s="231">
        <v>39.139000000000003</v>
      </c>
      <c r="Y36" s="231">
        <v>38.246216278634854</v>
      </c>
      <c r="Z36" s="231">
        <v>2.4059999999999997</v>
      </c>
      <c r="AA36" s="231">
        <v>2.3511177180407121</v>
      </c>
      <c r="AB36" s="231">
        <v>20.88</v>
      </c>
      <c r="AC36" s="231">
        <v>20.403714859804687</v>
      </c>
      <c r="AD36" s="76"/>
      <c r="AE36" s="76"/>
      <c r="AF36" s="76"/>
      <c r="AG36" s="76"/>
      <c r="AH36" s="76"/>
      <c r="AI36" s="76"/>
      <c r="AJ36" s="76"/>
      <c r="AK36" s="76"/>
      <c r="AL36" s="76"/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76"/>
      <c r="BA36" s="76"/>
      <c r="BB36" s="77"/>
    </row>
    <row r="37" spans="1:54" ht="15.75" x14ac:dyDescent="0.25">
      <c r="A37" s="75">
        <f>IF(ISBLANK(VLOOKUP(D37,#REF!,3)),0,1)</f>
        <v>1</v>
      </c>
      <c r="B37" s="74">
        <f t="shared" si="0"/>
        <v>0</v>
      </c>
      <c r="C37" s="52">
        <v>3</v>
      </c>
      <c r="D37" s="53"/>
      <c r="E37" s="53"/>
      <c r="F37" s="53"/>
      <c r="G37" s="164">
        <v>35.041600000000003</v>
      </c>
      <c r="H37" s="53">
        <v>300</v>
      </c>
      <c r="I37" s="159">
        <v>300</v>
      </c>
      <c r="J37" s="48"/>
      <c r="K37" s="57" t="str">
        <f t="shared" si="1"/>
        <v/>
      </c>
      <c r="L37" s="57" t="str">
        <f t="shared" si="2"/>
        <v/>
      </c>
      <c r="M37" s="57" t="str">
        <f t="shared" si="3"/>
        <v/>
      </c>
      <c r="N37" s="58" t="str">
        <f t="shared" si="4"/>
        <v/>
      </c>
      <c r="O37" s="57" t="str">
        <f t="shared" si="5"/>
        <v/>
      </c>
      <c r="P37" s="168">
        <v>1.35</v>
      </c>
      <c r="Q37" s="48"/>
      <c r="R37" s="48"/>
      <c r="S37" s="102">
        <v>58.7</v>
      </c>
      <c r="T37" s="231">
        <v>1E-3</v>
      </c>
      <c r="U37" s="231">
        <v>9.7718940899447744E-4</v>
      </c>
      <c r="X37" s="231">
        <v>35.759</v>
      </c>
      <c r="Y37" s="231">
        <v>34.943316076233515</v>
      </c>
      <c r="Z37" s="231">
        <v>2.0640000000000001</v>
      </c>
      <c r="AA37" s="231">
        <v>2.0169189401646013</v>
      </c>
      <c r="AB37" s="231">
        <v>12.79</v>
      </c>
      <c r="AC37" s="231">
        <v>12.498252541039365</v>
      </c>
      <c r="AD37" s="76"/>
      <c r="AE37" s="76"/>
      <c r="AF37" s="76"/>
      <c r="AG37" s="76"/>
      <c r="AH37" s="76"/>
      <c r="AI37" s="76"/>
      <c r="AJ37" s="76"/>
      <c r="AK37" s="76"/>
      <c r="AL37" s="76"/>
      <c r="AM37" s="76"/>
      <c r="AN37" s="76"/>
      <c r="AO37" s="76"/>
      <c r="AP37" s="76"/>
      <c r="AQ37" s="76"/>
      <c r="AR37" s="76"/>
      <c r="AS37" s="76"/>
      <c r="AT37" s="76"/>
      <c r="AU37" s="76"/>
      <c r="AV37" s="76"/>
      <c r="AW37" s="76"/>
      <c r="AX37" s="76"/>
      <c r="AY37" s="76"/>
      <c r="AZ37" s="76"/>
      <c r="BA37" s="76"/>
      <c r="BB37" s="77"/>
    </row>
    <row r="38" spans="1:54" ht="15.75" x14ac:dyDescent="0.25">
      <c r="A38" s="75">
        <f>IF(ISBLANK(VLOOKUP(D38,#REF!,3)),0,1)</f>
        <v>1</v>
      </c>
      <c r="B38" s="74">
        <f t="shared" si="0"/>
        <v>0</v>
      </c>
      <c r="C38" s="52">
        <v>4</v>
      </c>
      <c r="D38" s="53"/>
      <c r="E38" s="53"/>
      <c r="F38" s="53"/>
      <c r="G38" s="164">
        <v>35.587600000000002</v>
      </c>
      <c r="H38" s="53">
        <v>160</v>
      </c>
      <c r="I38" s="159">
        <v>159</v>
      </c>
      <c r="J38" s="16"/>
      <c r="K38" s="57" t="str">
        <f t="shared" si="1"/>
        <v/>
      </c>
      <c r="L38" s="57" t="str">
        <f t="shared" si="2"/>
        <v/>
      </c>
      <c r="M38" s="57" t="str">
        <f t="shared" si="3"/>
        <v/>
      </c>
      <c r="N38" s="58" t="str">
        <f t="shared" si="4"/>
        <v/>
      </c>
      <c r="O38" s="57" t="str">
        <f t="shared" si="5"/>
        <v/>
      </c>
      <c r="P38" s="169">
        <v>2.3380000000000001</v>
      </c>
      <c r="Q38" s="16"/>
      <c r="R38" s="16"/>
      <c r="S38" s="124">
        <v>101.8</v>
      </c>
      <c r="T38" s="231">
        <v>5.0000000000000001E-3</v>
      </c>
      <c r="U38" s="231">
        <v>4.8859470449723868E-3</v>
      </c>
      <c r="X38" s="231">
        <v>23.055</v>
      </c>
      <c r="Y38" s="231">
        <v>22.529101824367675</v>
      </c>
      <c r="Z38" s="231">
        <v>1.391</v>
      </c>
      <c r="AA38" s="231">
        <v>1.3592704679113181</v>
      </c>
      <c r="AB38" s="231">
        <v>6.21</v>
      </c>
      <c r="AC38" s="231">
        <v>6.0683462298557043</v>
      </c>
      <c r="AD38" s="76"/>
      <c r="AE38" s="76"/>
      <c r="AF38" s="76"/>
      <c r="AG38" s="76"/>
      <c r="AH38" s="76"/>
      <c r="AI38" s="76"/>
      <c r="AJ38" s="76"/>
      <c r="AK38" s="76"/>
      <c r="AL38" s="76"/>
      <c r="AM38" s="76"/>
      <c r="AN38" s="76"/>
      <c r="AO38" s="76"/>
      <c r="AP38" s="76"/>
      <c r="AQ38" s="76"/>
      <c r="AR38" s="76"/>
      <c r="AS38" s="76"/>
      <c r="AT38" s="76"/>
      <c r="AU38" s="76"/>
      <c r="AV38" s="76"/>
      <c r="AW38" s="76"/>
      <c r="AX38" s="76"/>
      <c r="AY38" s="76"/>
      <c r="AZ38" s="76"/>
      <c r="BA38" s="76"/>
      <c r="BB38" s="77"/>
    </row>
    <row r="39" spans="1:54" ht="15.75" x14ac:dyDescent="0.25">
      <c r="A39" s="75">
        <f>IF(ISBLANK(VLOOKUP(D39,#REF!,3)),0,1)</f>
        <v>1</v>
      </c>
      <c r="B39" s="74">
        <f t="shared" si="0"/>
        <v>0</v>
      </c>
      <c r="C39" s="52">
        <v>5</v>
      </c>
      <c r="D39" s="53"/>
      <c r="E39" s="53"/>
      <c r="F39" s="53"/>
      <c r="G39" s="232">
        <v>35.651600000000002</v>
      </c>
      <c r="H39" s="53">
        <v>130</v>
      </c>
      <c r="I39" s="159">
        <v>130</v>
      </c>
      <c r="J39" s="16"/>
      <c r="K39" s="57" t="str">
        <f t="shared" si="1"/>
        <v/>
      </c>
      <c r="L39" s="57" t="str">
        <f t="shared" si="2"/>
        <v/>
      </c>
      <c r="M39" s="57" t="str">
        <f t="shared" si="3"/>
        <v/>
      </c>
      <c r="N39" s="58" t="str">
        <f t="shared" si="4"/>
        <v/>
      </c>
      <c r="O39" s="57" t="str">
        <f t="shared" si="5"/>
        <v/>
      </c>
      <c r="P39" s="169">
        <v>2.556</v>
      </c>
      <c r="Q39" s="16"/>
      <c r="R39" s="16"/>
      <c r="S39" s="124">
        <v>111.3</v>
      </c>
      <c r="T39" s="231">
        <v>1.0999999999999999E-2</v>
      </c>
      <c r="U39" s="231">
        <v>1.0749083498939251E-2</v>
      </c>
      <c r="X39" s="231">
        <v>20.539000000000001</v>
      </c>
      <c r="Y39" s="231">
        <v>20.070493271337572</v>
      </c>
      <c r="Z39" s="231">
        <v>1.2710000000000001</v>
      </c>
      <c r="AA39" s="231">
        <v>1.242007738831981</v>
      </c>
      <c r="AB39" s="231">
        <v>5.6</v>
      </c>
      <c r="AC39" s="231">
        <v>5.4722606903690734</v>
      </c>
      <c r="AD39" s="76"/>
      <c r="AE39" s="76"/>
      <c r="AF39" s="76"/>
      <c r="AG39" s="76"/>
      <c r="AH39" s="76"/>
      <c r="AI39" s="76"/>
      <c r="AJ39" s="76"/>
      <c r="AK39" s="76"/>
      <c r="AL39" s="76"/>
      <c r="AM39" s="76"/>
      <c r="AN39" s="76"/>
      <c r="AO39" s="76"/>
      <c r="AP39" s="76"/>
      <c r="AQ39" s="76"/>
      <c r="AR39" s="76"/>
      <c r="AS39" s="76"/>
      <c r="AT39" s="76"/>
      <c r="AU39" s="76"/>
      <c r="AV39" s="76"/>
      <c r="AW39" s="76"/>
      <c r="AX39" s="76"/>
      <c r="AY39" s="76"/>
      <c r="AZ39" s="76"/>
      <c r="BA39" s="76"/>
      <c r="BB39" s="77"/>
    </row>
    <row r="40" spans="1:54" ht="15.75" x14ac:dyDescent="0.25">
      <c r="A40" s="75">
        <f>IF(ISBLANK(VLOOKUP(D40,#REF!,3)),0,1)</f>
        <v>1</v>
      </c>
      <c r="B40" s="74">
        <f t="shared" si="0"/>
        <v>0</v>
      </c>
      <c r="C40" s="52">
        <v>6</v>
      </c>
      <c r="D40" s="53"/>
      <c r="E40" s="53"/>
      <c r="F40" s="53"/>
      <c r="G40" s="232">
        <v>35.659799999999997</v>
      </c>
      <c r="H40" s="53">
        <v>130</v>
      </c>
      <c r="I40" s="159">
        <v>129</v>
      </c>
      <c r="J40" s="16"/>
      <c r="K40" s="120" t="str">
        <f t="shared" si="1"/>
        <v/>
      </c>
      <c r="L40" s="120" t="str">
        <f t="shared" si="2"/>
        <v/>
      </c>
      <c r="M40" s="120" t="str">
        <f t="shared" si="3"/>
        <v/>
      </c>
      <c r="N40" s="121" t="str">
        <f t="shared" si="4"/>
        <v/>
      </c>
      <c r="O40" s="120" t="str">
        <f t="shared" si="5"/>
        <v/>
      </c>
      <c r="P40" s="169">
        <v>2.5779999999999998</v>
      </c>
      <c r="Q40" s="16"/>
      <c r="R40" s="16"/>
      <c r="S40" s="124">
        <v>112.3</v>
      </c>
      <c r="T40" s="231">
        <v>8.9999999999999993E-3</v>
      </c>
      <c r="U40" s="231">
        <v>8.7947046809502966E-3</v>
      </c>
      <c r="X40" s="231">
        <v>20.181000000000001</v>
      </c>
      <c r="Y40" s="231">
        <v>19.720659462917549</v>
      </c>
      <c r="Z40" s="231">
        <v>1.2610000000000001</v>
      </c>
      <c r="AA40" s="231">
        <v>1.2322358447420361</v>
      </c>
      <c r="AB40" s="231">
        <v>5.48</v>
      </c>
      <c r="AC40" s="231">
        <v>5.3549979612897367</v>
      </c>
      <c r="AD40" s="76"/>
      <c r="AE40" s="76"/>
      <c r="AF40" s="76"/>
      <c r="AG40" s="76"/>
      <c r="AH40" s="76"/>
      <c r="AI40" s="76"/>
      <c r="AJ40" s="76"/>
      <c r="AK40" s="76"/>
      <c r="AL40" s="76"/>
      <c r="AM40" s="76"/>
      <c r="AN40" s="76"/>
      <c r="AO40" s="76"/>
      <c r="AP40" s="76"/>
      <c r="AQ40" s="76"/>
      <c r="AR40" s="76"/>
      <c r="AS40" s="76"/>
      <c r="AT40" s="76"/>
      <c r="AU40" s="76"/>
      <c r="AV40" s="76"/>
      <c r="AW40" s="76"/>
      <c r="AX40" s="76"/>
      <c r="AY40" s="76"/>
      <c r="AZ40" s="76"/>
      <c r="BA40" s="76"/>
      <c r="BB40" s="77"/>
    </row>
    <row r="41" spans="1:54" ht="15.75" x14ac:dyDescent="0.25">
      <c r="A41" s="75">
        <f>IF(ISBLANK(VLOOKUP(D41,#REF!,3)),0,1)</f>
        <v>1</v>
      </c>
      <c r="B41" s="74">
        <f t="shared" si="0"/>
        <v>0</v>
      </c>
      <c r="C41" s="52">
        <v>7</v>
      </c>
      <c r="D41" s="53"/>
      <c r="E41" s="53"/>
      <c r="F41" s="53"/>
      <c r="G41" s="164">
        <v>35.795699999999997</v>
      </c>
      <c r="H41" s="53">
        <v>100</v>
      </c>
      <c r="I41" s="159">
        <v>100</v>
      </c>
      <c r="J41" s="16"/>
      <c r="K41" s="57" t="str">
        <f t="shared" si="1"/>
        <v/>
      </c>
      <c r="L41" s="57" t="str">
        <f t="shared" si="2"/>
        <v/>
      </c>
      <c r="M41" s="57" t="str">
        <f t="shared" si="3"/>
        <v/>
      </c>
      <c r="N41" s="58" t="str">
        <f t="shared" si="4"/>
        <v/>
      </c>
      <c r="O41" s="57" t="str">
        <f t="shared" si="5"/>
        <v/>
      </c>
      <c r="P41" s="169">
        <v>3.3490000000000002</v>
      </c>
      <c r="Q41" s="16"/>
      <c r="R41" s="16"/>
      <c r="S41" s="124">
        <v>145.80000000000001</v>
      </c>
      <c r="T41" s="231">
        <v>2.7E-2</v>
      </c>
      <c r="U41" s="231">
        <v>2.638411404285089E-2</v>
      </c>
      <c r="X41" s="231">
        <v>14.393000000000001</v>
      </c>
      <c r="Y41" s="231">
        <v>14.064687163657513</v>
      </c>
      <c r="Z41" s="231">
        <v>0.999</v>
      </c>
      <c r="AA41" s="231">
        <v>0.97621221958548288</v>
      </c>
      <c r="AB41" s="231">
        <v>4.17</v>
      </c>
      <c r="AC41" s="231">
        <v>4.0748798355069704</v>
      </c>
      <c r="AD41" s="76"/>
      <c r="AE41" s="76"/>
      <c r="AF41" s="76"/>
      <c r="AG41" s="76"/>
      <c r="AH41" s="76"/>
      <c r="AI41" s="76"/>
      <c r="AJ41" s="76"/>
      <c r="AK41" s="76"/>
      <c r="AL41" s="76"/>
      <c r="AM41" s="76"/>
      <c r="AN41" s="76"/>
      <c r="AO41" s="76"/>
      <c r="AP41" s="76"/>
      <c r="AQ41" s="76"/>
      <c r="AR41" s="76"/>
      <c r="AS41" s="76"/>
      <c r="AT41" s="76"/>
      <c r="AU41" s="76"/>
      <c r="AV41" s="76"/>
      <c r="AW41" s="76"/>
      <c r="AX41" s="76"/>
      <c r="AY41" s="76"/>
      <c r="AZ41" s="76"/>
      <c r="BA41" s="76"/>
      <c r="BB41" s="77"/>
    </row>
    <row r="42" spans="1:54" ht="15.75" x14ac:dyDescent="0.25">
      <c r="A42" s="75">
        <f>IF(ISBLANK(VLOOKUP(D42,#REF!,3)),0,1)</f>
        <v>1</v>
      </c>
      <c r="B42" s="74">
        <f t="shared" si="0"/>
        <v>0</v>
      </c>
      <c r="C42" s="52">
        <v>8</v>
      </c>
      <c r="D42" s="53"/>
      <c r="E42" s="53"/>
      <c r="F42" s="53"/>
      <c r="G42" s="164">
        <v>35.898000000000003</v>
      </c>
      <c r="H42" s="53">
        <v>80</v>
      </c>
      <c r="I42" s="159">
        <v>79</v>
      </c>
      <c r="J42" s="16"/>
      <c r="K42" s="57" t="str">
        <f t="shared" si="1"/>
        <v/>
      </c>
      <c r="L42" s="57" t="str">
        <f t="shared" si="2"/>
        <v/>
      </c>
      <c r="M42" s="57" t="str">
        <f t="shared" si="3"/>
        <v/>
      </c>
      <c r="N42" s="58" t="str">
        <f t="shared" si="4"/>
        <v/>
      </c>
      <c r="O42" s="57" t="str">
        <f t="shared" si="5"/>
        <v/>
      </c>
      <c r="P42" s="169">
        <v>3.1749999999999998</v>
      </c>
      <c r="Q42" s="16"/>
      <c r="R42" s="16"/>
      <c r="S42" s="124">
        <v>138.30000000000001</v>
      </c>
      <c r="T42" s="231">
        <v>3.1E-2</v>
      </c>
      <c r="U42" s="231">
        <v>3.0292871678828798E-2</v>
      </c>
      <c r="X42" s="231">
        <v>13.638999999999999</v>
      </c>
      <c r="Y42" s="231">
        <v>13.327886349275676</v>
      </c>
      <c r="Z42" s="231">
        <v>0.93599999999999994</v>
      </c>
      <c r="AA42" s="231">
        <v>0.91464928681883084</v>
      </c>
      <c r="AB42" s="231">
        <v>3.87</v>
      </c>
      <c r="AC42" s="231">
        <v>3.7817230128086274</v>
      </c>
      <c r="AD42" s="76"/>
      <c r="AE42" s="76"/>
      <c r="AF42" s="76"/>
      <c r="AG42" s="76"/>
      <c r="AH42" s="76"/>
      <c r="AI42" s="76"/>
      <c r="AJ42" s="76"/>
      <c r="AK42" s="76"/>
      <c r="AL42" s="76"/>
      <c r="AM42" s="76"/>
      <c r="AN42" s="76"/>
      <c r="AO42" s="76"/>
      <c r="AP42" s="76"/>
      <c r="AQ42" s="76"/>
      <c r="AR42" s="76"/>
      <c r="AS42" s="76"/>
      <c r="AT42" s="76"/>
      <c r="AU42" s="76"/>
      <c r="AV42" s="76"/>
      <c r="AW42" s="76"/>
      <c r="AX42" s="76"/>
      <c r="AY42" s="76"/>
      <c r="AZ42" s="76"/>
      <c r="BA42" s="76"/>
      <c r="BB42" s="77"/>
    </row>
    <row r="43" spans="1:54" ht="15.75" x14ac:dyDescent="0.25">
      <c r="A43" s="75">
        <f>IF(ISBLANK(VLOOKUP(D43,#REF!,3)),0,1)</f>
        <v>1</v>
      </c>
      <c r="B43" s="74">
        <f t="shared" si="0"/>
        <v>0</v>
      </c>
      <c r="C43" s="52">
        <v>9</v>
      </c>
      <c r="D43" s="53"/>
      <c r="E43" s="53"/>
      <c r="F43" s="53"/>
      <c r="G43" s="164">
        <v>36.020000000000003</v>
      </c>
      <c r="H43" s="53">
        <v>60</v>
      </c>
      <c r="I43" s="159">
        <v>60</v>
      </c>
      <c r="J43" s="16"/>
      <c r="K43" s="57" t="str">
        <f t="shared" si="1"/>
        <v/>
      </c>
      <c r="L43" s="57" t="str">
        <f t="shared" si="2"/>
        <v/>
      </c>
      <c r="M43" s="57" t="str">
        <f t="shared" si="3"/>
        <v/>
      </c>
      <c r="N43" s="58" t="str">
        <f t="shared" si="4"/>
        <v/>
      </c>
      <c r="O43" s="57" t="str">
        <f t="shared" si="5"/>
        <v/>
      </c>
      <c r="P43" s="169">
        <v>3.379</v>
      </c>
      <c r="Q43" s="16"/>
      <c r="R43" s="16"/>
      <c r="S43" s="124">
        <v>147.1</v>
      </c>
      <c r="T43" s="231">
        <v>7.5999999999999998E-2</v>
      </c>
      <c r="U43" s="231">
        <v>7.4266395083580281E-2</v>
      </c>
      <c r="X43" s="231">
        <v>10.673999999999999</v>
      </c>
      <c r="Y43" s="231">
        <v>10.430519751607051</v>
      </c>
      <c r="Z43" s="231">
        <v>0.78299999999999992</v>
      </c>
      <c r="AA43" s="231">
        <v>0.76513930724267576</v>
      </c>
      <c r="AB43" s="231">
        <v>2</v>
      </c>
      <c r="AC43" s="231">
        <v>1.9543788179889547</v>
      </c>
      <c r="AD43" s="76"/>
      <c r="AE43" s="76"/>
      <c r="AF43" s="76"/>
      <c r="AG43" s="76"/>
      <c r="AH43" s="76"/>
      <c r="AI43" s="76"/>
      <c r="AJ43" s="76"/>
      <c r="AK43" s="76"/>
      <c r="AL43" s="76"/>
      <c r="AM43" s="76"/>
      <c r="AN43" s="76"/>
      <c r="AO43" s="76"/>
      <c r="AP43" s="76"/>
      <c r="AQ43" s="76"/>
      <c r="AR43" s="76"/>
      <c r="AS43" s="76"/>
      <c r="AT43" s="76"/>
      <c r="AU43" s="76"/>
      <c r="AV43" s="76"/>
      <c r="AW43" s="76"/>
      <c r="AX43" s="76"/>
      <c r="AY43" s="76"/>
      <c r="AZ43" s="76"/>
      <c r="BA43" s="76"/>
      <c r="BB43" s="77"/>
    </row>
    <row r="44" spans="1:54" ht="15.75" x14ac:dyDescent="0.25">
      <c r="A44" s="75">
        <f>IF(ISBLANK(VLOOKUP(D44,#REF!,3)),0,1)</f>
        <v>1</v>
      </c>
      <c r="B44" s="74">
        <f t="shared" si="0"/>
        <v>0</v>
      </c>
      <c r="C44" s="52">
        <v>10</v>
      </c>
      <c r="D44" s="53"/>
      <c r="E44" s="53"/>
      <c r="F44" s="53"/>
      <c r="G44" s="164">
        <v>36.062600000000003</v>
      </c>
      <c r="H44" s="53">
        <v>40</v>
      </c>
      <c r="I44" s="159">
        <v>41</v>
      </c>
      <c r="J44" s="16"/>
      <c r="K44" s="57" t="str">
        <f t="shared" si="1"/>
        <v/>
      </c>
      <c r="L44" s="57" t="str">
        <f t="shared" si="2"/>
        <v/>
      </c>
      <c r="M44" s="57" t="str">
        <f t="shared" si="3"/>
        <v/>
      </c>
      <c r="N44" s="58" t="str">
        <f t="shared" si="4"/>
        <v/>
      </c>
      <c r="O44" s="57" t="str">
        <f t="shared" si="5"/>
        <v/>
      </c>
      <c r="P44" s="169">
        <v>3.9129999999999998</v>
      </c>
      <c r="Q44" s="16"/>
      <c r="R44" s="16"/>
      <c r="S44" s="124">
        <v>170.5</v>
      </c>
      <c r="T44" s="231">
        <v>0.36299999999999999</v>
      </c>
      <c r="U44" s="231">
        <v>0.35471975546499529</v>
      </c>
      <c r="X44" s="231">
        <v>2.3570000000000002</v>
      </c>
      <c r="Y44" s="231">
        <v>2.3032354369999832</v>
      </c>
      <c r="Z44" s="231">
        <v>0.42100000000000004</v>
      </c>
      <c r="AA44" s="231">
        <v>0.41139674118667502</v>
      </c>
      <c r="AB44" s="231">
        <v>1.9</v>
      </c>
      <c r="AC44" s="231">
        <v>1.8566598770895071</v>
      </c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  <c r="AP44" s="76"/>
      <c r="AQ44" s="76"/>
      <c r="AR44" s="76"/>
      <c r="AS44" s="76"/>
      <c r="AT44" s="76"/>
      <c r="AU44" s="76"/>
      <c r="AV44" s="76"/>
      <c r="AW44" s="76"/>
      <c r="AX44" s="76"/>
      <c r="AY44" s="76"/>
      <c r="AZ44" s="76"/>
      <c r="BA44" s="76"/>
      <c r="BB44" s="77"/>
    </row>
    <row r="45" spans="1:54" ht="15.75" x14ac:dyDescent="0.25">
      <c r="A45" s="75">
        <f>IF(ISBLANK(VLOOKUP(D45,#REF!,3)),0,1)</f>
        <v>1</v>
      </c>
      <c r="B45" s="74">
        <f t="shared" si="0"/>
        <v>0</v>
      </c>
      <c r="C45" s="52">
        <v>11</v>
      </c>
      <c r="D45" s="53"/>
      <c r="E45" s="53"/>
      <c r="F45" s="53"/>
      <c r="G45" s="164">
        <v>34.633200000000002</v>
      </c>
      <c r="H45" s="53">
        <v>20</v>
      </c>
      <c r="I45" s="159">
        <v>19</v>
      </c>
      <c r="J45" s="16"/>
      <c r="K45" s="57" t="str">
        <f t="shared" si="1"/>
        <v/>
      </c>
      <c r="L45" s="57" t="str">
        <f t="shared" si="2"/>
        <v/>
      </c>
      <c r="M45" s="57" t="str">
        <f t="shared" si="3"/>
        <v/>
      </c>
      <c r="N45" s="58" t="str">
        <f t="shared" si="4"/>
        <v/>
      </c>
      <c r="O45" s="57" t="str">
        <f t="shared" si="5"/>
        <v/>
      </c>
      <c r="P45" s="169">
        <v>4.548</v>
      </c>
      <c r="Q45" s="16"/>
      <c r="R45" s="16"/>
      <c r="S45" s="124">
        <v>198.7</v>
      </c>
      <c r="T45" s="231">
        <v>4.0000000000000001E-3</v>
      </c>
      <c r="U45" s="231">
        <v>3.9087576359779098E-3</v>
      </c>
      <c r="X45" s="231">
        <v>1.456</v>
      </c>
      <c r="Y45" s="231">
        <v>1.4227877794959591</v>
      </c>
      <c r="Z45" s="231">
        <v>2.1999999999999999E-2</v>
      </c>
      <c r="AA45" s="231">
        <v>2.1498166997878501E-2</v>
      </c>
      <c r="AB45" s="231">
        <v>0.84</v>
      </c>
      <c r="AC45" s="231">
        <v>0.82083910355536094</v>
      </c>
      <c r="AD45" s="76"/>
      <c r="AE45" s="76"/>
      <c r="AF45" s="76"/>
      <c r="AG45" s="76"/>
      <c r="AH45" s="76"/>
      <c r="AI45" s="76"/>
      <c r="AJ45" s="76"/>
      <c r="AK45" s="76"/>
      <c r="AL45" s="76"/>
      <c r="AM45" s="76"/>
      <c r="AN45" s="76"/>
      <c r="AO45" s="76"/>
      <c r="AP45" s="76"/>
      <c r="AQ45" s="76"/>
      <c r="AR45" s="76"/>
      <c r="AS45" s="76"/>
      <c r="AT45" s="76"/>
      <c r="AU45" s="76"/>
      <c r="AV45" s="76"/>
      <c r="AW45" s="76"/>
      <c r="AX45" s="76"/>
      <c r="AY45" s="76"/>
      <c r="AZ45" s="76"/>
      <c r="BA45" s="76"/>
      <c r="BB45" s="77"/>
    </row>
    <row r="46" spans="1:54" ht="15.75" x14ac:dyDescent="0.25">
      <c r="A46" s="75">
        <f>IF(ISBLANK(VLOOKUP(D46,#REF!,3)),0,1)</f>
        <v>1</v>
      </c>
      <c r="B46" s="74">
        <f t="shared" si="0"/>
        <v>0</v>
      </c>
      <c r="C46" s="52">
        <v>12</v>
      </c>
      <c r="D46" s="53"/>
      <c r="E46" s="54"/>
      <c r="F46" s="55"/>
      <c r="G46" s="164">
        <v>34.577800000000003</v>
      </c>
      <c r="H46" s="53">
        <v>10</v>
      </c>
      <c r="I46" s="159">
        <v>10</v>
      </c>
      <c r="J46" s="16"/>
      <c r="K46" s="16"/>
      <c r="L46" s="16"/>
      <c r="M46" s="16"/>
      <c r="N46" s="16"/>
      <c r="O46" s="16"/>
      <c r="P46" s="169">
        <v>4.5469999999999997</v>
      </c>
      <c r="Q46" s="16"/>
      <c r="R46" s="16"/>
      <c r="S46" s="124">
        <v>198.7</v>
      </c>
      <c r="T46" s="231">
        <v>0</v>
      </c>
      <c r="U46" s="231">
        <v>0</v>
      </c>
      <c r="X46" s="231">
        <v>1.75</v>
      </c>
      <c r="Y46" s="231">
        <v>1.7100814657403354</v>
      </c>
      <c r="Z46" s="231">
        <v>1.7999999999999995E-2</v>
      </c>
      <c r="AA46" s="231">
        <v>1.758940936190059E-2</v>
      </c>
      <c r="AB46" s="231">
        <v>0.83</v>
      </c>
      <c r="AC46" s="231">
        <v>0.81106720946541622</v>
      </c>
      <c r="AD46" s="76"/>
      <c r="AE46" s="76"/>
      <c r="AF46" s="76"/>
      <c r="AG46" s="76"/>
      <c r="AH46" s="76"/>
      <c r="AI46" s="76"/>
      <c r="AJ46" s="76"/>
      <c r="AK46" s="76"/>
      <c r="AL46" s="76"/>
      <c r="AM46" s="76"/>
      <c r="AN46" s="76"/>
      <c r="AO46" s="76"/>
      <c r="AP46" s="76"/>
      <c r="AQ46" s="76"/>
      <c r="AR46" s="76"/>
      <c r="AS46" s="76"/>
      <c r="AT46" s="76"/>
      <c r="AU46" s="76"/>
      <c r="AV46" s="76"/>
      <c r="AW46" s="76"/>
      <c r="AX46" s="76"/>
      <c r="AY46" s="76"/>
      <c r="AZ46" s="76"/>
      <c r="BA46" s="76"/>
      <c r="BB46" s="77"/>
    </row>
    <row r="47" spans="1:54" ht="15.75" x14ac:dyDescent="0.25">
      <c r="A47" s="75">
        <f>IF(ISBLANK(VLOOKUP(D47,#REF!,3)),0,1)</f>
        <v>1</v>
      </c>
      <c r="B47" s="74">
        <f t="shared" si="0"/>
        <v>0</v>
      </c>
      <c r="C47" s="52">
        <v>13</v>
      </c>
      <c r="D47" s="53"/>
      <c r="E47" s="54"/>
      <c r="F47" s="55"/>
      <c r="G47" s="164">
        <v>34.561100000000003</v>
      </c>
      <c r="H47" s="53">
        <v>0</v>
      </c>
      <c r="I47" s="159">
        <v>0</v>
      </c>
      <c r="J47" s="16"/>
      <c r="K47" s="16"/>
      <c r="L47" s="16"/>
      <c r="M47" s="16"/>
      <c r="N47" s="16"/>
      <c r="O47" s="16"/>
      <c r="P47" s="169">
        <v>4.5369999999999999</v>
      </c>
      <c r="Q47" s="16"/>
      <c r="R47" s="16"/>
      <c r="S47" s="124">
        <v>198.3</v>
      </c>
      <c r="T47" s="231">
        <v>3.0000000000000001E-3</v>
      </c>
      <c r="U47" s="231">
        <v>2.9315682269834323E-3</v>
      </c>
      <c r="X47" s="231">
        <v>1.7970000000000002</v>
      </c>
      <c r="Y47" s="231">
        <v>1.7560093679630759</v>
      </c>
      <c r="Z47" s="231">
        <v>3.2000000000000001E-2</v>
      </c>
      <c r="AA47" s="231">
        <v>3.1270061087823278E-2</v>
      </c>
      <c r="AB47" s="231">
        <v>0.89</v>
      </c>
      <c r="AC47" s="231">
        <v>0.86969857400508488</v>
      </c>
      <c r="AD47" s="76"/>
      <c r="AE47" s="76"/>
      <c r="AF47" s="76"/>
      <c r="AG47" s="76"/>
      <c r="AH47" s="76"/>
      <c r="AI47" s="76"/>
      <c r="AJ47" s="76"/>
      <c r="AK47" s="76"/>
      <c r="AL47" s="76"/>
      <c r="AM47" s="76"/>
      <c r="AN47" s="76"/>
      <c r="AO47" s="76"/>
      <c r="AP47" s="76"/>
      <c r="AQ47" s="76"/>
      <c r="AR47" s="76"/>
      <c r="AS47" s="76"/>
      <c r="AT47" s="76"/>
      <c r="AU47" s="76"/>
      <c r="AV47" s="76"/>
      <c r="AW47" s="76"/>
      <c r="AX47" s="76"/>
      <c r="AY47" s="76"/>
      <c r="AZ47" s="76"/>
      <c r="BA47" s="76"/>
      <c r="BB47" s="77"/>
    </row>
    <row r="48" spans="1:54" ht="15.75" x14ac:dyDescent="0.25">
      <c r="A48" s="75">
        <f>IF(ISBLANK(VLOOKUP(D48,#REF!,3)),0,1)</f>
        <v>1</v>
      </c>
      <c r="B48" s="74">
        <f t="shared" si="0"/>
        <v>0</v>
      </c>
      <c r="C48" s="52">
        <v>14</v>
      </c>
      <c r="D48" s="53"/>
      <c r="E48" s="54"/>
      <c r="F48" s="55"/>
      <c r="G48" s="164" t="s">
        <v>4</v>
      </c>
      <c r="H48" s="53" t="s">
        <v>4</v>
      </c>
      <c r="I48" s="159" t="s">
        <v>4</v>
      </c>
      <c r="J48" s="16"/>
      <c r="K48" s="16"/>
      <c r="L48" s="16"/>
      <c r="M48" s="16"/>
      <c r="N48" s="16"/>
      <c r="O48" s="16"/>
      <c r="P48" s="16" t="s">
        <v>4</v>
      </c>
      <c r="Q48" s="16"/>
      <c r="R48" s="16"/>
      <c r="S48" s="124" t="s">
        <v>4</v>
      </c>
      <c r="T48" s="231" t="s">
        <v>4</v>
      </c>
      <c r="U48" s="231" t="s">
        <v>4</v>
      </c>
      <c r="V48" s="231" t="s">
        <v>4</v>
      </c>
      <c r="W48" s="231" t="s">
        <v>4</v>
      </c>
      <c r="X48" s="231" t="s">
        <v>4</v>
      </c>
      <c r="Y48" s="231" t="s">
        <v>4</v>
      </c>
      <c r="Z48" s="231" t="s">
        <v>4</v>
      </c>
      <c r="AA48" s="231" t="s">
        <v>4</v>
      </c>
      <c r="AB48" s="231" t="s">
        <v>4</v>
      </c>
      <c r="AC48" s="231" t="s">
        <v>4</v>
      </c>
      <c r="AD48" s="76"/>
      <c r="AE48" s="76"/>
      <c r="AF48" s="76"/>
      <c r="AG48" s="76"/>
      <c r="AH48" s="76"/>
      <c r="AI48" s="76"/>
      <c r="AJ48" s="76"/>
      <c r="AK48" s="76"/>
      <c r="AL48" s="76"/>
      <c r="AM48" s="76"/>
      <c r="AN48" s="76"/>
      <c r="AO48" s="76"/>
      <c r="AP48" s="76"/>
      <c r="AQ48" s="76"/>
      <c r="AR48" s="76"/>
      <c r="AS48" s="76"/>
      <c r="AT48" s="76"/>
      <c r="AU48" s="76"/>
      <c r="AV48" s="76"/>
      <c r="AW48" s="76"/>
      <c r="AX48" s="76"/>
      <c r="AY48" s="76"/>
      <c r="AZ48" s="76"/>
      <c r="BA48" s="76"/>
      <c r="BB48" s="77"/>
    </row>
    <row r="49" spans="1:54" ht="15.75" x14ac:dyDescent="0.25">
      <c r="A49" s="75">
        <f>IF(ISBLANK(VLOOKUP(D49,#REF!,3)),0,1)</f>
        <v>1</v>
      </c>
      <c r="B49" s="74">
        <f t="shared" si="0"/>
        <v>0</v>
      </c>
      <c r="C49" s="52">
        <v>15</v>
      </c>
      <c r="D49" s="53"/>
      <c r="E49" s="54"/>
      <c r="F49" s="55"/>
      <c r="G49" s="112"/>
      <c r="H49" s="53"/>
      <c r="I49" s="53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24"/>
      <c r="W49" s="124"/>
      <c r="X49" s="16"/>
      <c r="Y49" s="16"/>
      <c r="Z49" s="124"/>
      <c r="AA49" s="16"/>
      <c r="AB49" s="124"/>
      <c r="AC49" s="124"/>
      <c r="AD49" s="76"/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76"/>
      <c r="AR49" s="76"/>
      <c r="AS49" s="76"/>
      <c r="AT49" s="76"/>
      <c r="AU49" s="76"/>
      <c r="AV49" s="76"/>
      <c r="AW49" s="76"/>
      <c r="AX49" s="76"/>
      <c r="AY49" s="76"/>
      <c r="AZ49" s="76"/>
      <c r="BA49" s="76"/>
      <c r="BB49" s="77"/>
    </row>
    <row r="50" spans="1:54" ht="15.6" x14ac:dyDescent="0.3">
      <c r="A50" s="75">
        <f>IF(ISBLANK(VLOOKUP(D50,#REF!,3)),0,1)</f>
        <v>1</v>
      </c>
      <c r="B50" s="74">
        <f t="shared" si="0"/>
        <v>0</v>
      </c>
      <c r="C50" s="52">
        <v>16</v>
      </c>
      <c r="D50" s="53"/>
      <c r="E50" s="54"/>
      <c r="F50" s="55"/>
      <c r="G50" s="112"/>
      <c r="H50" s="53"/>
      <c r="I50" s="53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24"/>
      <c r="W50" s="124"/>
      <c r="X50" s="16"/>
      <c r="Y50" s="16"/>
      <c r="Z50" s="124"/>
      <c r="AA50" s="76"/>
      <c r="AB50" s="76"/>
      <c r="AC50" s="76"/>
      <c r="AD50" s="76"/>
      <c r="AE50" s="76"/>
      <c r="AF50" s="76"/>
      <c r="AG50" s="76"/>
      <c r="AH50" s="76"/>
      <c r="AI50" s="76"/>
      <c r="AJ50" s="76"/>
      <c r="AK50" s="76"/>
      <c r="AL50" s="76"/>
      <c r="AM50" s="76"/>
      <c r="AN50" s="76"/>
      <c r="AO50" s="76"/>
      <c r="AP50" s="76"/>
      <c r="AQ50" s="76"/>
      <c r="AR50" s="76"/>
      <c r="AS50" s="76"/>
      <c r="AT50" s="76"/>
      <c r="AU50" s="76"/>
      <c r="AV50" s="76"/>
      <c r="AW50" s="76"/>
      <c r="AX50" s="76"/>
      <c r="AY50" s="76"/>
      <c r="AZ50" s="76"/>
      <c r="BA50" s="76"/>
      <c r="BB50" s="77"/>
    </row>
    <row r="51" spans="1:54" ht="15.75" x14ac:dyDescent="0.25">
      <c r="A51" s="75">
        <f>IF(ISBLANK(VLOOKUP(D51,#REF!,3)),0,1)</f>
        <v>1</v>
      </c>
      <c r="B51" s="74">
        <f t="shared" si="0"/>
        <v>0</v>
      </c>
      <c r="C51" s="52">
        <v>17</v>
      </c>
      <c r="D51" s="53"/>
      <c r="E51" s="54"/>
      <c r="F51" s="55"/>
      <c r="G51" s="112"/>
      <c r="H51" s="53"/>
      <c r="I51" s="53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24"/>
      <c r="W51" s="124"/>
      <c r="X51" s="16"/>
      <c r="Y51" s="16"/>
      <c r="Z51" s="124"/>
      <c r="AA51" s="16"/>
      <c r="AB51" s="124"/>
      <c r="AC51" s="124"/>
      <c r="AD51" s="76"/>
      <c r="AE51" s="76"/>
      <c r="AF51" s="76"/>
      <c r="AG51" s="76"/>
      <c r="AH51" s="76"/>
      <c r="AI51" s="76"/>
      <c r="AJ51" s="76"/>
      <c r="AK51" s="76"/>
      <c r="AL51" s="76"/>
      <c r="AM51" s="76"/>
      <c r="AN51" s="76"/>
      <c r="AO51" s="76"/>
      <c r="AP51" s="76"/>
      <c r="AQ51" s="76"/>
      <c r="AR51" s="76"/>
      <c r="AS51" s="76"/>
      <c r="AT51" s="76"/>
      <c r="AU51" s="76"/>
      <c r="AV51" s="76"/>
      <c r="AW51" s="76"/>
      <c r="AX51" s="76"/>
      <c r="AY51" s="76"/>
      <c r="AZ51" s="76"/>
      <c r="BA51" s="76"/>
      <c r="BB51" s="77"/>
    </row>
    <row r="52" spans="1:54" ht="15.75" x14ac:dyDescent="0.25">
      <c r="A52" s="75">
        <f>IF(ISBLANK(VLOOKUP(D52,#REF!,3)),0,1)</f>
        <v>1</v>
      </c>
      <c r="B52" s="74">
        <f t="shared" si="0"/>
        <v>0</v>
      </c>
      <c r="C52" s="52">
        <v>18</v>
      </c>
      <c r="D52" s="53"/>
      <c r="E52" s="54"/>
      <c r="F52" s="55"/>
      <c r="G52" s="112"/>
      <c r="H52" s="53"/>
      <c r="I52" s="53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24"/>
      <c r="W52" s="124"/>
      <c r="X52" s="16"/>
      <c r="Y52" s="16"/>
      <c r="Z52" s="124"/>
      <c r="AA52" s="76"/>
      <c r="AB52" s="76"/>
      <c r="AC52" s="76"/>
      <c r="AD52" s="76"/>
      <c r="AE52" s="76"/>
      <c r="AF52" s="76"/>
      <c r="AG52" s="76"/>
      <c r="AH52" s="76"/>
      <c r="AI52" s="76"/>
      <c r="AJ52" s="76"/>
      <c r="AK52" s="76"/>
      <c r="AL52" s="76"/>
      <c r="AM52" s="76"/>
      <c r="AN52" s="76"/>
      <c r="AO52" s="76"/>
      <c r="AP52" s="76"/>
      <c r="AQ52" s="76"/>
      <c r="AR52" s="76"/>
      <c r="AS52" s="76"/>
      <c r="AT52" s="76"/>
      <c r="AU52" s="76"/>
      <c r="AV52" s="76"/>
      <c r="AW52" s="76"/>
      <c r="AX52" s="76"/>
      <c r="AY52" s="76"/>
      <c r="AZ52" s="76"/>
      <c r="BA52" s="76"/>
      <c r="BB52" s="77"/>
    </row>
    <row r="53" spans="1:54" ht="15.75" x14ac:dyDescent="0.25">
      <c r="A53" s="75">
        <f>IF(ISBLANK(VLOOKUP(D53,#REF!,3)),0,1)</f>
        <v>1</v>
      </c>
      <c r="B53" s="74">
        <f t="shared" si="0"/>
        <v>0</v>
      </c>
      <c r="C53" s="52">
        <v>19</v>
      </c>
      <c r="D53" s="53"/>
      <c r="E53" s="54"/>
      <c r="F53" s="55"/>
      <c r="G53" s="112"/>
      <c r="H53" s="53"/>
      <c r="I53" s="53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76"/>
      <c r="U53" s="76"/>
      <c r="V53" s="76"/>
      <c r="W53" s="76"/>
      <c r="X53" s="76"/>
      <c r="Y53" s="76"/>
      <c r="Z53" s="76"/>
      <c r="AA53" s="76"/>
      <c r="AB53" s="76"/>
      <c r="AC53" s="76"/>
      <c r="AD53" s="76"/>
      <c r="AE53" s="76"/>
      <c r="AF53" s="76"/>
      <c r="AG53" s="76"/>
      <c r="AH53" s="76"/>
      <c r="AI53" s="76"/>
      <c r="AJ53" s="76"/>
      <c r="AK53" s="76"/>
      <c r="AL53" s="76"/>
      <c r="AM53" s="76"/>
      <c r="AN53" s="76"/>
      <c r="AO53" s="76"/>
      <c r="AP53" s="76"/>
      <c r="AQ53" s="76"/>
      <c r="AR53" s="76"/>
      <c r="AS53" s="76"/>
      <c r="AT53" s="76"/>
      <c r="AU53" s="76"/>
      <c r="AV53" s="76"/>
      <c r="AW53" s="76"/>
      <c r="AX53" s="76"/>
      <c r="AY53" s="76"/>
      <c r="AZ53" s="76"/>
      <c r="BA53" s="76"/>
      <c r="BB53" s="77"/>
    </row>
    <row r="54" spans="1:54" ht="15.75" x14ac:dyDescent="0.25">
      <c r="A54" s="75">
        <f>IF(ISBLANK(VLOOKUP(D54,#REF!,3)),0,1)</f>
        <v>1</v>
      </c>
      <c r="B54" s="74">
        <f t="shared" si="0"/>
        <v>0</v>
      </c>
      <c r="C54" s="52">
        <v>20</v>
      </c>
      <c r="D54" s="53"/>
      <c r="E54" s="54"/>
      <c r="F54" s="55"/>
      <c r="G54" s="112"/>
      <c r="H54" s="53"/>
      <c r="I54" s="53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76"/>
      <c r="U54" s="76"/>
      <c r="V54" s="76"/>
      <c r="W54" s="76"/>
      <c r="X54" s="76"/>
      <c r="Y54" s="76"/>
      <c r="Z54" s="76"/>
      <c r="AA54" s="76"/>
      <c r="AB54" s="76"/>
      <c r="AC54" s="76"/>
      <c r="AD54" s="76"/>
      <c r="AE54" s="76"/>
      <c r="AF54" s="76"/>
      <c r="AG54" s="76"/>
      <c r="AH54" s="76"/>
      <c r="AI54" s="76"/>
      <c r="AJ54" s="76"/>
      <c r="AK54" s="76"/>
      <c r="AL54" s="76"/>
      <c r="AM54" s="76"/>
      <c r="AN54" s="76"/>
      <c r="AO54" s="76"/>
      <c r="AP54" s="76"/>
      <c r="AQ54" s="76"/>
      <c r="AR54" s="76"/>
      <c r="AS54" s="76"/>
      <c r="AT54" s="76"/>
      <c r="AU54" s="76"/>
      <c r="AV54" s="76"/>
      <c r="AW54" s="76"/>
      <c r="AX54" s="76"/>
      <c r="AY54" s="76"/>
      <c r="AZ54" s="76"/>
      <c r="BA54" s="76"/>
      <c r="BB54" s="77"/>
    </row>
    <row r="55" spans="1:54" ht="15.75" x14ac:dyDescent="0.25">
      <c r="A55" s="75">
        <f>IF(ISBLANK(VLOOKUP(D55,#REF!,3)),0,1)</f>
        <v>1</v>
      </c>
      <c r="B55" s="74">
        <f t="shared" si="0"/>
        <v>0</v>
      </c>
      <c r="C55" s="52">
        <v>21</v>
      </c>
      <c r="D55" s="53"/>
      <c r="E55" s="54"/>
      <c r="F55" s="55"/>
      <c r="G55" s="112"/>
      <c r="H55" s="53"/>
      <c r="I55" s="53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76"/>
      <c r="U55" s="76"/>
      <c r="V55" s="76"/>
      <c r="W55" s="76"/>
      <c r="X55" s="76"/>
      <c r="Y55" s="76"/>
      <c r="Z55" s="76"/>
      <c r="AA55" s="76"/>
      <c r="AB55" s="76"/>
      <c r="AC55" s="76"/>
      <c r="AD55" s="76"/>
      <c r="AE55" s="76"/>
      <c r="AF55" s="76"/>
      <c r="AG55" s="76"/>
      <c r="AH55" s="76"/>
      <c r="AI55" s="76"/>
      <c r="AJ55" s="76"/>
      <c r="AK55" s="76"/>
      <c r="AL55" s="76"/>
      <c r="AM55" s="76"/>
      <c r="AN55" s="76"/>
      <c r="AO55" s="76"/>
      <c r="AP55" s="76"/>
      <c r="AQ55" s="76"/>
      <c r="AR55" s="76"/>
      <c r="AS55" s="76"/>
      <c r="AT55" s="76"/>
      <c r="AU55" s="76"/>
      <c r="AV55" s="76"/>
      <c r="AW55" s="76"/>
      <c r="AX55" s="76"/>
      <c r="AY55" s="76"/>
      <c r="AZ55" s="76"/>
      <c r="BA55" s="76"/>
      <c r="BB55" s="77"/>
    </row>
    <row r="56" spans="1:54" ht="15.75" x14ac:dyDescent="0.25">
      <c r="A56" s="75">
        <f>IF(ISBLANK(VLOOKUP(D56,#REF!,3)),0,1)</f>
        <v>1</v>
      </c>
      <c r="B56" s="74">
        <f t="shared" si="0"/>
        <v>0</v>
      </c>
      <c r="C56" s="52">
        <v>22</v>
      </c>
      <c r="D56" s="53"/>
      <c r="E56" s="54"/>
      <c r="F56" s="55"/>
      <c r="G56" s="112"/>
      <c r="H56" s="53"/>
      <c r="I56" s="53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24"/>
      <c r="W56" s="124"/>
      <c r="X56" s="124"/>
      <c r="Y56" s="124"/>
      <c r="Z56" s="16"/>
      <c r="AA56" s="16"/>
      <c r="AB56" s="124"/>
      <c r="AC56" s="124"/>
      <c r="AD56" s="76"/>
      <c r="AE56" s="76"/>
      <c r="AF56" s="76"/>
      <c r="AG56" s="76"/>
      <c r="AH56" s="76"/>
      <c r="AI56" s="76"/>
      <c r="AJ56" s="76"/>
      <c r="AK56" s="76"/>
      <c r="AL56" s="76"/>
      <c r="AM56" s="76"/>
      <c r="AN56" s="76"/>
      <c r="AO56" s="76"/>
      <c r="AP56" s="76"/>
      <c r="AQ56" s="76"/>
      <c r="AR56" s="76"/>
      <c r="AS56" s="76"/>
      <c r="AT56" s="76"/>
      <c r="AU56" s="76"/>
      <c r="AV56" s="76"/>
      <c r="AW56" s="76"/>
      <c r="AX56" s="76"/>
      <c r="AY56" s="76"/>
      <c r="AZ56" s="76"/>
      <c r="BA56" s="76"/>
      <c r="BB56" s="77"/>
    </row>
    <row r="57" spans="1:54" ht="15.75" x14ac:dyDescent="0.25">
      <c r="A57" s="75">
        <f>IF(ISBLANK(VLOOKUP(D57,#REF!,3)),0,1)</f>
        <v>1</v>
      </c>
      <c r="B57" s="74">
        <f t="shared" si="0"/>
        <v>0</v>
      </c>
      <c r="C57" s="52">
        <v>23</v>
      </c>
      <c r="D57" s="53"/>
      <c r="E57" s="54"/>
      <c r="F57" s="55"/>
      <c r="G57" s="112"/>
      <c r="H57" s="53"/>
      <c r="I57" s="53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  <c r="AG57" s="76"/>
      <c r="AH57" s="76"/>
      <c r="AI57" s="76"/>
      <c r="AJ57" s="76"/>
      <c r="AK57" s="76"/>
      <c r="AL57" s="76"/>
      <c r="AM57" s="76"/>
      <c r="AN57" s="76"/>
      <c r="AO57" s="76"/>
      <c r="AP57" s="76"/>
      <c r="AQ57" s="76"/>
      <c r="AR57" s="76"/>
      <c r="AS57" s="76"/>
      <c r="AT57" s="76"/>
      <c r="AU57" s="76"/>
      <c r="AV57" s="76"/>
      <c r="AW57" s="76"/>
      <c r="AX57" s="76"/>
      <c r="AY57" s="76"/>
      <c r="AZ57" s="76"/>
      <c r="BA57" s="76"/>
      <c r="BB57" s="77"/>
    </row>
    <row r="58" spans="1:54" ht="16.5" thickBot="1" x14ac:dyDescent="0.3">
      <c r="A58" s="75">
        <f>IF(ISBLANK(VLOOKUP(D58,#REF!,3)),0,1)</f>
        <v>1</v>
      </c>
      <c r="B58" s="74">
        <f t="shared" si="0"/>
        <v>0</v>
      </c>
      <c r="C58" s="61">
        <v>24</v>
      </c>
      <c r="D58" s="62"/>
      <c r="E58" s="63"/>
      <c r="F58" s="64"/>
      <c r="G58" s="113"/>
      <c r="H58" s="62"/>
      <c r="I58" s="62"/>
      <c r="J58" s="152" t="s">
        <v>4</v>
      </c>
      <c r="K58" s="65" t="str">
        <f>IF(ISBLANK(E58),"",(0.000824493-(0.0000040899*E58)+(0.000000076438*E58^2)-(0.00000000082467*E58^3)+(0.0000000000053875*E58^4)))</f>
        <v/>
      </c>
      <c r="L58" s="65" t="str">
        <f t="shared" ref="L58" si="6">IF(ISBLANK(E58),"",(-0.00000572466+(0.00000010227*E58)-(0.0000000016546*E58^2)))</f>
        <v/>
      </c>
      <c r="M58" s="65" t="str">
        <f t="shared" ref="M58" si="7">IF(ISBLANK(E58),"",IF(ISBLANK(G58),(O58+(K58*35)+(L58*35^1.5)+(0.00000048314*35^2)),(O58+(K58*G58)+(L58*G58^1.5)+(0.00000048314*G58^2))))</f>
        <v/>
      </c>
      <c r="N58" s="66" t="str">
        <f t="shared" ref="N58" si="8">IF(ISBLANK(D58),"",IF(ISBLANK(G58),J58*(1+0.00001*(35-20)),J58*(1+0.00001*(G58-20))))</f>
        <v/>
      </c>
      <c r="O58" s="65" t="str">
        <f t="shared" ref="O58" si="9">IF(ISBLANK(E58),"",(0.999842594+(0.00006793952*E58)-(0.00000909529*E58^2)+(0.0000001001685*E58^3)-(0.000000001120083*E58^4)+(0.000000000006536332*E58^5)))</f>
        <v/>
      </c>
      <c r="P58" s="67" t="s">
        <v>4</v>
      </c>
      <c r="Q58" s="153" t="s">
        <v>4</v>
      </c>
      <c r="R58" s="68" t="s">
        <v>4</v>
      </c>
      <c r="S58" s="68" t="s">
        <v>4</v>
      </c>
      <c r="T58" s="78"/>
      <c r="U58" s="78"/>
      <c r="V58" s="78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/>
      <c r="AH58" s="78"/>
      <c r="AI58" s="78"/>
      <c r="AJ58" s="78"/>
      <c r="AK58" s="78"/>
      <c r="AL58" s="78"/>
      <c r="AM58" s="78"/>
      <c r="AN58" s="78"/>
      <c r="AO58" s="78"/>
      <c r="AP58" s="78"/>
      <c r="AQ58" s="78"/>
      <c r="AR58" s="78"/>
      <c r="AS58" s="78"/>
      <c r="AT58" s="78"/>
      <c r="AU58" s="78"/>
      <c r="AV58" s="78"/>
      <c r="AW58" s="78"/>
      <c r="AX58" s="78"/>
      <c r="AY58" s="78"/>
      <c r="AZ58" s="78"/>
      <c r="BA58" s="78"/>
      <c r="BB58" s="79"/>
    </row>
  </sheetData>
  <dataConsolidate/>
  <mergeCells count="70">
    <mergeCell ref="AX31:AX32"/>
    <mergeCell ref="AY31:AY32"/>
    <mergeCell ref="AZ31:AZ32"/>
    <mergeCell ref="BA31:BA32"/>
    <mergeCell ref="BB31:BB32"/>
    <mergeCell ref="AS31:AS32"/>
    <mergeCell ref="AT31:AT32"/>
    <mergeCell ref="AU31:AU32"/>
    <mergeCell ref="AV31:AV32"/>
    <mergeCell ref="AW31:AW32"/>
    <mergeCell ref="AN31:AN32"/>
    <mergeCell ref="AO31:AO32"/>
    <mergeCell ref="AP31:AP32"/>
    <mergeCell ref="AQ31:AQ32"/>
    <mergeCell ref="AR31:AR32"/>
    <mergeCell ref="AI31:AI32"/>
    <mergeCell ref="AJ31:AJ32"/>
    <mergeCell ref="AK31:AK32"/>
    <mergeCell ref="AL31:AL32"/>
    <mergeCell ref="AM31:AM32"/>
    <mergeCell ref="AD31:AD32"/>
    <mergeCell ref="AE31:AE32"/>
    <mergeCell ref="AF31:AF32"/>
    <mergeCell ref="AG31:AG32"/>
    <mergeCell ref="AH31:AH32"/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Z31:AA32"/>
    <mergeCell ref="AB31:AC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H33:H34"/>
    <mergeCell ref="I33:I34"/>
    <mergeCell ref="J33:J34"/>
    <mergeCell ref="C33:C34"/>
    <mergeCell ref="D33:D34"/>
    <mergeCell ref="E33:E34"/>
    <mergeCell ref="F33:F34"/>
    <mergeCell ref="G33:G34"/>
  </mergeCells>
  <dataValidations disablePrompts="1" count="4">
    <dataValidation type="list" allowBlank="1" showErrorMessage="1" sqref="I29">
      <formula1>$O$28:$O$30</formula1>
    </dataValidation>
    <dataValidation allowBlank="1" showErrorMessage="1" sqref="J30"/>
    <dataValidation type="list" showInputMessage="1" showErrorMessage="1" promptTitle="Choix Cardinal" sqref="P10">
      <formula1>$N$8:$N$10</formula1>
    </dataValidation>
    <dataValidation type="list" showInputMessage="1" showErrorMessage="1" promptTitle="Choix Cardinal" sqref="P9">
      <formula1>$M$8:$M$10</formula1>
    </dataValidation>
  </dataValidations>
  <pageMargins left="0.7" right="0.7" top="0.75" bottom="0.75" header="0.3" footer="0.3"/>
  <pageSetup paperSize="9" orientation="portrait" horizontalDpi="4294967293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8"/>
  <sheetViews>
    <sheetView zoomScaleNormal="100" workbookViewId="0">
      <selection activeCell="G35" sqref="G35:AC46"/>
    </sheetView>
  </sheetViews>
  <sheetFormatPr baseColWidth="10" defaultColWidth="11.42578125" defaultRowHeight="15" x14ac:dyDescent="0.25"/>
  <cols>
    <col min="1" max="2" width="0.85546875" style="80" customWidth="1"/>
    <col min="3" max="3" width="3.7109375" style="80" customWidth="1"/>
    <col min="4" max="8" width="10.28515625" style="80" customWidth="1"/>
    <col min="9" max="10" width="15.7109375" style="80" customWidth="1"/>
    <col min="11" max="15" width="10.7109375" style="80" hidden="1" customWidth="1"/>
    <col min="16" max="16" width="10.7109375" style="80" customWidth="1"/>
    <col min="17" max="29" width="10.28515625" style="80" customWidth="1"/>
    <col min="30" max="30" width="13.5703125" style="80" bestFit="1" customWidth="1"/>
    <col min="31" max="31" width="16.5703125" style="80" bestFit="1" customWidth="1"/>
    <col min="32" max="32" width="9.140625" style="80" bestFit="1" customWidth="1"/>
    <col min="33" max="33" width="26.140625" style="80" bestFit="1" customWidth="1"/>
    <col min="34" max="34" width="12.7109375" style="80" bestFit="1" customWidth="1"/>
    <col min="35" max="35" width="11.140625" style="80" bestFit="1" customWidth="1"/>
    <col min="36" max="36" width="14.28515625" style="80" bestFit="1" customWidth="1"/>
    <col min="37" max="37" width="12" style="80" bestFit="1" customWidth="1"/>
    <col min="38" max="38" width="26.5703125" style="80" bestFit="1" customWidth="1"/>
    <col min="39" max="39" width="14.42578125" style="80" bestFit="1" customWidth="1"/>
    <col min="40" max="40" width="11" style="80" bestFit="1" customWidth="1"/>
    <col min="41" max="41" width="12.28515625" style="80" bestFit="1" customWidth="1"/>
    <col min="42" max="42" width="10.7109375" style="80" bestFit="1" customWidth="1"/>
    <col min="43" max="43" width="6.28515625" style="80" bestFit="1" customWidth="1"/>
    <col min="44" max="44" width="19.42578125" style="80" bestFit="1" customWidth="1"/>
    <col min="45" max="45" width="12.85546875" style="80" bestFit="1" customWidth="1"/>
    <col min="46" max="46" width="17.5703125" style="80" bestFit="1" customWidth="1"/>
    <col min="47" max="47" width="14.42578125" style="80" bestFit="1" customWidth="1"/>
    <col min="48" max="48" width="13.5703125" style="80" bestFit="1" customWidth="1"/>
    <col min="49" max="49" width="13.7109375" style="80" bestFit="1" customWidth="1"/>
    <col min="50" max="50" width="19.7109375" style="80" bestFit="1" customWidth="1"/>
    <col min="51" max="51" width="13.140625" style="80" bestFit="1" customWidth="1"/>
    <col min="52" max="52" width="17.42578125" style="80" bestFit="1" customWidth="1"/>
    <col min="53" max="53" width="13.28515625" style="80" bestFit="1" customWidth="1"/>
    <col min="54" max="54" width="12.42578125" style="80" bestFit="1" customWidth="1"/>
    <col min="55" max="16384" width="11.42578125" style="80"/>
  </cols>
  <sheetData>
    <row r="1" spans="3:23" ht="3" customHeight="1" thickBot="1" x14ac:dyDescent="0.3"/>
    <row r="2" spans="3:23" ht="21" x14ac:dyDescent="0.35">
      <c r="C2" s="214" t="s">
        <v>19</v>
      </c>
      <c r="D2" s="215"/>
      <c r="E2" s="215"/>
      <c r="F2" s="216" t="s">
        <v>147</v>
      </c>
      <c r="G2" s="216"/>
      <c r="H2" s="216"/>
      <c r="I2" s="216"/>
      <c r="J2" s="216"/>
      <c r="K2" s="216"/>
      <c r="L2" s="216"/>
      <c r="M2" s="216"/>
      <c r="N2" s="216"/>
      <c r="O2" s="216"/>
      <c r="P2" s="216"/>
      <c r="Q2" s="216"/>
      <c r="R2" s="216"/>
      <c r="S2" s="216"/>
      <c r="T2" s="216"/>
      <c r="U2" s="1"/>
    </row>
    <row r="3" spans="3:23" ht="14.45" customHeight="1" x14ac:dyDescent="0.25">
      <c r="C3" s="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2"/>
    </row>
    <row r="4" spans="3:23" ht="21.75" thickBot="1" x14ac:dyDescent="0.4">
      <c r="C4" s="217" t="s">
        <v>75</v>
      </c>
      <c r="D4" s="218"/>
      <c r="E4" s="218"/>
      <c r="F4" s="218"/>
      <c r="G4" s="218"/>
      <c r="H4" s="218"/>
      <c r="I4" s="218"/>
      <c r="J4" s="218"/>
      <c r="K4" s="218"/>
      <c r="L4" s="218"/>
      <c r="M4" s="218"/>
      <c r="N4" s="218"/>
      <c r="O4" s="218"/>
      <c r="P4" s="218"/>
      <c r="Q4" s="218"/>
      <c r="R4" s="218"/>
      <c r="S4" s="218"/>
      <c r="T4" s="218"/>
      <c r="U4" s="219"/>
    </row>
    <row r="5" spans="3:23" ht="15.75" customHeight="1" thickBot="1" x14ac:dyDescent="0.4">
      <c r="C5" s="7"/>
      <c r="D5" s="7"/>
      <c r="E5" s="7"/>
      <c r="F5" s="7"/>
      <c r="G5" s="7"/>
      <c r="J5" s="7"/>
      <c r="K5" s="7"/>
      <c r="L5" s="7"/>
      <c r="M5" s="7"/>
      <c r="N5" s="7"/>
      <c r="O5" s="7"/>
      <c r="P5" s="7"/>
      <c r="Q5" s="7"/>
      <c r="R5" s="7"/>
    </row>
    <row r="6" spans="3:23" ht="16.5" customHeight="1" thickBot="1" x14ac:dyDescent="0.3">
      <c r="C6" s="220" t="s">
        <v>38</v>
      </c>
      <c r="D6" s="221"/>
      <c r="E6" s="221"/>
      <c r="F6" s="222">
        <v>39</v>
      </c>
      <c r="G6" s="222"/>
      <c r="H6" s="221" t="s">
        <v>37</v>
      </c>
      <c r="I6" s="221"/>
      <c r="J6" s="221"/>
      <c r="K6" s="51"/>
      <c r="L6" s="51"/>
      <c r="M6" s="51"/>
      <c r="N6" s="50"/>
      <c r="O6" s="51"/>
      <c r="P6" s="223">
        <v>1</v>
      </c>
      <c r="Q6" s="223"/>
      <c r="R6" s="224" t="s">
        <v>78</v>
      </c>
      <c r="S6" s="224"/>
      <c r="T6" s="225">
        <v>37422</v>
      </c>
      <c r="U6" s="226"/>
    </row>
    <row r="7" spans="3:23" ht="16.5" customHeight="1" thickBot="1" x14ac:dyDescent="0.4">
      <c r="C7" s="34"/>
      <c r="D7" s="34"/>
      <c r="E7" s="33"/>
      <c r="F7" s="35"/>
      <c r="G7" s="33"/>
      <c r="H7" s="33"/>
      <c r="I7" s="33"/>
      <c r="J7" s="33"/>
      <c r="K7" s="33"/>
      <c r="L7" s="33"/>
      <c r="M7" s="33"/>
      <c r="N7" s="33"/>
      <c r="O7" s="37"/>
      <c r="P7" s="33"/>
      <c r="Q7" s="36"/>
    </row>
    <row r="8" spans="3:23" ht="15" customHeight="1" x14ac:dyDescent="0.25">
      <c r="C8" s="46"/>
      <c r="D8" s="33"/>
      <c r="G8" s="206" t="s">
        <v>57</v>
      </c>
      <c r="H8" s="207"/>
      <c r="I8" s="172" t="s">
        <v>50</v>
      </c>
      <c r="J8" s="172" t="s">
        <v>46</v>
      </c>
      <c r="K8" s="44"/>
      <c r="L8" s="44"/>
      <c r="M8" s="44"/>
      <c r="N8" s="44"/>
      <c r="O8" s="47"/>
      <c r="P8" s="45" t="s">
        <v>52</v>
      </c>
      <c r="Q8" s="208" t="s">
        <v>47</v>
      </c>
      <c r="R8" s="209"/>
    </row>
    <row r="9" spans="3:23" ht="14.25" customHeight="1" x14ac:dyDescent="0.25">
      <c r="C9" s="46"/>
      <c r="D9" s="33"/>
      <c r="G9" s="210" t="s">
        <v>48</v>
      </c>
      <c r="H9" s="211"/>
      <c r="I9" s="38">
        <v>3</v>
      </c>
      <c r="J9" s="39">
        <v>30.1</v>
      </c>
      <c r="K9" s="42" t="s">
        <v>51</v>
      </c>
      <c r="L9" s="43" t="str">
        <f>IF(P9=M9,"+","-")</f>
        <v>+</v>
      </c>
      <c r="M9" s="42" t="s">
        <v>3</v>
      </c>
      <c r="N9" s="42" t="s">
        <v>54</v>
      </c>
      <c r="O9" s="16" t="str">
        <f>IF(ISBLANK(I9),"",IF(ISBLANK(J9),"",IF(P9=M10,L9&amp;N11,N11)))</f>
        <v>3°30,1</v>
      </c>
      <c r="P9" s="39" t="s">
        <v>3</v>
      </c>
      <c r="Q9" s="212">
        <f>IF(ISBLANK(I9),"",IF(ISBLANK(J9),"",IF(J9&gt;60,"ERREUR !!",O11*(I9+(J9/60)))))</f>
        <v>3.5016666666666669</v>
      </c>
      <c r="R9" s="213"/>
    </row>
    <row r="10" spans="3:23" ht="15" customHeight="1" x14ac:dyDescent="0.25">
      <c r="C10" s="46"/>
      <c r="D10" s="33"/>
      <c r="G10" s="210" t="s">
        <v>49</v>
      </c>
      <c r="H10" s="211"/>
      <c r="I10" s="38">
        <v>2</v>
      </c>
      <c r="J10" s="39">
        <v>50.33</v>
      </c>
      <c r="K10" s="42" t="s">
        <v>51</v>
      </c>
      <c r="L10" s="43" t="str">
        <f>IF(P10=N9,"+","-")</f>
        <v>+</v>
      </c>
      <c r="M10" s="42" t="s">
        <v>53</v>
      </c>
      <c r="N10" s="42" t="s">
        <v>55</v>
      </c>
      <c r="O10" s="11" t="str">
        <f>IF(ISBLANK(I10),"",IF(ISBLANK(J10),"",IF(P10=N10,L10&amp;N12,N12)))</f>
        <v>2°50,33</v>
      </c>
      <c r="P10" s="39" t="s">
        <v>54</v>
      </c>
      <c r="Q10" s="212">
        <f>IF(ISBLANK(I10),"",IF(ISBLANK(J10),"",IF(J10&gt;60,"ERREUR !!",O12*(I10+(J10/60)))))</f>
        <v>2.8388333333333335</v>
      </c>
      <c r="R10" s="213"/>
      <c r="S10" s="31"/>
      <c r="T10" s="31"/>
    </row>
    <row r="11" spans="3:23" x14ac:dyDescent="0.25">
      <c r="G11" s="194" t="s">
        <v>72</v>
      </c>
      <c r="H11" s="195"/>
      <c r="I11" s="83" t="s">
        <v>33</v>
      </c>
      <c r="J11" s="85">
        <v>37421</v>
      </c>
      <c r="K11" s="85"/>
      <c r="L11" s="85"/>
      <c r="M11" s="85"/>
      <c r="N11" s="86" t="str">
        <f>I9&amp;"°"&amp;J9</f>
        <v>3°30,1</v>
      </c>
      <c r="O11" s="87">
        <f>IF(P9=M10,-1,1)</f>
        <v>1</v>
      </c>
      <c r="P11" s="198" t="str">
        <f>TEXT(J11,"aaaa-mm-jj")&amp;"T"&amp;TEXT(J12,"hh:mm:ss")&amp;"z"</f>
        <v>2006-06-15T22:00:00z</v>
      </c>
      <c r="Q11" s="198"/>
      <c r="R11" s="199"/>
      <c r="T11" s="30"/>
      <c r="U11" s="30"/>
      <c r="V11" s="32"/>
      <c r="W11" s="32"/>
    </row>
    <row r="12" spans="3:23" ht="15.75" thickBot="1" x14ac:dyDescent="0.3">
      <c r="G12" s="196"/>
      <c r="H12" s="197"/>
      <c r="I12" s="84" t="s">
        <v>73</v>
      </c>
      <c r="J12" s="114">
        <v>0.91666666666666663</v>
      </c>
      <c r="K12" s="88"/>
      <c r="L12" s="88"/>
      <c r="M12" s="88"/>
      <c r="N12" s="89" t="str">
        <f>I10&amp;"°"&amp;J10</f>
        <v>2°50,33</v>
      </c>
      <c r="O12" s="87">
        <f>IF(P10=N10,-1,1)</f>
        <v>1</v>
      </c>
      <c r="P12" s="200"/>
      <c r="Q12" s="200"/>
      <c r="R12" s="201"/>
      <c r="T12" s="30"/>
      <c r="U12" s="30"/>
      <c r="V12" s="32"/>
      <c r="W12" s="32"/>
    </row>
    <row r="13" spans="3:23" ht="15.75" thickBot="1" x14ac:dyDescent="0.3">
      <c r="C13" s="5" t="s">
        <v>1</v>
      </c>
      <c r="D13" s="5"/>
      <c r="E13" s="6"/>
      <c r="K13" s="81"/>
      <c r="L13" s="81"/>
      <c r="M13" s="81"/>
      <c r="N13" s="81"/>
      <c r="O13" s="81"/>
      <c r="P13" s="81"/>
      <c r="Q13" s="82"/>
    </row>
    <row r="14" spans="3:23" ht="15" customHeight="1" x14ac:dyDescent="0.25">
      <c r="C14" s="97" t="s">
        <v>7</v>
      </c>
      <c r="D14" s="90"/>
      <c r="E14" s="90"/>
      <c r="F14" s="90"/>
      <c r="G14" s="90"/>
      <c r="H14" s="91"/>
      <c r="I14" s="91"/>
      <c r="J14" s="91"/>
      <c r="K14" s="90"/>
      <c r="L14" s="90"/>
      <c r="M14" s="90"/>
      <c r="N14" s="91"/>
      <c r="O14" s="12"/>
      <c r="P14" s="91"/>
      <c r="Q14" s="12" t="s">
        <v>17</v>
      </c>
      <c r="R14" s="17">
        <v>22.2</v>
      </c>
      <c r="S14" s="92" t="s">
        <v>2</v>
      </c>
    </row>
    <row r="15" spans="3:23" ht="14.25" customHeight="1" x14ac:dyDescent="0.25">
      <c r="C15" s="98" t="s">
        <v>32</v>
      </c>
      <c r="D15" s="93"/>
      <c r="E15" s="93"/>
      <c r="F15" s="93"/>
      <c r="G15" s="93"/>
      <c r="H15" s="23"/>
      <c r="I15" s="23"/>
      <c r="J15" s="23"/>
      <c r="K15" s="93"/>
      <c r="L15" s="93"/>
      <c r="M15" s="93"/>
      <c r="N15" s="23"/>
      <c r="O15" s="13"/>
      <c r="P15" s="23"/>
      <c r="Q15" s="13" t="s">
        <v>34</v>
      </c>
      <c r="R15" s="18">
        <v>22.2</v>
      </c>
      <c r="S15" s="94" t="s">
        <v>2</v>
      </c>
    </row>
    <row r="16" spans="3:23" x14ac:dyDescent="0.25">
      <c r="C16" s="98" t="s">
        <v>11</v>
      </c>
      <c r="D16" s="93"/>
      <c r="E16" s="93"/>
      <c r="F16" s="93"/>
      <c r="G16" s="93"/>
      <c r="H16" s="23"/>
      <c r="I16" s="23"/>
      <c r="J16" s="23"/>
      <c r="K16" s="93"/>
      <c r="L16" s="93"/>
      <c r="M16" s="93"/>
      <c r="N16" s="23"/>
      <c r="O16" s="14"/>
      <c r="P16" s="23"/>
      <c r="Q16" s="14" t="s">
        <v>35</v>
      </c>
      <c r="R16" s="20" t="s">
        <v>4</v>
      </c>
      <c r="S16" s="94" t="s">
        <v>6</v>
      </c>
    </row>
    <row r="17" spans="3:54" ht="15.75" thickBot="1" x14ac:dyDescent="0.3">
      <c r="C17" s="99" t="s">
        <v>12</v>
      </c>
      <c r="D17" s="95"/>
      <c r="E17" s="95"/>
      <c r="F17" s="95"/>
      <c r="G17" s="95"/>
      <c r="H17" s="24"/>
      <c r="I17" s="24"/>
      <c r="J17" s="24"/>
      <c r="K17" s="95"/>
      <c r="L17" s="95"/>
      <c r="M17" s="95"/>
      <c r="N17" s="24"/>
      <c r="O17" s="15"/>
      <c r="P17" s="24"/>
      <c r="Q17" s="15" t="s">
        <v>36</v>
      </c>
      <c r="R17" s="21" t="s">
        <v>4</v>
      </c>
      <c r="S17" s="96" t="s">
        <v>6</v>
      </c>
    </row>
    <row r="18" spans="3:54" ht="14.45" hidden="1" x14ac:dyDescent="0.3">
      <c r="C18" s="8" t="s">
        <v>8</v>
      </c>
      <c r="D18" s="9"/>
      <c r="E18" s="9"/>
      <c r="F18" s="9"/>
      <c r="G18" s="9"/>
      <c r="H18" s="9"/>
      <c r="I18" s="9"/>
      <c r="J18" s="9"/>
      <c r="K18" s="10"/>
      <c r="L18" s="10"/>
      <c r="M18" s="10"/>
      <c r="N18" s="10"/>
      <c r="O18" s="25" t="s">
        <v>0</v>
      </c>
      <c r="P18" s="19">
        <f>(0.999842594+(0.00006793952*$R$14)-(0.00000909529*$R$14^2)+(0.0000001001685*$R$14^3)-(0.000000001120083*$R$14^4)+(0.000000000006536332*$R$14^5))</f>
        <v>0.99772746372807231</v>
      </c>
      <c r="Q18" s="10"/>
      <c r="R18" s="2"/>
    </row>
    <row r="19" spans="3:54" ht="14.45" hidden="1" x14ac:dyDescent="0.3">
      <c r="C19" s="8" t="s">
        <v>9</v>
      </c>
      <c r="D19" s="9"/>
      <c r="E19" s="9"/>
      <c r="F19" s="9"/>
      <c r="G19" s="9"/>
      <c r="H19" s="9"/>
      <c r="I19" s="9"/>
      <c r="J19" s="9"/>
      <c r="K19" s="10"/>
      <c r="L19" s="10"/>
      <c r="M19" s="10"/>
      <c r="N19" s="10"/>
      <c r="O19" s="25" t="s">
        <v>43</v>
      </c>
      <c r="P19" s="19" t="e">
        <f>$P$24*($P$18/#REF!)</f>
        <v>#REF!</v>
      </c>
      <c r="Q19" s="10" t="s">
        <v>3</v>
      </c>
      <c r="R19" s="2"/>
    </row>
    <row r="20" spans="3:54" ht="14.45" hidden="1" x14ac:dyDescent="0.3">
      <c r="C20" s="8" t="s">
        <v>18</v>
      </c>
      <c r="D20" s="9"/>
      <c r="E20" s="9"/>
      <c r="F20" s="9"/>
      <c r="G20" s="9"/>
      <c r="H20" s="9"/>
      <c r="I20" s="9"/>
      <c r="J20" s="9"/>
      <c r="K20" s="10"/>
      <c r="L20" s="10"/>
      <c r="M20" s="10"/>
      <c r="N20" s="10"/>
      <c r="O20" s="25" t="s">
        <v>44</v>
      </c>
      <c r="P20" s="19" t="e">
        <f>5+#REF!</f>
        <v>#REF!</v>
      </c>
      <c r="Q20" s="10" t="s">
        <v>6</v>
      </c>
      <c r="R20" s="2"/>
    </row>
    <row r="21" spans="3:54" ht="14.45" hidden="1" x14ac:dyDescent="0.3">
      <c r="C21" s="8" t="s">
        <v>10</v>
      </c>
      <c r="D21" s="9"/>
      <c r="E21" s="9"/>
      <c r="F21" s="9"/>
      <c r="G21" s="9"/>
      <c r="H21" s="9"/>
      <c r="I21" s="9"/>
      <c r="J21" s="9"/>
      <c r="K21" s="10"/>
      <c r="L21" s="10"/>
      <c r="M21" s="10"/>
      <c r="N21" s="10"/>
      <c r="O21" s="25" t="s">
        <v>45</v>
      </c>
      <c r="P21" s="19" t="e">
        <f>P20*(1+0.00001*(R14-20))</f>
        <v>#REF!</v>
      </c>
      <c r="Q21" s="10" t="s">
        <v>6</v>
      </c>
      <c r="R21" s="2"/>
    </row>
    <row r="22" spans="3:54" ht="14.45" hidden="1" x14ac:dyDescent="0.3">
      <c r="C22" s="8" t="s">
        <v>13</v>
      </c>
      <c r="D22" s="9"/>
      <c r="E22" s="9"/>
      <c r="F22" s="9"/>
      <c r="G22" s="9"/>
      <c r="H22" s="9"/>
      <c r="I22" s="9"/>
      <c r="J22" s="9"/>
      <c r="K22" s="10"/>
      <c r="L22" s="10"/>
      <c r="M22" s="10"/>
      <c r="N22" s="10"/>
      <c r="O22" s="25" t="s">
        <v>39</v>
      </c>
      <c r="P22" s="22" t="e">
        <f>$R$16*(1+0.00001*(20-$R$14))</f>
        <v>#VALUE!</v>
      </c>
      <c r="Q22" s="10" t="s">
        <v>6</v>
      </c>
      <c r="R22" s="2"/>
    </row>
    <row r="23" spans="3:54" ht="14.45" hidden="1" x14ac:dyDescent="0.3">
      <c r="C23" s="8" t="s">
        <v>14</v>
      </c>
      <c r="D23" s="9"/>
      <c r="E23" s="9"/>
      <c r="F23" s="9"/>
      <c r="G23" s="9"/>
      <c r="H23" s="9"/>
      <c r="I23" s="9"/>
      <c r="J23" s="9"/>
      <c r="K23" s="10"/>
      <c r="L23" s="10"/>
      <c r="M23" s="10"/>
      <c r="N23" s="10"/>
      <c r="O23" s="25" t="s">
        <v>40</v>
      </c>
      <c r="P23" s="22" t="e">
        <f>$R$17*(1+0.00001*(20-$R$14))</f>
        <v>#VALUE!</v>
      </c>
      <c r="Q23" s="10" t="s">
        <v>6</v>
      </c>
      <c r="R23" s="2"/>
    </row>
    <row r="24" spans="3:54" ht="14.45" hidden="1" x14ac:dyDescent="0.3">
      <c r="C24" s="8" t="s">
        <v>15</v>
      </c>
      <c r="D24" s="9"/>
      <c r="E24" s="9"/>
      <c r="F24" s="9"/>
      <c r="G24" s="9"/>
      <c r="H24" s="9"/>
      <c r="I24" s="9"/>
      <c r="J24" s="9"/>
      <c r="K24" s="10"/>
      <c r="L24" s="10"/>
      <c r="M24" s="10"/>
      <c r="N24" s="10"/>
      <c r="O24" s="25" t="s">
        <v>41</v>
      </c>
      <c r="P24" s="23" t="e">
        <f>MAX(#REF!)</f>
        <v>#REF!</v>
      </c>
      <c r="Q24" s="10" t="s">
        <v>3</v>
      </c>
      <c r="R24" s="2"/>
    </row>
    <row r="25" spans="3:54" ht="14.45" hidden="1" x14ac:dyDescent="0.3">
      <c r="C25" s="8" t="s">
        <v>16</v>
      </c>
      <c r="D25" s="9"/>
      <c r="E25" s="9"/>
      <c r="F25" s="9"/>
      <c r="G25" s="9"/>
      <c r="H25" s="9"/>
      <c r="I25" s="9"/>
      <c r="J25" s="9"/>
      <c r="K25" s="10"/>
      <c r="L25" s="10"/>
      <c r="M25" s="10"/>
      <c r="N25" s="10"/>
      <c r="O25" s="25" t="s">
        <v>42</v>
      </c>
      <c r="P25" s="23" t="e">
        <f>IF(ISBLANK(R14),"",IF(ISBLANK(P21),"",IF(ISBLANK(R17),"",(($P$24*$P$18)/($P$22-$P$23)))))</f>
        <v>#REF!</v>
      </c>
      <c r="Q25" s="10" t="s">
        <v>3</v>
      </c>
      <c r="R25" s="2"/>
    </row>
    <row r="26" spans="3:54" ht="14.45" hidden="1" x14ac:dyDescent="0.3">
      <c r="C26" s="40" t="s">
        <v>31</v>
      </c>
      <c r="D26" s="41"/>
      <c r="E26" s="41"/>
      <c r="F26" s="41"/>
      <c r="G26" s="41"/>
      <c r="H26" s="41"/>
      <c r="I26" s="41"/>
      <c r="J26" s="41"/>
      <c r="K26" s="10"/>
      <c r="L26" s="10"/>
      <c r="M26" s="10"/>
      <c r="N26" s="10"/>
      <c r="O26" s="25" t="s">
        <v>30</v>
      </c>
      <c r="P26" s="23" t="e">
        <f>2+(#REF!+#REF!)</f>
        <v>#REF!</v>
      </c>
      <c r="Q26" s="10" t="s">
        <v>6</v>
      </c>
      <c r="R26" s="2"/>
    </row>
    <row r="27" spans="3:54" hidden="1" thickBot="1" x14ac:dyDescent="0.35">
      <c r="C27" s="26"/>
      <c r="D27" s="27"/>
      <c r="E27" s="27"/>
      <c r="F27" s="27"/>
      <c r="G27" s="27"/>
      <c r="H27" s="27"/>
      <c r="I27" s="27"/>
      <c r="J27" s="27"/>
      <c r="K27" s="28"/>
      <c r="L27" s="28"/>
      <c r="M27" s="28"/>
      <c r="N27" s="28"/>
      <c r="O27" s="29" t="s">
        <v>29</v>
      </c>
      <c r="P27" s="24">
        <v>1.6999999999999999E-3</v>
      </c>
      <c r="Q27" s="28"/>
      <c r="R27" s="4"/>
    </row>
    <row r="29" spans="3:54" ht="15.75" x14ac:dyDescent="0.25">
      <c r="E29" s="202" t="s">
        <v>60</v>
      </c>
      <c r="F29" s="202"/>
      <c r="G29" s="202"/>
      <c r="H29" s="202"/>
      <c r="I29" s="69" t="s">
        <v>66</v>
      </c>
      <c r="K29" s="70"/>
      <c r="L29" s="70"/>
      <c r="M29" s="70"/>
      <c r="N29" s="71"/>
      <c r="O29" s="70" t="s">
        <v>66</v>
      </c>
    </row>
    <row r="30" spans="3:54" ht="16.149999999999999" thickBot="1" x14ac:dyDescent="0.35">
      <c r="E30" s="119"/>
      <c r="F30" s="119"/>
      <c r="G30" s="119"/>
      <c r="H30" s="119"/>
      <c r="I30" s="119"/>
      <c r="J30" s="73"/>
      <c r="K30" s="72"/>
      <c r="L30" s="72"/>
      <c r="M30" s="72"/>
      <c r="N30" s="71"/>
      <c r="O30" s="71" t="s">
        <v>65</v>
      </c>
      <c r="P30" s="71"/>
    </row>
    <row r="31" spans="3:54" ht="15.75" customHeight="1" x14ac:dyDescent="0.25">
      <c r="C31" s="203" t="s">
        <v>5</v>
      </c>
      <c r="D31" s="190" t="s">
        <v>24</v>
      </c>
      <c r="E31" s="190" t="s">
        <v>58</v>
      </c>
      <c r="F31" s="190" t="s">
        <v>56</v>
      </c>
      <c r="G31" s="190" t="s">
        <v>20</v>
      </c>
      <c r="H31" s="190" t="s">
        <v>76</v>
      </c>
      <c r="I31" s="188" t="s">
        <v>77</v>
      </c>
      <c r="J31" s="188" t="s">
        <v>64</v>
      </c>
      <c r="K31" s="190" t="s">
        <v>21</v>
      </c>
      <c r="L31" s="190" t="s">
        <v>22</v>
      </c>
      <c r="M31" s="190" t="s">
        <v>26</v>
      </c>
      <c r="N31" s="190" t="s">
        <v>25</v>
      </c>
      <c r="O31" s="190" t="s">
        <v>23</v>
      </c>
      <c r="P31" s="192" t="s">
        <v>74</v>
      </c>
      <c r="Q31" s="192"/>
      <c r="R31" s="192"/>
      <c r="S31" s="192"/>
      <c r="T31" s="184" t="s">
        <v>69</v>
      </c>
      <c r="U31" s="184"/>
      <c r="V31" s="184" t="s">
        <v>70</v>
      </c>
      <c r="W31" s="184"/>
      <c r="X31" s="184" t="s">
        <v>71</v>
      </c>
      <c r="Y31" s="184"/>
      <c r="Z31" s="184" t="s">
        <v>67</v>
      </c>
      <c r="AA31" s="184"/>
      <c r="AB31" s="184" t="s">
        <v>68</v>
      </c>
      <c r="AC31" s="186"/>
      <c r="AD31" s="227" t="s">
        <v>80</v>
      </c>
      <c r="AE31" s="227" t="s">
        <v>81</v>
      </c>
      <c r="AF31" s="227" t="s">
        <v>82</v>
      </c>
      <c r="AG31" s="228" t="s">
        <v>83</v>
      </c>
      <c r="AH31" s="227" t="s">
        <v>84</v>
      </c>
      <c r="AI31" s="227" t="s">
        <v>85</v>
      </c>
      <c r="AJ31" s="227" t="s">
        <v>86</v>
      </c>
      <c r="AK31" s="227" t="s">
        <v>87</v>
      </c>
      <c r="AL31" s="228" t="s">
        <v>88</v>
      </c>
      <c r="AM31" s="227" t="s">
        <v>89</v>
      </c>
      <c r="AN31" s="227" t="s">
        <v>90</v>
      </c>
      <c r="AO31" s="227" t="s">
        <v>91</v>
      </c>
      <c r="AP31" s="227" t="s">
        <v>92</v>
      </c>
      <c r="AQ31" s="227" t="s">
        <v>93</v>
      </c>
      <c r="AR31" s="228" t="s">
        <v>94</v>
      </c>
      <c r="AS31" s="228" t="s">
        <v>95</v>
      </c>
      <c r="AT31" s="228" t="s">
        <v>96</v>
      </c>
      <c r="AU31" s="227" t="s">
        <v>97</v>
      </c>
      <c r="AV31" s="227" t="s">
        <v>98</v>
      </c>
      <c r="AW31" s="229" t="s">
        <v>99</v>
      </c>
      <c r="AX31" s="227" t="s">
        <v>100</v>
      </c>
      <c r="AY31" s="227" t="s">
        <v>101</v>
      </c>
      <c r="AZ31" s="228" t="s">
        <v>102</v>
      </c>
      <c r="BA31" s="227" t="s">
        <v>103</v>
      </c>
      <c r="BB31" s="230" t="s">
        <v>104</v>
      </c>
    </row>
    <row r="32" spans="3:54" ht="15.75" customHeight="1" x14ac:dyDescent="0.25">
      <c r="C32" s="204"/>
      <c r="D32" s="191"/>
      <c r="E32" s="191"/>
      <c r="F32" s="191"/>
      <c r="G32" s="191"/>
      <c r="H32" s="191"/>
      <c r="I32" s="205"/>
      <c r="J32" s="189"/>
      <c r="K32" s="191"/>
      <c r="L32" s="191"/>
      <c r="M32" s="191"/>
      <c r="N32" s="191"/>
      <c r="O32" s="191"/>
      <c r="P32" s="193"/>
      <c r="Q32" s="193"/>
      <c r="R32" s="193"/>
      <c r="S32" s="193"/>
      <c r="T32" s="185"/>
      <c r="U32" s="185"/>
      <c r="V32" s="185"/>
      <c r="W32" s="185"/>
      <c r="X32" s="185"/>
      <c r="Y32" s="185"/>
      <c r="Z32" s="185"/>
      <c r="AA32" s="185"/>
      <c r="AB32" s="185"/>
      <c r="AC32" s="187"/>
      <c r="AD32" s="227"/>
      <c r="AE32" s="227"/>
      <c r="AF32" s="227"/>
      <c r="AG32" s="228"/>
      <c r="AH32" s="227"/>
      <c r="AI32" s="227"/>
      <c r="AJ32" s="227"/>
      <c r="AK32" s="227"/>
      <c r="AL32" s="228"/>
      <c r="AM32" s="227"/>
      <c r="AN32" s="227"/>
      <c r="AO32" s="227"/>
      <c r="AP32" s="227"/>
      <c r="AQ32" s="227"/>
      <c r="AR32" s="228"/>
      <c r="AS32" s="228"/>
      <c r="AT32" s="228"/>
      <c r="AU32" s="227"/>
      <c r="AV32" s="227"/>
      <c r="AW32" s="229"/>
      <c r="AX32" s="227"/>
      <c r="AY32" s="227"/>
      <c r="AZ32" s="228"/>
      <c r="BA32" s="227"/>
      <c r="BB32" s="230"/>
    </row>
    <row r="33" spans="1:54" ht="15.75" customHeight="1" x14ac:dyDescent="0.25">
      <c r="C33" s="178" t="s">
        <v>59</v>
      </c>
      <c r="D33" s="180" t="s">
        <v>4</v>
      </c>
      <c r="E33" s="180" t="s">
        <v>2</v>
      </c>
      <c r="F33" s="176" t="s">
        <v>62</v>
      </c>
      <c r="G33" s="182"/>
      <c r="H33" s="176" t="s">
        <v>27</v>
      </c>
      <c r="I33" s="176" t="s">
        <v>27</v>
      </c>
      <c r="J33" s="176" t="s">
        <v>62</v>
      </c>
      <c r="K33" s="136"/>
      <c r="L33" s="136"/>
      <c r="M33" s="136"/>
      <c r="N33" s="136"/>
      <c r="O33" s="136"/>
      <c r="P33" s="137" t="s">
        <v>132</v>
      </c>
      <c r="Q33" s="137"/>
      <c r="R33" s="137" t="s">
        <v>133</v>
      </c>
      <c r="S33" s="137" t="s">
        <v>134</v>
      </c>
      <c r="T33" s="138" t="s">
        <v>135</v>
      </c>
      <c r="U33" s="138" t="s">
        <v>136</v>
      </c>
      <c r="V33" s="138" t="s">
        <v>137</v>
      </c>
      <c r="W33" s="138" t="s">
        <v>138</v>
      </c>
      <c r="X33" s="138" t="s">
        <v>139</v>
      </c>
      <c r="Y33" s="138" t="s">
        <v>140</v>
      </c>
      <c r="Z33" s="138" t="s">
        <v>141</v>
      </c>
      <c r="AA33" s="138" t="s">
        <v>142</v>
      </c>
      <c r="AB33" s="138" t="s">
        <v>143</v>
      </c>
      <c r="AC33" s="139" t="s">
        <v>144</v>
      </c>
      <c r="AD33" s="129" t="s">
        <v>105</v>
      </c>
      <c r="AE33" s="129" t="s">
        <v>106</v>
      </c>
      <c r="AF33" s="129" t="s">
        <v>107</v>
      </c>
      <c r="AG33" s="130" t="s">
        <v>108</v>
      </c>
      <c r="AH33" s="129" t="s">
        <v>109</v>
      </c>
      <c r="AI33" s="131" t="s">
        <v>110</v>
      </c>
      <c r="AJ33" s="129" t="s">
        <v>111</v>
      </c>
      <c r="AK33" s="131" t="s">
        <v>112</v>
      </c>
      <c r="AL33" s="129" t="s">
        <v>113</v>
      </c>
      <c r="AM33" s="129" t="s">
        <v>114</v>
      </c>
      <c r="AN33" s="129" t="s">
        <v>115</v>
      </c>
      <c r="AO33" s="129" t="s">
        <v>116</v>
      </c>
      <c r="AP33" s="129" t="s">
        <v>117</v>
      </c>
      <c r="AQ33" s="131" t="s">
        <v>118</v>
      </c>
      <c r="AR33" s="129" t="s">
        <v>119</v>
      </c>
      <c r="AS33" s="129" t="s">
        <v>120</v>
      </c>
      <c r="AT33" s="132" t="s">
        <v>121</v>
      </c>
      <c r="AU33" s="131" t="s">
        <v>122</v>
      </c>
      <c r="AV33" s="131" t="s">
        <v>123</v>
      </c>
      <c r="AW33" s="131" t="s">
        <v>124</v>
      </c>
      <c r="AX33" s="129" t="s">
        <v>125</v>
      </c>
      <c r="AY33" s="129" t="s">
        <v>126</v>
      </c>
      <c r="AZ33" s="130" t="s">
        <v>127</v>
      </c>
      <c r="BA33" s="129" t="s">
        <v>128</v>
      </c>
      <c r="BB33" s="133" t="s">
        <v>129</v>
      </c>
    </row>
    <row r="34" spans="1:54" ht="14.25" customHeight="1" thickBot="1" x14ac:dyDescent="0.3">
      <c r="C34" s="179"/>
      <c r="D34" s="181"/>
      <c r="E34" s="181"/>
      <c r="F34" s="177"/>
      <c r="G34" s="183"/>
      <c r="H34" s="177"/>
      <c r="I34" s="177"/>
      <c r="J34" s="177"/>
      <c r="K34" s="125"/>
      <c r="L34" s="125"/>
      <c r="M34" s="125"/>
      <c r="N34" s="126" t="s">
        <v>6</v>
      </c>
      <c r="O34" s="125"/>
      <c r="P34" s="126" t="s">
        <v>61</v>
      </c>
      <c r="Q34" s="126" t="s">
        <v>79</v>
      </c>
      <c r="R34" s="126" t="s">
        <v>63</v>
      </c>
      <c r="S34" s="126" t="s">
        <v>28</v>
      </c>
      <c r="T34" s="100" t="s">
        <v>63</v>
      </c>
      <c r="U34" s="100" t="s">
        <v>28</v>
      </c>
      <c r="V34" s="100" t="s">
        <v>63</v>
      </c>
      <c r="W34" s="100" t="s">
        <v>28</v>
      </c>
      <c r="X34" s="100" t="s">
        <v>63</v>
      </c>
      <c r="Y34" s="100" t="s">
        <v>28</v>
      </c>
      <c r="Z34" s="100" t="s">
        <v>63</v>
      </c>
      <c r="AA34" s="100" t="s">
        <v>28</v>
      </c>
      <c r="AB34" s="100" t="s">
        <v>63</v>
      </c>
      <c r="AC34" s="101" t="s">
        <v>28</v>
      </c>
      <c r="AD34" s="134" t="s">
        <v>130</v>
      </c>
      <c r="AE34" s="134" t="s">
        <v>130</v>
      </c>
      <c r="AF34" s="134" t="s">
        <v>130</v>
      </c>
      <c r="AG34" s="135" t="s">
        <v>131</v>
      </c>
      <c r="AH34" s="134" t="s">
        <v>131</v>
      </c>
      <c r="AI34" s="134" t="s">
        <v>131</v>
      </c>
      <c r="AJ34" s="134" t="s">
        <v>131</v>
      </c>
      <c r="AK34" s="134" t="s">
        <v>131</v>
      </c>
      <c r="AL34" s="134" t="s">
        <v>131</v>
      </c>
      <c r="AM34" s="134" t="s">
        <v>131</v>
      </c>
      <c r="AN34" s="134" t="s">
        <v>131</v>
      </c>
      <c r="AO34" s="134" t="s">
        <v>131</v>
      </c>
      <c r="AP34" s="134" t="s">
        <v>131</v>
      </c>
      <c r="AQ34" s="134" t="s">
        <v>131</v>
      </c>
      <c r="AR34" s="134" t="s">
        <v>131</v>
      </c>
      <c r="AS34" s="134" t="s">
        <v>131</v>
      </c>
      <c r="AT34" s="134" t="s">
        <v>131</v>
      </c>
      <c r="AU34" s="134" t="s">
        <v>131</v>
      </c>
      <c r="AV34" s="134" t="s">
        <v>131</v>
      </c>
      <c r="AW34" s="134" t="s">
        <v>131</v>
      </c>
      <c r="AX34" s="134" t="s">
        <v>131</v>
      </c>
      <c r="AY34" s="134" t="s">
        <v>131</v>
      </c>
      <c r="AZ34" s="134" t="s">
        <v>131</v>
      </c>
      <c r="BA34" s="134" t="s">
        <v>131</v>
      </c>
      <c r="BB34" s="134" t="s">
        <v>131</v>
      </c>
    </row>
    <row r="35" spans="1:54" ht="15.75" x14ac:dyDescent="0.25">
      <c r="A35" s="75">
        <f>IF(ISBLANK(VLOOKUP(D35,#REF!,3)),0,1)</f>
        <v>1</v>
      </c>
      <c r="B35" s="74">
        <f>IF(ISBLANK(D35),0,IF(ISBLANK(E35),0,IF(ISBLANK(F35),0,1)))</f>
        <v>0</v>
      </c>
      <c r="C35" s="140">
        <v>1</v>
      </c>
      <c r="D35" s="53"/>
      <c r="E35" s="53"/>
      <c r="F35" s="53"/>
      <c r="G35" s="164">
        <v>34.557499999999997</v>
      </c>
      <c r="H35" s="53">
        <v>700</v>
      </c>
      <c r="I35" s="159">
        <v>703</v>
      </c>
      <c r="J35" s="147"/>
      <c r="K35" s="143" t="str">
        <f>IF(ISBLANK(E35),"",(0.000824493-(0.0000040899*E35)+(0.000000076438*E35^2)-(0.00000000082467*E35^3)+(0.0000000000053875*E35^4)))</f>
        <v/>
      </c>
      <c r="L35" s="143" t="str">
        <f>IF(ISBLANK(E35),"",(-0.00000572466+(0.00000010227*E35)-(0.0000000016546*E35^2)))</f>
        <v/>
      </c>
      <c r="M35" s="143" t="str">
        <f>IF(ISBLANK(E35),"",IF(ISBLANK(G35),(O35+(K35*35)+(L35*35^1.5)+(0.00000048314*35^2)),(O35+(K35*G35)+(L35*G35^1.5)+(0.00000048314*G35^2))))</f>
        <v/>
      </c>
      <c r="N35" s="144" t="str">
        <f>IF(ISBLANK(D35),"",IF(ISBLANK(G35),J35*(1+0.00001*(35-20)),J35*(1+0.00001*(G35-20))))</f>
        <v/>
      </c>
      <c r="O35" s="143" t="str">
        <f>IF(ISBLANK(E35),"",(0.999842594+(0.00006793952*E35)-(0.00000909529*E35^2)+(0.0000001001685*E35^3)-(0.000000001120083*E35^4)+(0.000000000006536332*E35^5)))</f>
        <v/>
      </c>
      <c r="P35" s="167">
        <v>2.6589999999999998</v>
      </c>
      <c r="Q35" s="147"/>
      <c r="S35" s="148">
        <v>115.6</v>
      </c>
      <c r="T35" s="231">
        <v>4.0000000000000001E-3</v>
      </c>
      <c r="U35" s="231">
        <v>3.9087576359779098E-3</v>
      </c>
      <c r="X35" s="231">
        <v>37.216000000000001</v>
      </c>
      <c r="Y35" s="231">
        <v>36.36708104513847</v>
      </c>
      <c r="Z35" s="231">
        <v>2.4550000000000001</v>
      </c>
      <c r="AA35" s="231">
        <v>2.3989999990814419</v>
      </c>
      <c r="AB35" s="231">
        <v>26.62</v>
      </c>
      <c r="AC35" s="231">
        <v>26.01278206743299</v>
      </c>
      <c r="AD35" s="149"/>
      <c r="AE35" s="149"/>
      <c r="AF35" s="149"/>
      <c r="AG35" s="149"/>
      <c r="AH35" s="149"/>
      <c r="AI35" s="149"/>
      <c r="AJ35" s="149"/>
      <c r="AK35" s="149"/>
      <c r="AL35" s="149"/>
      <c r="AM35" s="149"/>
      <c r="AN35" s="149"/>
      <c r="AO35" s="149"/>
      <c r="AP35" s="149"/>
      <c r="AQ35" s="149"/>
      <c r="AR35" s="149"/>
      <c r="AS35" s="149"/>
      <c r="AT35" s="149"/>
      <c r="AU35" s="149"/>
      <c r="AV35" s="149"/>
      <c r="AW35" s="149"/>
      <c r="AX35" s="149"/>
      <c r="AY35" s="149"/>
      <c r="AZ35" s="149"/>
      <c r="BA35" s="149"/>
      <c r="BB35" s="150"/>
    </row>
    <row r="36" spans="1:54" ht="15.75" x14ac:dyDescent="0.25">
      <c r="A36" s="75">
        <f>IF(ISBLANK(VLOOKUP(D36,#REF!,3)),0,1)</f>
        <v>1</v>
      </c>
      <c r="B36" s="74">
        <f t="shared" ref="B36:B58" si="0">IF(ISBLANK(D36),0,IF(ISBLANK(E36),0,IF(ISBLANK(F36),0,1)))</f>
        <v>0</v>
      </c>
      <c r="C36" s="52">
        <v>2</v>
      </c>
      <c r="D36" s="53"/>
      <c r="E36" s="53"/>
      <c r="F36" s="53"/>
      <c r="G36" s="164">
        <v>34.685099999999998</v>
      </c>
      <c r="H36" s="53">
        <v>500</v>
      </c>
      <c r="I36" s="159">
        <v>498</v>
      </c>
      <c r="J36" s="48"/>
      <c r="K36" s="57" t="str">
        <f t="shared" ref="K36:K45" si="1">IF(ISBLANK(E36),"",(0.000824493-(0.0000040899*E36)+(0.000000076438*E36^2)-(0.00000000082467*E36^3)+(0.0000000000053875*E36^4)))</f>
        <v/>
      </c>
      <c r="L36" s="57" t="str">
        <f t="shared" ref="L36:L45" si="2">IF(ISBLANK(E36),"",(-0.00000572466+(0.00000010227*E36)-(0.0000000016546*E36^2)))</f>
        <v/>
      </c>
      <c r="M36" s="57" t="str">
        <f t="shared" ref="M36:M45" si="3">IF(ISBLANK(E36),"",IF(ISBLANK(G36),(O36+(K36*35)+(L36*35^1.5)+(0.00000048314*35^2)),(O36+(K36*G36)+(L36*G36^1.5)+(0.00000048314*G36^2))))</f>
        <v/>
      </c>
      <c r="N36" s="58" t="str">
        <f t="shared" ref="N36:N45" si="4">IF(ISBLANK(D36),"",IF(ISBLANK(G36),J36*(1+0.00001*(35-20)),J36*(1+0.00001*(G36-20))))</f>
        <v/>
      </c>
      <c r="O36" s="57" t="str">
        <f t="shared" ref="O36:O45" si="5">IF(ISBLANK(E36),"",(0.999842594+(0.00006793952*E36)-(0.00000909529*E36^2)+(0.0000001001685*E36^3)-(0.000000001120083*E36^4)+(0.000000000006536332*E36^5)))</f>
        <v/>
      </c>
      <c r="P36" s="168">
        <v>1.976</v>
      </c>
      <c r="Q36" s="48"/>
      <c r="S36" s="102">
        <v>86</v>
      </c>
      <c r="T36" s="231">
        <v>5.0000000000000001E-3</v>
      </c>
      <c r="U36" s="231">
        <v>4.8859470449723868E-3</v>
      </c>
      <c r="X36" s="231">
        <v>37.064999999999998</v>
      </c>
      <c r="Y36" s="231">
        <v>36.219525444380302</v>
      </c>
      <c r="Z36" s="231">
        <v>2.3559999999999999</v>
      </c>
      <c r="AA36" s="231">
        <v>2.3022582475909887</v>
      </c>
      <c r="AB36" s="231">
        <v>20.92</v>
      </c>
      <c r="AC36" s="231">
        <v>20.44280243616447</v>
      </c>
      <c r="AD36" s="76"/>
      <c r="AE36" s="76"/>
      <c r="AF36" s="76"/>
      <c r="AG36" s="76"/>
      <c r="AH36" s="76"/>
      <c r="AI36" s="76"/>
      <c r="AJ36" s="76"/>
      <c r="AK36" s="76"/>
      <c r="AL36" s="76"/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76"/>
      <c r="BA36" s="76"/>
      <c r="BB36" s="77"/>
    </row>
    <row r="37" spans="1:54" ht="15.75" x14ac:dyDescent="0.25">
      <c r="A37" s="75">
        <f>IF(ISBLANK(VLOOKUP(D37,#REF!,3)),0,1)</f>
        <v>1</v>
      </c>
      <c r="B37" s="74">
        <f t="shared" si="0"/>
        <v>0</v>
      </c>
      <c r="C37" s="52">
        <v>3</v>
      </c>
      <c r="D37" s="53"/>
      <c r="E37" s="53"/>
      <c r="F37" s="53"/>
      <c r="G37" s="164">
        <v>35.062899999999999</v>
      </c>
      <c r="H37" s="53">
        <v>300</v>
      </c>
      <c r="I37" s="159">
        <v>299</v>
      </c>
      <c r="J37" s="48"/>
      <c r="K37" s="57" t="str">
        <f t="shared" si="1"/>
        <v/>
      </c>
      <c r="L37" s="57" t="str">
        <f t="shared" si="2"/>
        <v/>
      </c>
      <c r="M37" s="57" t="str">
        <f t="shared" si="3"/>
        <v/>
      </c>
      <c r="N37" s="58" t="str">
        <f t="shared" si="4"/>
        <v/>
      </c>
      <c r="O37" s="57" t="str">
        <f t="shared" si="5"/>
        <v/>
      </c>
      <c r="P37" s="168">
        <v>1.29</v>
      </c>
      <c r="Q37" s="48"/>
      <c r="S37" s="102">
        <v>56.1</v>
      </c>
      <c r="T37" s="231">
        <v>4.0000000000000001E-3</v>
      </c>
      <c r="U37" s="231">
        <v>3.9087576359779098E-3</v>
      </c>
      <c r="X37" s="231">
        <v>32.516000000000005</v>
      </c>
      <c r="Y37" s="231">
        <v>31.774290822864433</v>
      </c>
      <c r="Z37" s="231">
        <v>2.0019999999999998</v>
      </c>
      <c r="AA37" s="231">
        <v>1.9563331968069435</v>
      </c>
      <c r="AB37" s="231">
        <v>13.09</v>
      </c>
      <c r="AC37" s="231">
        <v>12.791409363737708</v>
      </c>
      <c r="AD37" s="76"/>
      <c r="AE37" s="76"/>
      <c r="AF37" s="76"/>
      <c r="AG37" s="76"/>
      <c r="AH37" s="76"/>
      <c r="AI37" s="76"/>
      <c r="AJ37" s="76"/>
      <c r="AK37" s="76"/>
      <c r="AL37" s="76"/>
      <c r="AM37" s="76"/>
      <c r="AN37" s="76"/>
      <c r="AO37" s="76"/>
      <c r="AP37" s="76"/>
      <c r="AQ37" s="76"/>
      <c r="AR37" s="76"/>
      <c r="AS37" s="76"/>
      <c r="AT37" s="76"/>
      <c r="AU37" s="76"/>
      <c r="AV37" s="76"/>
      <c r="AW37" s="76"/>
      <c r="AX37" s="76"/>
      <c r="AY37" s="76"/>
      <c r="AZ37" s="76"/>
      <c r="BA37" s="76"/>
      <c r="BB37" s="77"/>
    </row>
    <row r="38" spans="1:54" ht="15.75" x14ac:dyDescent="0.25">
      <c r="A38" s="75">
        <f>IF(ISBLANK(VLOOKUP(D38,#REF!,3)),0,1)</f>
        <v>1</v>
      </c>
      <c r="B38" s="74">
        <f t="shared" si="0"/>
        <v>0</v>
      </c>
      <c r="C38" s="52">
        <v>4</v>
      </c>
      <c r="D38" s="53"/>
      <c r="E38" s="53"/>
      <c r="F38" s="53"/>
      <c r="G38" s="164">
        <v>35.621600000000001</v>
      </c>
      <c r="H38" s="53">
        <v>160</v>
      </c>
      <c r="I38" s="159">
        <v>160</v>
      </c>
      <c r="J38" s="16"/>
      <c r="K38" s="57" t="str">
        <f t="shared" si="1"/>
        <v/>
      </c>
      <c r="L38" s="57" t="str">
        <f t="shared" si="2"/>
        <v/>
      </c>
      <c r="M38" s="57" t="str">
        <f t="shared" si="3"/>
        <v/>
      </c>
      <c r="N38" s="58" t="str">
        <f t="shared" si="4"/>
        <v/>
      </c>
      <c r="O38" s="57" t="str">
        <f t="shared" si="5"/>
        <v/>
      </c>
      <c r="P38" s="169">
        <v>2.7269999999999999</v>
      </c>
      <c r="Q38" s="16"/>
      <c r="S38" s="124">
        <v>118.7</v>
      </c>
      <c r="T38" s="231">
        <v>1.2E-2</v>
      </c>
      <c r="U38" s="231">
        <v>1.1726272907933729E-2</v>
      </c>
      <c r="X38" s="231">
        <v>17.977999999999998</v>
      </c>
      <c r="Y38" s="231">
        <v>17.567911194902713</v>
      </c>
      <c r="Z38" s="231">
        <v>1.226</v>
      </c>
      <c r="AA38" s="231">
        <v>1.1980342154272292</v>
      </c>
      <c r="AB38" s="231">
        <v>5.66</v>
      </c>
      <c r="AC38" s="231">
        <v>5.5308920549087421</v>
      </c>
      <c r="AD38" s="76"/>
      <c r="AE38" s="76"/>
      <c r="AF38" s="76"/>
      <c r="AG38" s="76"/>
      <c r="AH38" s="76"/>
      <c r="AI38" s="76"/>
      <c r="AJ38" s="76"/>
      <c r="AK38" s="76"/>
      <c r="AL38" s="76"/>
      <c r="AM38" s="76"/>
      <c r="AN38" s="76"/>
      <c r="AO38" s="76"/>
      <c r="AP38" s="76"/>
      <c r="AQ38" s="76"/>
      <c r="AR38" s="76"/>
      <c r="AS38" s="76"/>
      <c r="AT38" s="76"/>
      <c r="AU38" s="76"/>
      <c r="AV38" s="76"/>
      <c r="AW38" s="76"/>
      <c r="AX38" s="76"/>
      <c r="AY38" s="76"/>
      <c r="AZ38" s="76"/>
      <c r="BA38" s="76"/>
      <c r="BB38" s="77"/>
    </row>
    <row r="39" spans="1:54" ht="15.75" x14ac:dyDescent="0.25">
      <c r="A39" s="75">
        <f>IF(ISBLANK(VLOOKUP(D39,#REF!,3)),0,1)</f>
        <v>1</v>
      </c>
      <c r="B39" s="74">
        <f t="shared" si="0"/>
        <v>0</v>
      </c>
      <c r="C39" s="52">
        <v>5</v>
      </c>
      <c r="D39" s="53"/>
      <c r="E39" s="53"/>
      <c r="F39" s="53"/>
      <c r="G39" s="164">
        <v>35.750799999999998</v>
      </c>
      <c r="H39" s="53">
        <v>130</v>
      </c>
      <c r="I39" s="159">
        <v>130</v>
      </c>
      <c r="J39" s="16"/>
      <c r="K39" s="57" t="str">
        <f t="shared" si="1"/>
        <v/>
      </c>
      <c r="L39" s="57" t="str">
        <f t="shared" si="2"/>
        <v/>
      </c>
      <c r="M39" s="57" t="str">
        <f t="shared" si="3"/>
        <v/>
      </c>
      <c r="N39" s="58" t="str">
        <f t="shared" si="4"/>
        <v/>
      </c>
      <c r="O39" s="57" t="str">
        <f t="shared" si="5"/>
        <v/>
      </c>
      <c r="P39" s="169">
        <v>3.2839999999999998</v>
      </c>
      <c r="Q39" s="16"/>
      <c r="S39" s="124">
        <v>143</v>
      </c>
      <c r="T39" s="231">
        <v>3.2000000000000001E-2</v>
      </c>
      <c r="U39" s="231">
        <v>3.1270061087823278E-2</v>
      </c>
      <c r="X39" s="231">
        <v>13.948</v>
      </c>
      <c r="Y39" s="231">
        <v>13.629837876654971</v>
      </c>
      <c r="Z39" s="231">
        <v>1.022</v>
      </c>
      <c r="AA39" s="231">
        <v>0.99868757599235591</v>
      </c>
      <c r="AB39" s="231">
        <v>4.4800000000000004</v>
      </c>
      <c r="AC39" s="231">
        <v>4.3778085522952592</v>
      </c>
      <c r="AD39" s="76"/>
      <c r="AE39" s="76"/>
      <c r="AF39" s="76"/>
      <c r="AG39" s="76"/>
      <c r="AH39" s="76"/>
      <c r="AI39" s="76"/>
      <c r="AJ39" s="76"/>
      <c r="AK39" s="76"/>
      <c r="AL39" s="76"/>
      <c r="AM39" s="76"/>
      <c r="AN39" s="76"/>
      <c r="AO39" s="76"/>
      <c r="AP39" s="76"/>
      <c r="AQ39" s="76"/>
      <c r="AR39" s="76"/>
      <c r="AS39" s="76"/>
      <c r="AT39" s="76"/>
      <c r="AU39" s="76"/>
      <c r="AV39" s="76"/>
      <c r="AW39" s="76"/>
      <c r="AX39" s="76"/>
      <c r="AY39" s="76"/>
      <c r="AZ39" s="76"/>
      <c r="BA39" s="76"/>
      <c r="BB39" s="77"/>
    </row>
    <row r="40" spans="1:54" ht="15.75" x14ac:dyDescent="0.25">
      <c r="A40" s="75">
        <f>IF(ISBLANK(VLOOKUP(D40,#REF!,3)),0,1)</f>
        <v>1</v>
      </c>
      <c r="B40" s="74">
        <f t="shared" si="0"/>
        <v>0</v>
      </c>
      <c r="C40" s="52">
        <v>6</v>
      </c>
      <c r="D40" s="53"/>
      <c r="E40" s="53"/>
      <c r="F40" s="53"/>
      <c r="G40" s="232">
        <v>35.832900000000002</v>
      </c>
      <c r="H40" s="53">
        <v>100</v>
      </c>
      <c r="I40" s="159">
        <v>100</v>
      </c>
      <c r="J40" s="16"/>
      <c r="K40" s="120" t="str">
        <f t="shared" si="1"/>
        <v/>
      </c>
      <c r="L40" s="120" t="str">
        <f t="shared" si="2"/>
        <v/>
      </c>
      <c r="M40" s="120" t="str">
        <f t="shared" si="3"/>
        <v/>
      </c>
      <c r="N40" s="121" t="str">
        <f t="shared" si="4"/>
        <v/>
      </c>
      <c r="O40" s="120" t="str">
        <f t="shared" si="5"/>
        <v/>
      </c>
      <c r="P40" s="169">
        <v>3.1760000000000002</v>
      </c>
      <c r="Q40" s="16"/>
      <c r="S40" s="124">
        <v>138.30000000000001</v>
      </c>
      <c r="T40" s="231">
        <v>3.9E-2</v>
      </c>
      <c r="U40" s="231">
        <v>3.8110386950784621E-2</v>
      </c>
      <c r="X40" s="231">
        <v>13.621</v>
      </c>
      <c r="Y40" s="231">
        <v>13.310296939913776</v>
      </c>
      <c r="Z40" s="231">
        <v>0.97299999999999998</v>
      </c>
      <c r="AA40" s="231">
        <v>0.95080529495162647</v>
      </c>
      <c r="AB40" s="231">
        <v>4.25</v>
      </c>
      <c r="AC40" s="231">
        <v>4.1530549882265291</v>
      </c>
      <c r="AD40" s="76"/>
      <c r="AE40" s="76"/>
      <c r="AF40" s="76"/>
      <c r="AG40" s="76"/>
      <c r="AH40" s="76"/>
      <c r="AI40" s="76"/>
      <c r="AJ40" s="76"/>
      <c r="AK40" s="76"/>
      <c r="AL40" s="76"/>
      <c r="AM40" s="76"/>
      <c r="AN40" s="76"/>
      <c r="AO40" s="76"/>
      <c r="AP40" s="76"/>
      <c r="AQ40" s="76"/>
      <c r="AR40" s="76"/>
      <c r="AS40" s="76"/>
      <c r="AT40" s="76"/>
      <c r="AU40" s="76"/>
      <c r="AV40" s="76"/>
      <c r="AW40" s="76"/>
      <c r="AX40" s="76"/>
      <c r="AY40" s="76"/>
      <c r="AZ40" s="76"/>
      <c r="BA40" s="76"/>
      <c r="BB40" s="77"/>
    </row>
    <row r="41" spans="1:54" ht="15.75" x14ac:dyDescent="0.25">
      <c r="A41" s="75">
        <f>IF(ISBLANK(VLOOKUP(D41,#REF!,3)),0,1)</f>
        <v>1</v>
      </c>
      <c r="B41" s="74">
        <f t="shared" si="0"/>
        <v>0</v>
      </c>
      <c r="C41" s="52">
        <v>7</v>
      </c>
      <c r="D41" s="53"/>
      <c r="E41" s="53"/>
      <c r="F41" s="53"/>
      <c r="G41" s="232">
        <v>35.835700000000003</v>
      </c>
      <c r="H41" s="53">
        <v>100</v>
      </c>
      <c r="I41" s="159">
        <v>100</v>
      </c>
      <c r="J41" s="16"/>
      <c r="K41" s="57" t="str">
        <f t="shared" si="1"/>
        <v/>
      </c>
      <c r="L41" s="57" t="str">
        <f t="shared" si="2"/>
        <v/>
      </c>
      <c r="M41" s="57" t="str">
        <f t="shared" si="3"/>
        <v/>
      </c>
      <c r="N41" s="58" t="str">
        <f t="shared" si="4"/>
        <v/>
      </c>
      <c r="O41" s="57" t="str">
        <f t="shared" si="5"/>
        <v/>
      </c>
      <c r="P41" s="169">
        <v>3.1749999999999998</v>
      </c>
      <c r="Q41" s="16"/>
      <c r="S41" s="124">
        <v>138.19999999999999</v>
      </c>
      <c r="T41" s="231">
        <v>0.04</v>
      </c>
      <c r="U41" s="231">
        <v>3.9087576359779094E-2</v>
      </c>
      <c r="X41" s="231">
        <v>13.49</v>
      </c>
      <c r="Y41" s="231">
        <v>13.182285127335501</v>
      </c>
      <c r="Z41" s="231">
        <v>0.98099999999999998</v>
      </c>
      <c r="AA41" s="231">
        <v>0.95862281022358231</v>
      </c>
      <c r="AB41" s="231">
        <v>4.24</v>
      </c>
      <c r="AC41" s="231">
        <v>4.1432830941365841</v>
      </c>
      <c r="AD41" s="76"/>
      <c r="AE41" s="76"/>
      <c r="AF41" s="76"/>
      <c r="AG41" s="76"/>
      <c r="AH41" s="76"/>
      <c r="AI41" s="76"/>
      <c r="AJ41" s="76"/>
      <c r="AK41" s="76"/>
      <c r="AL41" s="76"/>
      <c r="AM41" s="76"/>
      <c r="AN41" s="76"/>
      <c r="AO41" s="76"/>
      <c r="AP41" s="76"/>
      <c r="AQ41" s="76"/>
      <c r="AR41" s="76"/>
      <c r="AS41" s="76"/>
      <c r="AT41" s="76"/>
      <c r="AU41" s="76"/>
      <c r="AV41" s="76"/>
      <c r="AW41" s="76"/>
      <c r="AX41" s="76"/>
      <c r="AY41" s="76"/>
      <c r="AZ41" s="76"/>
      <c r="BA41" s="76"/>
      <c r="BB41" s="77"/>
    </row>
    <row r="42" spans="1:54" ht="15.75" x14ac:dyDescent="0.25">
      <c r="A42" s="75">
        <f>IF(ISBLANK(VLOOKUP(D42,#REF!,3)),0,1)</f>
        <v>1</v>
      </c>
      <c r="B42" s="74">
        <f t="shared" si="0"/>
        <v>0</v>
      </c>
      <c r="C42" s="52">
        <v>8</v>
      </c>
      <c r="D42" s="53"/>
      <c r="E42" s="53"/>
      <c r="F42" s="53"/>
      <c r="G42" s="164">
        <v>35.963700000000003</v>
      </c>
      <c r="H42" s="53">
        <v>80</v>
      </c>
      <c r="I42" s="159">
        <v>79</v>
      </c>
      <c r="J42" s="16"/>
      <c r="K42" s="57" t="str">
        <f t="shared" si="1"/>
        <v/>
      </c>
      <c r="L42" s="57" t="str">
        <f t="shared" si="2"/>
        <v/>
      </c>
      <c r="M42" s="57" t="str">
        <f t="shared" si="3"/>
        <v/>
      </c>
      <c r="N42" s="58" t="str">
        <f t="shared" si="4"/>
        <v/>
      </c>
      <c r="O42" s="57" t="str">
        <f t="shared" si="5"/>
        <v/>
      </c>
      <c r="P42" s="169">
        <v>3.3679999999999999</v>
      </c>
      <c r="Q42" s="16"/>
      <c r="S42" s="124">
        <v>146.6</v>
      </c>
      <c r="T42" s="231">
        <v>7.6999999999999999E-2</v>
      </c>
      <c r="U42" s="231">
        <v>7.5243584492574761E-2</v>
      </c>
      <c r="X42" s="231">
        <v>11.443</v>
      </c>
      <c r="Y42" s="231">
        <v>11.181978407123804</v>
      </c>
      <c r="Z42" s="231">
        <v>0.84</v>
      </c>
      <c r="AA42" s="231">
        <v>0.82083910355536094</v>
      </c>
      <c r="AB42" s="231">
        <v>3.56</v>
      </c>
      <c r="AC42" s="231">
        <v>3.4787942960203395</v>
      </c>
      <c r="AD42" s="76"/>
      <c r="AE42" s="76"/>
      <c r="AF42" s="76"/>
      <c r="AG42" s="76"/>
      <c r="AH42" s="76"/>
      <c r="AI42" s="76"/>
      <c r="AJ42" s="76"/>
      <c r="AK42" s="76"/>
      <c r="AL42" s="76"/>
      <c r="AM42" s="76"/>
      <c r="AN42" s="76"/>
      <c r="AO42" s="76"/>
      <c r="AP42" s="76"/>
      <c r="AQ42" s="76"/>
      <c r="AR42" s="76"/>
      <c r="AS42" s="76"/>
      <c r="AT42" s="76"/>
      <c r="AU42" s="76"/>
      <c r="AV42" s="76"/>
      <c r="AW42" s="76"/>
      <c r="AX42" s="76"/>
      <c r="AY42" s="76"/>
      <c r="AZ42" s="76"/>
      <c r="BA42" s="76"/>
      <c r="BB42" s="77"/>
    </row>
    <row r="43" spans="1:54" ht="15.75" x14ac:dyDescent="0.25">
      <c r="A43" s="75">
        <f>IF(ISBLANK(VLOOKUP(D43,#REF!,3)),0,1)</f>
        <v>1</v>
      </c>
      <c r="B43" s="74">
        <f t="shared" si="0"/>
        <v>0</v>
      </c>
      <c r="C43" s="52">
        <v>9</v>
      </c>
      <c r="D43" s="53"/>
      <c r="E43" s="53"/>
      <c r="F43" s="53"/>
      <c r="G43" s="164">
        <v>36.044899999999998</v>
      </c>
      <c r="H43" s="53">
        <v>60</v>
      </c>
      <c r="I43" s="159">
        <v>59</v>
      </c>
      <c r="J43" s="16"/>
      <c r="K43" s="57" t="str">
        <f t="shared" si="1"/>
        <v/>
      </c>
      <c r="L43" s="57" t="str">
        <f t="shared" si="2"/>
        <v/>
      </c>
      <c r="M43" s="57" t="str">
        <f t="shared" si="3"/>
        <v/>
      </c>
      <c r="N43" s="58" t="str">
        <f t="shared" si="4"/>
        <v/>
      </c>
      <c r="O43" s="57" t="str">
        <f t="shared" si="5"/>
        <v/>
      </c>
      <c r="P43" s="169">
        <v>3.4129999999999998</v>
      </c>
      <c r="Q43" s="16"/>
      <c r="S43" s="124">
        <v>148.6</v>
      </c>
      <c r="T43" s="231">
        <v>0.17</v>
      </c>
      <c r="U43" s="231">
        <v>0.16612219952906118</v>
      </c>
      <c r="X43" s="231">
        <v>10.119999999999999</v>
      </c>
      <c r="Y43" s="231">
        <v>9.8891568190241106</v>
      </c>
      <c r="Z43" s="231">
        <v>0.74399999999999999</v>
      </c>
      <c r="AA43" s="231">
        <v>0.72702892029189115</v>
      </c>
      <c r="AB43" s="231">
        <v>3.13</v>
      </c>
      <c r="AC43" s="231">
        <v>3.058602850152714</v>
      </c>
      <c r="AD43" s="76"/>
      <c r="AE43" s="76"/>
      <c r="AF43" s="76"/>
      <c r="AG43" s="76"/>
      <c r="AH43" s="76"/>
      <c r="AI43" s="76"/>
      <c r="AJ43" s="76"/>
      <c r="AK43" s="76"/>
      <c r="AL43" s="76"/>
      <c r="AM43" s="76"/>
      <c r="AN43" s="76"/>
      <c r="AO43" s="76"/>
      <c r="AP43" s="76"/>
      <c r="AQ43" s="76"/>
      <c r="AR43" s="76"/>
      <c r="AS43" s="76"/>
      <c r="AT43" s="76"/>
      <c r="AU43" s="76"/>
      <c r="AV43" s="76"/>
      <c r="AW43" s="76"/>
      <c r="AX43" s="76"/>
      <c r="AY43" s="76"/>
      <c r="AZ43" s="76"/>
      <c r="BA43" s="76"/>
      <c r="BB43" s="77"/>
    </row>
    <row r="44" spans="1:54" ht="15.75" x14ac:dyDescent="0.25">
      <c r="A44" s="75">
        <f>IF(ISBLANK(VLOOKUP(D44,#REF!,3)),0,1)</f>
        <v>1</v>
      </c>
      <c r="B44" s="74">
        <f t="shared" si="0"/>
        <v>0</v>
      </c>
      <c r="C44" s="52">
        <v>10</v>
      </c>
      <c r="D44" s="53"/>
      <c r="E44" s="53"/>
      <c r="F44" s="53"/>
      <c r="G44" s="164">
        <v>36.154600000000002</v>
      </c>
      <c r="H44" s="53">
        <v>40</v>
      </c>
      <c r="I44" s="159">
        <v>39</v>
      </c>
      <c r="J44" s="16"/>
      <c r="K44" s="57" t="str">
        <f t="shared" si="1"/>
        <v/>
      </c>
      <c r="L44" s="57" t="str">
        <f t="shared" si="2"/>
        <v/>
      </c>
      <c r="M44" s="57" t="str">
        <f t="shared" si="3"/>
        <v/>
      </c>
      <c r="N44" s="58" t="str">
        <f t="shared" si="4"/>
        <v/>
      </c>
      <c r="O44" s="57" t="str">
        <f t="shared" si="5"/>
        <v/>
      </c>
      <c r="P44" s="169">
        <v>3.8660000000000001</v>
      </c>
      <c r="Q44" s="16"/>
      <c r="S44" s="124">
        <v>168.4</v>
      </c>
      <c r="T44" s="231">
        <v>0.57199999999999995</v>
      </c>
      <c r="U44" s="231">
        <v>0.558952341944841</v>
      </c>
      <c r="X44" s="231">
        <v>4.5979999999999999</v>
      </c>
      <c r="Y44" s="231">
        <v>4.4931169025566069</v>
      </c>
      <c r="Z44" s="231">
        <v>0.45600000000000002</v>
      </c>
      <c r="AA44" s="231">
        <v>0.44559837050148171</v>
      </c>
      <c r="AB44" s="231">
        <v>2.15</v>
      </c>
      <c r="AC44" s="231">
        <v>2.1009572293381265</v>
      </c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  <c r="AP44" s="76"/>
      <c r="AQ44" s="76"/>
      <c r="AR44" s="76"/>
      <c r="AS44" s="76"/>
      <c r="AT44" s="76"/>
      <c r="AU44" s="76"/>
      <c r="AV44" s="76"/>
      <c r="AW44" s="76"/>
      <c r="AX44" s="76"/>
      <c r="AY44" s="76"/>
      <c r="AZ44" s="76"/>
      <c r="BA44" s="76"/>
      <c r="BB44" s="77"/>
    </row>
    <row r="45" spans="1:54" ht="15.75" x14ac:dyDescent="0.25">
      <c r="A45" s="75">
        <f>IF(ISBLANK(VLOOKUP(D45,#REF!,3)),0,1)</f>
        <v>1</v>
      </c>
      <c r="B45" s="74">
        <f t="shared" si="0"/>
        <v>0</v>
      </c>
      <c r="C45" s="52">
        <v>11</v>
      </c>
      <c r="D45" s="53"/>
      <c r="E45" s="53"/>
      <c r="F45" s="53"/>
      <c r="G45" s="164">
        <v>35.648299999999999</v>
      </c>
      <c r="H45" s="53">
        <v>20</v>
      </c>
      <c r="I45" s="159">
        <v>19.600000000000001</v>
      </c>
      <c r="J45" s="16"/>
      <c r="K45" s="57" t="str">
        <f t="shared" si="1"/>
        <v/>
      </c>
      <c r="L45" s="57" t="str">
        <f t="shared" si="2"/>
        <v/>
      </c>
      <c r="M45" s="57" t="str">
        <f t="shared" si="3"/>
        <v/>
      </c>
      <c r="N45" s="58" t="str">
        <f t="shared" si="4"/>
        <v/>
      </c>
      <c r="O45" s="57" t="str">
        <f t="shared" si="5"/>
        <v/>
      </c>
      <c r="P45" s="169">
        <v>4.5579999999999998</v>
      </c>
      <c r="Q45" s="16"/>
      <c r="S45" s="124">
        <v>198.8</v>
      </c>
      <c r="T45" s="231">
        <v>1.2999999999999999E-2</v>
      </c>
      <c r="U45" s="231">
        <v>1.2703462316928206E-2</v>
      </c>
      <c r="X45" s="231">
        <v>5.7000000000000009E-2</v>
      </c>
      <c r="Y45" s="231">
        <v>5.5699796312685221E-2</v>
      </c>
      <c r="Z45" s="231">
        <v>6.5999999999999989E-2</v>
      </c>
      <c r="AA45" s="231">
        <v>6.4494500993635503E-2</v>
      </c>
      <c r="AB45" s="231">
        <v>0.99</v>
      </c>
      <c r="AC45" s="231">
        <v>0.96741751490453265</v>
      </c>
      <c r="AD45" s="76"/>
      <c r="AE45" s="76"/>
      <c r="AF45" s="76"/>
      <c r="AG45" s="76"/>
      <c r="AH45" s="76"/>
      <c r="AI45" s="76"/>
      <c r="AJ45" s="76"/>
      <c r="AK45" s="76"/>
      <c r="AL45" s="76"/>
      <c r="AM45" s="76"/>
      <c r="AN45" s="76"/>
      <c r="AO45" s="76"/>
      <c r="AP45" s="76"/>
      <c r="AQ45" s="76"/>
      <c r="AR45" s="76"/>
      <c r="AS45" s="76"/>
      <c r="AT45" s="76"/>
      <c r="AU45" s="76"/>
      <c r="AV45" s="76"/>
      <c r="AW45" s="76"/>
      <c r="AX45" s="76"/>
      <c r="AY45" s="76"/>
      <c r="AZ45" s="76"/>
      <c r="BA45" s="76"/>
      <c r="BB45" s="77"/>
    </row>
    <row r="46" spans="1:54" ht="15.75" x14ac:dyDescent="0.25">
      <c r="A46" s="75">
        <f>IF(ISBLANK(VLOOKUP(D46,#REF!,3)),0,1)</f>
        <v>1</v>
      </c>
      <c r="B46" s="74">
        <f t="shared" si="0"/>
        <v>0</v>
      </c>
      <c r="C46" s="52">
        <v>12</v>
      </c>
      <c r="D46" s="53"/>
      <c r="E46" s="54"/>
      <c r="F46" s="55"/>
      <c r="G46" s="164">
        <v>34.397300000000001</v>
      </c>
      <c r="H46" s="53">
        <v>10</v>
      </c>
      <c r="I46" s="159">
        <v>9.8000000000000007</v>
      </c>
      <c r="J46" s="16"/>
      <c r="K46" s="16"/>
      <c r="L46" s="16"/>
      <c r="M46" s="16"/>
      <c r="N46" s="16"/>
      <c r="O46" s="16"/>
      <c r="P46" s="169">
        <v>4.5389999999999997</v>
      </c>
      <c r="Q46" s="16"/>
      <c r="S46" s="124">
        <v>198.4</v>
      </c>
      <c r="T46" s="231">
        <v>5.0000000000000001E-3</v>
      </c>
      <c r="U46" s="231">
        <v>4.8859470449723868E-3</v>
      </c>
      <c r="X46" s="231">
        <v>0</v>
      </c>
      <c r="Y46" s="231">
        <v>0</v>
      </c>
      <c r="Z46" s="231">
        <v>1.0000000000000009E-3</v>
      </c>
      <c r="AA46" s="231">
        <v>9.7718940899447831E-4</v>
      </c>
      <c r="AB46" s="231">
        <v>0.52</v>
      </c>
      <c r="AC46" s="231">
        <v>0.5081384926771283</v>
      </c>
      <c r="AD46" s="76"/>
      <c r="AE46" s="76"/>
      <c r="AF46" s="76"/>
      <c r="AG46" s="76"/>
      <c r="AH46" s="76"/>
      <c r="AI46" s="76"/>
      <c r="AJ46" s="76"/>
      <c r="AK46" s="76"/>
      <c r="AL46" s="76"/>
      <c r="AM46" s="76"/>
      <c r="AN46" s="76"/>
      <c r="AO46" s="76"/>
      <c r="AP46" s="76"/>
      <c r="AQ46" s="76"/>
      <c r="AR46" s="76"/>
      <c r="AS46" s="76"/>
      <c r="AT46" s="76"/>
      <c r="AU46" s="76"/>
      <c r="AV46" s="76"/>
      <c r="AW46" s="76"/>
      <c r="AX46" s="76"/>
      <c r="AY46" s="76"/>
      <c r="AZ46" s="76"/>
      <c r="BA46" s="76"/>
      <c r="BB46" s="77"/>
    </row>
    <row r="47" spans="1:54" ht="15.75" x14ac:dyDescent="0.25">
      <c r="A47" s="75">
        <f>IF(ISBLANK(VLOOKUP(D47,#REF!,3)),0,1)</f>
        <v>1</v>
      </c>
      <c r="B47" s="74">
        <f t="shared" si="0"/>
        <v>0</v>
      </c>
      <c r="C47" s="52">
        <v>13</v>
      </c>
      <c r="D47" s="53"/>
      <c r="E47" s="54"/>
      <c r="F47" s="55"/>
      <c r="G47" s="164">
        <v>34.389699999999998</v>
      </c>
      <c r="H47" s="53">
        <v>0</v>
      </c>
      <c r="I47" s="159">
        <v>0.4</v>
      </c>
      <c r="J47" s="16"/>
      <c r="K47" s="16"/>
      <c r="L47" s="16"/>
      <c r="M47" s="16"/>
      <c r="N47" s="16"/>
      <c r="O47" s="16"/>
      <c r="P47" s="169">
        <v>4.5490000000000004</v>
      </c>
      <c r="Q47" s="16"/>
      <c r="S47" s="124">
        <v>198.8</v>
      </c>
      <c r="T47" s="231">
        <v>4.0000000000000001E-3</v>
      </c>
      <c r="U47" s="231">
        <v>3.9087576359779098E-3</v>
      </c>
      <c r="X47" s="231">
        <v>0</v>
      </c>
      <c r="Y47" s="231">
        <v>0</v>
      </c>
      <c r="Z47" s="231">
        <v>1.1999999999999997E-2</v>
      </c>
      <c r="AA47" s="231">
        <v>1.1726272907933726E-2</v>
      </c>
      <c r="AB47" s="231">
        <v>0.45</v>
      </c>
      <c r="AC47" s="231">
        <v>0.43973523404751486</v>
      </c>
      <c r="AD47" s="76"/>
      <c r="AE47" s="76"/>
      <c r="AF47" s="76"/>
      <c r="AG47" s="76"/>
      <c r="AH47" s="76"/>
      <c r="AI47" s="76"/>
      <c r="AJ47" s="76"/>
      <c r="AK47" s="76"/>
      <c r="AL47" s="76"/>
      <c r="AM47" s="76"/>
      <c r="AN47" s="76"/>
      <c r="AO47" s="76"/>
      <c r="AP47" s="76"/>
      <c r="AQ47" s="76"/>
      <c r="AR47" s="76"/>
      <c r="AS47" s="76"/>
      <c r="AT47" s="76"/>
      <c r="AU47" s="76"/>
      <c r="AV47" s="76"/>
      <c r="AW47" s="76"/>
      <c r="AX47" s="76"/>
      <c r="AY47" s="76"/>
      <c r="AZ47" s="76"/>
      <c r="BA47" s="76"/>
      <c r="BB47" s="77"/>
    </row>
    <row r="48" spans="1:54" ht="15.75" x14ac:dyDescent="0.25">
      <c r="A48" s="75">
        <f>IF(ISBLANK(VLOOKUP(D48,#REF!,3)),0,1)</f>
        <v>1</v>
      </c>
      <c r="B48" s="74">
        <f t="shared" si="0"/>
        <v>0</v>
      </c>
      <c r="C48" s="52">
        <v>14</v>
      </c>
      <c r="D48" s="53"/>
      <c r="E48" s="54"/>
      <c r="F48" s="55"/>
      <c r="G48" s="112"/>
      <c r="H48" s="53"/>
      <c r="I48" s="53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24"/>
      <c r="W48" s="124"/>
      <c r="X48" s="16"/>
      <c r="Y48" s="16"/>
      <c r="Z48" s="124"/>
      <c r="AA48" s="76"/>
      <c r="AB48" s="76"/>
      <c r="AC48" s="76"/>
      <c r="AD48" s="76"/>
      <c r="AE48" s="76"/>
      <c r="AF48" s="76"/>
      <c r="AG48" s="76"/>
      <c r="AH48" s="76"/>
      <c r="AI48" s="76"/>
      <c r="AJ48" s="76"/>
      <c r="AK48" s="76"/>
      <c r="AL48" s="76"/>
      <c r="AM48" s="76"/>
      <c r="AN48" s="76"/>
      <c r="AO48" s="76"/>
      <c r="AP48" s="76"/>
      <c r="AQ48" s="76"/>
      <c r="AR48" s="76"/>
      <c r="AS48" s="76"/>
      <c r="AT48" s="76"/>
      <c r="AU48" s="76"/>
      <c r="AV48" s="76"/>
      <c r="AW48" s="76"/>
      <c r="AX48" s="76"/>
      <c r="AY48" s="76"/>
      <c r="AZ48" s="76"/>
      <c r="BA48" s="76"/>
      <c r="BB48" s="77"/>
    </row>
    <row r="49" spans="1:54" ht="15.6" x14ac:dyDescent="0.3">
      <c r="A49" s="75">
        <f>IF(ISBLANK(VLOOKUP(D49,#REF!,3)),0,1)</f>
        <v>1</v>
      </c>
      <c r="B49" s="74">
        <f t="shared" si="0"/>
        <v>0</v>
      </c>
      <c r="C49" s="52">
        <v>15</v>
      </c>
      <c r="D49" s="53"/>
      <c r="E49" s="54"/>
      <c r="F49" s="55"/>
      <c r="G49" s="112"/>
      <c r="H49" s="53"/>
      <c r="I49" s="53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24"/>
      <c r="W49" s="124"/>
      <c r="X49" s="16"/>
      <c r="Y49" s="16"/>
      <c r="Z49" s="124"/>
      <c r="AA49" s="16"/>
      <c r="AB49" s="124"/>
      <c r="AC49" s="124"/>
      <c r="AD49" s="76"/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76"/>
      <c r="AR49" s="76"/>
      <c r="AS49" s="76"/>
      <c r="AT49" s="76"/>
      <c r="AU49" s="76"/>
      <c r="AV49" s="76"/>
      <c r="AW49" s="76"/>
      <c r="AX49" s="76"/>
      <c r="AY49" s="76"/>
      <c r="AZ49" s="76"/>
      <c r="BA49" s="76"/>
      <c r="BB49" s="77"/>
    </row>
    <row r="50" spans="1:54" ht="15.75" x14ac:dyDescent="0.25">
      <c r="A50" s="75">
        <f>IF(ISBLANK(VLOOKUP(D50,#REF!,3)),0,1)</f>
        <v>1</v>
      </c>
      <c r="B50" s="74">
        <f t="shared" si="0"/>
        <v>0</v>
      </c>
      <c r="C50" s="52">
        <v>16</v>
      </c>
      <c r="D50" s="53"/>
      <c r="E50" s="54"/>
      <c r="F50" s="55"/>
      <c r="G50" s="112"/>
      <c r="H50" s="53"/>
      <c r="I50" s="53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24"/>
      <c r="W50" s="124"/>
      <c r="X50" s="16"/>
      <c r="Y50" s="16"/>
      <c r="Z50" s="124"/>
      <c r="AA50" s="76"/>
      <c r="AB50" s="76"/>
      <c r="AC50" s="76"/>
      <c r="AD50" s="76"/>
      <c r="AE50" s="76"/>
      <c r="AF50" s="76"/>
      <c r="AG50" s="76"/>
      <c r="AH50" s="76"/>
      <c r="AI50" s="76"/>
      <c r="AJ50" s="76"/>
      <c r="AK50" s="76"/>
      <c r="AL50" s="76"/>
      <c r="AM50" s="76"/>
      <c r="AN50" s="76"/>
      <c r="AO50" s="76"/>
      <c r="AP50" s="76"/>
      <c r="AQ50" s="76"/>
      <c r="AR50" s="76"/>
      <c r="AS50" s="76"/>
      <c r="AT50" s="76"/>
      <c r="AU50" s="76"/>
      <c r="AV50" s="76"/>
      <c r="AW50" s="76"/>
      <c r="AX50" s="76"/>
      <c r="AY50" s="76"/>
      <c r="AZ50" s="76"/>
      <c r="BA50" s="76"/>
      <c r="BB50" s="77"/>
    </row>
    <row r="51" spans="1:54" ht="15.75" x14ac:dyDescent="0.25">
      <c r="A51" s="75">
        <f>IF(ISBLANK(VLOOKUP(D51,#REF!,3)),0,1)</f>
        <v>1</v>
      </c>
      <c r="B51" s="74">
        <f t="shared" si="0"/>
        <v>0</v>
      </c>
      <c r="C51" s="52">
        <v>17</v>
      </c>
      <c r="D51" s="53"/>
      <c r="E51" s="54"/>
      <c r="F51" s="55"/>
      <c r="G51" s="112"/>
      <c r="H51" s="53"/>
      <c r="I51" s="53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24"/>
      <c r="W51" s="124"/>
      <c r="X51" s="16"/>
      <c r="Y51" s="16"/>
      <c r="Z51" s="124"/>
      <c r="AA51" s="16"/>
      <c r="AB51" s="124"/>
      <c r="AC51" s="124"/>
      <c r="AD51" s="76"/>
      <c r="AE51" s="76"/>
      <c r="AF51" s="76"/>
      <c r="AG51" s="76"/>
      <c r="AH51" s="76"/>
      <c r="AI51" s="76"/>
      <c r="AJ51" s="76"/>
      <c r="AK51" s="76"/>
      <c r="AL51" s="76"/>
      <c r="AM51" s="76"/>
      <c r="AN51" s="76"/>
      <c r="AO51" s="76"/>
      <c r="AP51" s="76"/>
      <c r="AQ51" s="76"/>
      <c r="AR51" s="76"/>
      <c r="AS51" s="76"/>
      <c r="AT51" s="76"/>
      <c r="AU51" s="76"/>
      <c r="AV51" s="76"/>
      <c r="AW51" s="76"/>
      <c r="AX51" s="76"/>
      <c r="AY51" s="76"/>
      <c r="AZ51" s="76"/>
      <c r="BA51" s="76"/>
      <c r="BB51" s="77"/>
    </row>
    <row r="52" spans="1:54" ht="15.75" x14ac:dyDescent="0.25">
      <c r="A52" s="75">
        <f>IF(ISBLANK(VLOOKUP(D52,#REF!,3)),0,1)</f>
        <v>1</v>
      </c>
      <c r="B52" s="74">
        <f t="shared" si="0"/>
        <v>0</v>
      </c>
      <c r="C52" s="52">
        <v>18</v>
      </c>
      <c r="D52" s="53"/>
      <c r="E52" s="54"/>
      <c r="F52" s="55"/>
      <c r="G52" s="112"/>
      <c r="H52" s="53"/>
      <c r="I52" s="53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24"/>
      <c r="W52" s="124"/>
      <c r="X52" s="16"/>
      <c r="Y52" s="16"/>
      <c r="Z52" s="124"/>
      <c r="AA52" s="76"/>
      <c r="AB52" s="76"/>
      <c r="AC52" s="76"/>
      <c r="AD52" s="76"/>
      <c r="AE52" s="76"/>
      <c r="AF52" s="76"/>
      <c r="AG52" s="76"/>
      <c r="AH52" s="76"/>
      <c r="AI52" s="76"/>
      <c r="AJ52" s="76"/>
      <c r="AK52" s="76"/>
      <c r="AL52" s="76"/>
      <c r="AM52" s="76"/>
      <c r="AN52" s="76"/>
      <c r="AO52" s="76"/>
      <c r="AP52" s="76"/>
      <c r="AQ52" s="76"/>
      <c r="AR52" s="76"/>
      <c r="AS52" s="76"/>
      <c r="AT52" s="76"/>
      <c r="AU52" s="76"/>
      <c r="AV52" s="76"/>
      <c r="AW52" s="76"/>
      <c r="AX52" s="76"/>
      <c r="AY52" s="76"/>
      <c r="AZ52" s="76"/>
      <c r="BA52" s="76"/>
      <c r="BB52" s="77"/>
    </row>
    <row r="53" spans="1:54" ht="15.75" x14ac:dyDescent="0.25">
      <c r="A53" s="75">
        <f>IF(ISBLANK(VLOOKUP(D53,#REF!,3)),0,1)</f>
        <v>1</v>
      </c>
      <c r="B53" s="74">
        <f t="shared" si="0"/>
        <v>0</v>
      </c>
      <c r="C53" s="52">
        <v>19</v>
      </c>
      <c r="D53" s="53"/>
      <c r="E53" s="54"/>
      <c r="F53" s="55"/>
      <c r="G53" s="112"/>
      <c r="H53" s="53"/>
      <c r="I53" s="53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24"/>
      <c r="W53" s="124"/>
      <c r="X53" s="16"/>
      <c r="Y53" s="16"/>
      <c r="Z53" s="124"/>
      <c r="AA53" s="76"/>
      <c r="AB53" s="76"/>
      <c r="AC53" s="76"/>
      <c r="AD53" s="76"/>
      <c r="AE53" s="76"/>
      <c r="AF53" s="76"/>
      <c r="AG53" s="76"/>
      <c r="AH53" s="76"/>
      <c r="AI53" s="76"/>
      <c r="AJ53" s="76"/>
      <c r="AK53" s="76"/>
      <c r="AL53" s="76"/>
      <c r="AM53" s="76"/>
      <c r="AN53" s="76"/>
      <c r="AO53" s="76"/>
      <c r="AP53" s="76"/>
      <c r="AQ53" s="76"/>
      <c r="AR53" s="76"/>
      <c r="AS53" s="76"/>
      <c r="AT53" s="76"/>
      <c r="AU53" s="76"/>
      <c r="AV53" s="76"/>
      <c r="AW53" s="76"/>
      <c r="AX53" s="76"/>
      <c r="AY53" s="76"/>
      <c r="AZ53" s="76"/>
      <c r="BA53" s="76"/>
      <c r="BB53" s="77"/>
    </row>
    <row r="54" spans="1:54" ht="15.75" x14ac:dyDescent="0.25">
      <c r="A54" s="75">
        <f>IF(ISBLANK(VLOOKUP(D54,#REF!,3)),0,1)</f>
        <v>1</v>
      </c>
      <c r="B54" s="74">
        <f t="shared" si="0"/>
        <v>0</v>
      </c>
      <c r="C54" s="52">
        <v>20</v>
      </c>
      <c r="D54" s="53"/>
      <c r="E54" s="54"/>
      <c r="F54" s="55"/>
      <c r="G54" s="112"/>
      <c r="H54" s="53"/>
      <c r="I54" s="53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76"/>
      <c r="U54" s="76"/>
      <c r="V54" s="76"/>
      <c r="W54" s="76"/>
      <c r="X54" s="76"/>
      <c r="Y54" s="76"/>
      <c r="Z54" s="76"/>
      <c r="AA54" s="76"/>
      <c r="AB54" s="76"/>
      <c r="AC54" s="76"/>
      <c r="AD54" s="76"/>
      <c r="AE54" s="76"/>
      <c r="AF54" s="76"/>
      <c r="AG54" s="76"/>
      <c r="AH54" s="76"/>
      <c r="AI54" s="76"/>
      <c r="AJ54" s="76"/>
      <c r="AK54" s="76"/>
      <c r="AL54" s="76"/>
      <c r="AM54" s="76"/>
      <c r="AN54" s="76"/>
      <c r="AO54" s="76"/>
      <c r="AP54" s="76"/>
      <c r="AQ54" s="76"/>
      <c r="AR54" s="76"/>
      <c r="AS54" s="76"/>
      <c r="AT54" s="76"/>
      <c r="AU54" s="76"/>
      <c r="AV54" s="76"/>
      <c r="AW54" s="76"/>
      <c r="AX54" s="76"/>
      <c r="AY54" s="76"/>
      <c r="AZ54" s="76"/>
      <c r="BA54" s="76"/>
      <c r="BB54" s="77"/>
    </row>
    <row r="55" spans="1:54" ht="15.75" x14ac:dyDescent="0.25">
      <c r="A55" s="75">
        <f>IF(ISBLANK(VLOOKUP(D55,#REF!,3)),0,1)</f>
        <v>1</v>
      </c>
      <c r="B55" s="74">
        <f t="shared" si="0"/>
        <v>0</v>
      </c>
      <c r="C55" s="52">
        <v>21</v>
      </c>
      <c r="D55" s="53"/>
      <c r="E55" s="54"/>
      <c r="F55" s="55"/>
      <c r="G55" s="112"/>
      <c r="H55" s="53"/>
      <c r="I55" s="53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76"/>
      <c r="U55" s="76"/>
      <c r="V55" s="76"/>
      <c r="W55" s="76"/>
      <c r="X55" s="76"/>
      <c r="Y55" s="76"/>
      <c r="Z55" s="76"/>
      <c r="AA55" s="76"/>
      <c r="AB55" s="76"/>
      <c r="AC55" s="76"/>
      <c r="AD55" s="76"/>
      <c r="AE55" s="76"/>
      <c r="AF55" s="76"/>
      <c r="AG55" s="76"/>
      <c r="AH55" s="76"/>
      <c r="AI55" s="76"/>
      <c r="AJ55" s="76"/>
      <c r="AK55" s="76"/>
      <c r="AL55" s="76"/>
      <c r="AM55" s="76"/>
      <c r="AN55" s="76"/>
      <c r="AO55" s="76"/>
      <c r="AP55" s="76"/>
      <c r="AQ55" s="76"/>
      <c r="AR55" s="76"/>
      <c r="AS55" s="76"/>
      <c r="AT55" s="76"/>
      <c r="AU55" s="76"/>
      <c r="AV55" s="76"/>
      <c r="AW55" s="76"/>
      <c r="AX55" s="76"/>
      <c r="AY55" s="76"/>
      <c r="AZ55" s="76"/>
      <c r="BA55" s="76"/>
      <c r="BB55" s="77"/>
    </row>
    <row r="56" spans="1:54" ht="15.75" x14ac:dyDescent="0.25">
      <c r="A56" s="75">
        <f>IF(ISBLANK(VLOOKUP(D56,#REF!,3)),0,1)</f>
        <v>1</v>
      </c>
      <c r="B56" s="74">
        <f t="shared" si="0"/>
        <v>0</v>
      </c>
      <c r="C56" s="52">
        <v>22</v>
      </c>
      <c r="D56" s="53"/>
      <c r="E56" s="54"/>
      <c r="F56" s="55"/>
      <c r="G56" s="112"/>
      <c r="H56" s="53"/>
      <c r="I56" s="53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24"/>
      <c r="W56" s="124"/>
      <c r="X56" s="124"/>
      <c r="Y56" s="124"/>
      <c r="Z56" s="16"/>
      <c r="AA56" s="16"/>
      <c r="AB56" s="124"/>
      <c r="AC56" s="124"/>
      <c r="AD56" s="76"/>
      <c r="AE56" s="76"/>
      <c r="AF56" s="76"/>
      <c r="AG56" s="76"/>
      <c r="AH56" s="76"/>
      <c r="AI56" s="76"/>
      <c r="AJ56" s="76"/>
      <c r="AK56" s="76"/>
      <c r="AL56" s="76"/>
      <c r="AM56" s="76"/>
      <c r="AN56" s="76"/>
      <c r="AO56" s="76"/>
      <c r="AP56" s="76"/>
      <c r="AQ56" s="76"/>
      <c r="AR56" s="76"/>
      <c r="AS56" s="76"/>
      <c r="AT56" s="76"/>
      <c r="AU56" s="76"/>
      <c r="AV56" s="76"/>
      <c r="AW56" s="76"/>
      <c r="AX56" s="76"/>
      <c r="AY56" s="76"/>
      <c r="AZ56" s="76"/>
      <c r="BA56" s="76"/>
      <c r="BB56" s="77"/>
    </row>
    <row r="57" spans="1:54" ht="15.75" x14ac:dyDescent="0.25">
      <c r="A57" s="75">
        <f>IF(ISBLANK(VLOOKUP(D57,#REF!,3)),0,1)</f>
        <v>1</v>
      </c>
      <c r="B57" s="74">
        <f t="shared" si="0"/>
        <v>0</v>
      </c>
      <c r="C57" s="52">
        <v>23</v>
      </c>
      <c r="D57" s="53"/>
      <c r="E57" s="54"/>
      <c r="F57" s="55"/>
      <c r="G57" s="112"/>
      <c r="H57" s="53"/>
      <c r="I57" s="53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  <c r="AG57" s="76"/>
      <c r="AH57" s="76"/>
      <c r="AI57" s="76"/>
      <c r="AJ57" s="76"/>
      <c r="AK57" s="76"/>
      <c r="AL57" s="76"/>
      <c r="AM57" s="76"/>
      <c r="AN57" s="76"/>
      <c r="AO57" s="76"/>
      <c r="AP57" s="76"/>
      <c r="AQ57" s="76"/>
      <c r="AR57" s="76"/>
      <c r="AS57" s="76"/>
      <c r="AT57" s="76"/>
      <c r="AU57" s="76"/>
      <c r="AV57" s="76"/>
      <c r="AW57" s="76"/>
      <c r="AX57" s="76"/>
      <c r="AY57" s="76"/>
      <c r="AZ57" s="76"/>
      <c r="BA57" s="76"/>
      <c r="BB57" s="77"/>
    </row>
    <row r="58" spans="1:54" ht="16.5" thickBot="1" x14ac:dyDescent="0.3">
      <c r="A58" s="75">
        <f>IF(ISBLANK(VLOOKUP(D58,#REF!,3)),0,1)</f>
        <v>1</v>
      </c>
      <c r="B58" s="74">
        <f t="shared" si="0"/>
        <v>0</v>
      </c>
      <c r="C58" s="61">
        <v>24</v>
      </c>
      <c r="D58" s="62"/>
      <c r="E58" s="63"/>
      <c r="F58" s="64"/>
      <c r="G58" s="113"/>
      <c r="H58" s="62"/>
      <c r="I58" s="62"/>
      <c r="J58" s="152" t="s">
        <v>4</v>
      </c>
      <c r="K58" s="65" t="str">
        <f>IF(ISBLANK(E58),"",(0.000824493-(0.0000040899*E58)+(0.000000076438*E58^2)-(0.00000000082467*E58^3)+(0.0000000000053875*E58^4)))</f>
        <v/>
      </c>
      <c r="L58" s="65" t="str">
        <f t="shared" ref="L58" si="6">IF(ISBLANK(E58),"",(-0.00000572466+(0.00000010227*E58)-(0.0000000016546*E58^2)))</f>
        <v/>
      </c>
      <c r="M58" s="65" t="str">
        <f t="shared" ref="M58" si="7">IF(ISBLANK(E58),"",IF(ISBLANK(G58),(O58+(K58*35)+(L58*35^1.5)+(0.00000048314*35^2)),(O58+(K58*G58)+(L58*G58^1.5)+(0.00000048314*G58^2))))</f>
        <v/>
      </c>
      <c r="N58" s="66" t="str">
        <f t="shared" ref="N58" si="8">IF(ISBLANK(D58),"",IF(ISBLANK(G58),J58*(1+0.00001*(35-20)),J58*(1+0.00001*(G58-20))))</f>
        <v/>
      </c>
      <c r="O58" s="65" t="str">
        <f t="shared" ref="O58" si="9">IF(ISBLANK(E58),"",(0.999842594+(0.00006793952*E58)-(0.00000909529*E58^2)+(0.0000001001685*E58^3)-(0.000000001120083*E58^4)+(0.000000000006536332*E58^5)))</f>
        <v/>
      </c>
      <c r="P58" s="67" t="s">
        <v>4</v>
      </c>
      <c r="Q58" s="153" t="s">
        <v>4</v>
      </c>
      <c r="R58" s="68" t="s">
        <v>4</v>
      </c>
      <c r="S58" s="68" t="s">
        <v>4</v>
      </c>
      <c r="T58" s="78"/>
      <c r="U58" s="78"/>
      <c r="V58" s="78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/>
      <c r="AH58" s="78"/>
      <c r="AI58" s="78"/>
      <c r="AJ58" s="78"/>
      <c r="AK58" s="78"/>
      <c r="AL58" s="78"/>
      <c r="AM58" s="78"/>
      <c r="AN58" s="78"/>
      <c r="AO58" s="78"/>
      <c r="AP58" s="78"/>
      <c r="AQ58" s="78"/>
      <c r="AR58" s="78"/>
      <c r="AS58" s="78"/>
      <c r="AT58" s="78"/>
      <c r="AU58" s="78"/>
      <c r="AV58" s="78"/>
      <c r="AW58" s="78"/>
      <c r="AX58" s="78"/>
      <c r="AY58" s="78"/>
      <c r="AZ58" s="78"/>
      <c r="BA58" s="78"/>
      <c r="BB58" s="79"/>
    </row>
  </sheetData>
  <dataConsolidate/>
  <mergeCells count="70">
    <mergeCell ref="AX31:AX32"/>
    <mergeCell ref="AY31:AY32"/>
    <mergeCell ref="AZ31:AZ32"/>
    <mergeCell ref="BA31:BA32"/>
    <mergeCell ref="BB31:BB32"/>
    <mergeCell ref="AS31:AS32"/>
    <mergeCell ref="AT31:AT32"/>
    <mergeCell ref="AU31:AU32"/>
    <mergeCell ref="AV31:AV32"/>
    <mergeCell ref="AW31:AW32"/>
    <mergeCell ref="AN31:AN32"/>
    <mergeCell ref="AO31:AO32"/>
    <mergeCell ref="AP31:AP32"/>
    <mergeCell ref="AQ31:AQ32"/>
    <mergeCell ref="AR31:AR32"/>
    <mergeCell ref="AI31:AI32"/>
    <mergeCell ref="AJ31:AJ32"/>
    <mergeCell ref="AK31:AK32"/>
    <mergeCell ref="AL31:AL32"/>
    <mergeCell ref="AM31:AM32"/>
    <mergeCell ref="AD31:AD32"/>
    <mergeCell ref="AE31:AE32"/>
    <mergeCell ref="AF31:AF32"/>
    <mergeCell ref="AG31:AG32"/>
    <mergeCell ref="AH31:AH32"/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Z31:AA32"/>
    <mergeCell ref="AB31:AC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H33:H34"/>
    <mergeCell ref="I33:I34"/>
    <mergeCell ref="J33:J34"/>
    <mergeCell ref="C33:C34"/>
    <mergeCell ref="D33:D34"/>
    <mergeCell ref="E33:E34"/>
    <mergeCell ref="F33:F34"/>
    <mergeCell ref="G33:G34"/>
  </mergeCells>
  <dataValidations count="4">
    <dataValidation type="list" showInputMessage="1" showErrorMessage="1" promptTitle="Choix Cardinal" sqref="P9">
      <formula1>$M$8:$M$10</formula1>
    </dataValidation>
    <dataValidation type="list" showInputMessage="1" showErrorMessage="1" promptTitle="Choix Cardinal" sqref="P10">
      <formula1>$N$8:$N$10</formula1>
    </dataValidation>
    <dataValidation allowBlank="1" showErrorMessage="1" sqref="J30"/>
    <dataValidation type="list" allowBlank="1" showErrorMessage="1" sqref="I29">
      <formula1>$O$28:$O$30</formula1>
    </dataValidation>
  </dataValidations>
  <pageMargins left="0.7" right="0.7" top="0.75" bottom="0.75" header="0.3" footer="0.3"/>
  <pageSetup paperSize="9" orientation="portrait" horizontalDpi="4294967293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8"/>
  <sheetViews>
    <sheetView zoomScaleNormal="100" workbookViewId="0">
      <selection activeCell="C2" sqref="C2:U12"/>
    </sheetView>
  </sheetViews>
  <sheetFormatPr baseColWidth="10" defaultColWidth="11.42578125" defaultRowHeight="15" x14ac:dyDescent="0.25"/>
  <cols>
    <col min="1" max="2" width="0.85546875" style="80" customWidth="1"/>
    <col min="3" max="3" width="3.7109375" style="80" customWidth="1"/>
    <col min="4" max="8" width="10.28515625" style="80" customWidth="1"/>
    <col min="9" max="10" width="15.7109375" style="80" customWidth="1"/>
    <col min="11" max="15" width="10.7109375" style="80" hidden="1" customWidth="1"/>
    <col min="16" max="16" width="10.7109375" style="80" customWidth="1"/>
    <col min="17" max="29" width="10.28515625" style="80" customWidth="1"/>
    <col min="30" max="16384" width="11.42578125" style="80"/>
  </cols>
  <sheetData>
    <row r="1" spans="3:23" ht="3" customHeight="1" thickBot="1" x14ac:dyDescent="0.3"/>
    <row r="2" spans="3:23" ht="21" x14ac:dyDescent="0.35">
      <c r="C2" s="214" t="s">
        <v>19</v>
      </c>
      <c r="D2" s="215"/>
      <c r="E2" s="215"/>
      <c r="F2" s="216" t="s">
        <v>147</v>
      </c>
      <c r="G2" s="216"/>
      <c r="H2" s="216"/>
      <c r="I2" s="216"/>
      <c r="J2" s="216"/>
      <c r="K2" s="216"/>
      <c r="L2" s="216"/>
      <c r="M2" s="216"/>
      <c r="N2" s="216"/>
      <c r="O2" s="216"/>
      <c r="P2" s="216"/>
      <c r="Q2" s="216"/>
      <c r="R2" s="216"/>
      <c r="S2" s="216"/>
      <c r="T2" s="216"/>
      <c r="U2" s="1"/>
    </row>
    <row r="3" spans="3:23" ht="14.45" customHeight="1" x14ac:dyDescent="0.25">
      <c r="C3" s="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2"/>
    </row>
    <row r="4" spans="3:23" ht="21.75" thickBot="1" x14ac:dyDescent="0.4">
      <c r="C4" s="217" t="s">
        <v>75</v>
      </c>
      <c r="D4" s="218"/>
      <c r="E4" s="218"/>
      <c r="F4" s="218"/>
      <c r="G4" s="218"/>
      <c r="H4" s="218"/>
      <c r="I4" s="218"/>
      <c r="J4" s="218"/>
      <c r="K4" s="218"/>
      <c r="L4" s="218"/>
      <c r="M4" s="218"/>
      <c r="N4" s="218"/>
      <c r="O4" s="218"/>
      <c r="P4" s="218"/>
      <c r="Q4" s="218"/>
      <c r="R4" s="218"/>
      <c r="S4" s="218"/>
      <c r="T4" s="218"/>
      <c r="U4" s="219"/>
    </row>
    <row r="5" spans="3:23" ht="15.75" customHeight="1" thickBot="1" x14ac:dyDescent="0.4">
      <c r="C5" s="7"/>
      <c r="D5" s="7"/>
      <c r="E5" s="7"/>
      <c r="F5" s="7"/>
      <c r="G5" s="7"/>
      <c r="J5" s="7"/>
      <c r="K5" s="7"/>
      <c r="L5" s="7"/>
      <c r="M5" s="7"/>
      <c r="N5" s="7"/>
      <c r="O5" s="7"/>
      <c r="P5" s="7"/>
      <c r="Q5" s="7"/>
      <c r="R5" s="7"/>
    </row>
    <row r="6" spans="3:23" ht="16.5" customHeight="1" thickBot="1" x14ac:dyDescent="0.3">
      <c r="C6" s="220" t="s">
        <v>38</v>
      </c>
      <c r="D6" s="221"/>
      <c r="E6" s="221"/>
      <c r="F6" s="222">
        <v>40</v>
      </c>
      <c r="G6" s="222"/>
      <c r="H6" s="221" t="s">
        <v>37</v>
      </c>
      <c r="I6" s="221"/>
      <c r="J6" s="221"/>
      <c r="K6" s="51"/>
      <c r="L6" s="51"/>
      <c r="M6" s="51"/>
      <c r="N6" s="50"/>
      <c r="O6" s="51"/>
      <c r="P6" s="223">
        <v>1</v>
      </c>
      <c r="Q6" s="223"/>
      <c r="R6" s="224" t="s">
        <v>78</v>
      </c>
      <c r="S6" s="224"/>
      <c r="T6" s="225">
        <v>37422</v>
      </c>
      <c r="U6" s="226"/>
    </row>
    <row r="7" spans="3:23" ht="16.5" customHeight="1" thickBot="1" x14ac:dyDescent="0.4">
      <c r="C7" s="34"/>
      <c r="D7" s="34"/>
      <c r="E7" s="33"/>
      <c r="F7" s="35"/>
      <c r="G7" s="33"/>
      <c r="H7" s="33"/>
      <c r="I7" s="33"/>
      <c r="J7" s="33"/>
      <c r="K7" s="33"/>
      <c r="L7" s="33"/>
      <c r="M7" s="33"/>
      <c r="N7" s="33"/>
      <c r="O7" s="37"/>
      <c r="P7" s="33"/>
      <c r="Q7" s="36"/>
    </row>
    <row r="8" spans="3:23" ht="15" customHeight="1" x14ac:dyDescent="0.25">
      <c r="C8" s="46"/>
      <c r="D8" s="33"/>
      <c r="G8" s="206" t="s">
        <v>57</v>
      </c>
      <c r="H8" s="207"/>
      <c r="I8" s="172" t="s">
        <v>50</v>
      </c>
      <c r="J8" s="172" t="s">
        <v>46</v>
      </c>
      <c r="K8" s="44"/>
      <c r="L8" s="44"/>
      <c r="M8" s="44"/>
      <c r="N8" s="44"/>
      <c r="O8" s="47"/>
      <c r="P8" s="45" t="s">
        <v>52</v>
      </c>
      <c r="Q8" s="208" t="s">
        <v>47</v>
      </c>
      <c r="R8" s="209"/>
    </row>
    <row r="9" spans="3:23" ht="14.25" customHeight="1" x14ac:dyDescent="0.25">
      <c r="C9" s="46"/>
      <c r="D9" s="33"/>
      <c r="G9" s="210" t="s">
        <v>48</v>
      </c>
      <c r="H9" s="211"/>
      <c r="I9" s="38">
        <v>4</v>
      </c>
      <c r="J9" s="39">
        <v>0.05</v>
      </c>
      <c r="K9" s="42" t="s">
        <v>51</v>
      </c>
      <c r="L9" s="43" t="str">
        <f>IF(P9=M9,"+","-")</f>
        <v>+</v>
      </c>
      <c r="M9" s="42" t="s">
        <v>3</v>
      </c>
      <c r="N9" s="42" t="s">
        <v>54</v>
      </c>
      <c r="O9" s="16" t="str">
        <f>IF(ISBLANK(I9),"",IF(ISBLANK(J9),"",IF(P9=M10,L9&amp;N11,N11)))</f>
        <v>4°0,05</v>
      </c>
      <c r="P9" s="39" t="s">
        <v>3</v>
      </c>
      <c r="Q9" s="212">
        <f>IF(ISBLANK(I9),"",IF(ISBLANK(J9),"",IF(J9&gt;60,"ERREUR !!",O11*(I9+(J9/60)))))</f>
        <v>4.0008333333333335</v>
      </c>
      <c r="R9" s="213"/>
    </row>
    <row r="10" spans="3:23" ht="15" customHeight="1" x14ac:dyDescent="0.25">
      <c r="C10" s="46"/>
      <c r="D10" s="33"/>
      <c r="G10" s="210" t="s">
        <v>49</v>
      </c>
      <c r="H10" s="211"/>
      <c r="I10" s="38">
        <v>2</v>
      </c>
      <c r="J10" s="39">
        <v>50.36</v>
      </c>
      <c r="K10" s="42" t="s">
        <v>51</v>
      </c>
      <c r="L10" s="43" t="str">
        <f>IF(P10=N9,"+","-")</f>
        <v>+</v>
      </c>
      <c r="M10" s="42" t="s">
        <v>53</v>
      </c>
      <c r="N10" s="42" t="s">
        <v>55</v>
      </c>
      <c r="O10" s="11" t="str">
        <f>IF(ISBLANK(I10),"",IF(ISBLANK(J10),"",IF(P10=N10,L10&amp;N12,N12)))</f>
        <v>2°50,36</v>
      </c>
      <c r="P10" s="39" t="s">
        <v>54</v>
      </c>
      <c r="Q10" s="212">
        <f>IF(ISBLANK(I10),"",IF(ISBLANK(J10),"",IF(J10&gt;60,"ERREUR !!",O12*(I10+(J10/60)))))</f>
        <v>2.8393333333333333</v>
      </c>
      <c r="R10" s="213"/>
      <c r="S10" s="31"/>
      <c r="T10" s="31"/>
    </row>
    <row r="11" spans="3:23" x14ac:dyDescent="0.25">
      <c r="G11" s="194" t="s">
        <v>72</v>
      </c>
      <c r="H11" s="195"/>
      <c r="I11" s="83" t="s">
        <v>33</v>
      </c>
      <c r="J11" s="85">
        <v>37422</v>
      </c>
      <c r="K11" s="85"/>
      <c r="L11" s="85"/>
      <c r="M11" s="85"/>
      <c r="N11" s="86" t="str">
        <f>I9&amp;"°"&amp;J9</f>
        <v>4°0,05</v>
      </c>
      <c r="O11" s="87">
        <f>IF(P9=M10,-1,1)</f>
        <v>1</v>
      </c>
      <c r="P11" s="198" t="str">
        <f>TEXT(J11,"aaaa-mm-jj")&amp;"T"&amp;TEXT(J12,"hh:mm:ss")&amp;"z"</f>
        <v>2006-06-16T02:00:00z</v>
      </c>
      <c r="Q11" s="198"/>
      <c r="R11" s="199"/>
      <c r="T11" s="30"/>
      <c r="U11" s="30"/>
      <c r="V11" s="32"/>
      <c r="W11" s="32"/>
    </row>
    <row r="12" spans="3:23" ht="15.75" thickBot="1" x14ac:dyDescent="0.3">
      <c r="G12" s="196"/>
      <c r="H12" s="197"/>
      <c r="I12" s="84" t="s">
        <v>73</v>
      </c>
      <c r="J12" s="114">
        <v>8.3333333333333329E-2</v>
      </c>
      <c r="K12" s="88"/>
      <c r="L12" s="88"/>
      <c r="M12" s="88"/>
      <c r="N12" s="89" t="str">
        <f>I10&amp;"°"&amp;J10</f>
        <v>2°50,36</v>
      </c>
      <c r="O12" s="87">
        <f>IF(P10=N10,-1,1)</f>
        <v>1</v>
      </c>
      <c r="P12" s="200"/>
      <c r="Q12" s="200"/>
      <c r="R12" s="201"/>
      <c r="T12" s="30"/>
      <c r="U12" s="30"/>
      <c r="V12" s="32"/>
      <c r="W12" s="32"/>
    </row>
    <row r="13" spans="3:23" ht="15.75" thickBot="1" x14ac:dyDescent="0.3">
      <c r="C13" s="5" t="s">
        <v>1</v>
      </c>
      <c r="D13" s="5"/>
      <c r="E13" s="6"/>
      <c r="K13" s="81"/>
      <c r="L13" s="81"/>
      <c r="M13" s="81"/>
      <c r="N13" s="81"/>
      <c r="O13" s="81"/>
      <c r="P13" s="81"/>
      <c r="Q13" s="82"/>
    </row>
    <row r="14" spans="3:23" ht="15" customHeight="1" x14ac:dyDescent="0.25">
      <c r="C14" s="97" t="s">
        <v>7</v>
      </c>
      <c r="D14" s="90"/>
      <c r="E14" s="90"/>
      <c r="F14" s="90"/>
      <c r="G14" s="90"/>
      <c r="H14" s="91"/>
      <c r="I14" s="91"/>
      <c r="J14" s="91"/>
      <c r="K14" s="90"/>
      <c r="L14" s="90"/>
      <c r="M14" s="90"/>
      <c r="N14" s="91"/>
      <c r="O14" s="12"/>
      <c r="P14" s="91"/>
      <c r="Q14" s="12" t="s">
        <v>17</v>
      </c>
      <c r="R14" s="17">
        <v>22.2</v>
      </c>
      <c r="S14" s="92" t="s">
        <v>2</v>
      </c>
    </row>
    <row r="15" spans="3:23" ht="14.25" customHeight="1" x14ac:dyDescent="0.25">
      <c r="C15" s="98" t="s">
        <v>32</v>
      </c>
      <c r="D15" s="93"/>
      <c r="E15" s="93"/>
      <c r="F15" s="93"/>
      <c r="G15" s="93"/>
      <c r="H15" s="23"/>
      <c r="I15" s="23"/>
      <c r="J15" s="23"/>
      <c r="K15" s="93"/>
      <c r="L15" s="93"/>
      <c r="M15" s="93"/>
      <c r="N15" s="23"/>
      <c r="O15" s="13"/>
      <c r="P15" s="23"/>
      <c r="Q15" s="13" t="s">
        <v>34</v>
      </c>
      <c r="R15" s="18">
        <v>22.2</v>
      </c>
      <c r="S15" s="94" t="s">
        <v>2</v>
      </c>
    </row>
    <row r="16" spans="3:23" x14ac:dyDescent="0.25">
      <c r="C16" s="98" t="s">
        <v>11</v>
      </c>
      <c r="D16" s="93"/>
      <c r="E16" s="93"/>
      <c r="F16" s="93"/>
      <c r="G16" s="93"/>
      <c r="H16" s="23"/>
      <c r="I16" s="23"/>
      <c r="J16" s="23"/>
      <c r="K16" s="93"/>
      <c r="L16" s="93"/>
      <c r="M16" s="93"/>
      <c r="N16" s="23"/>
      <c r="O16" s="14"/>
      <c r="P16" s="23"/>
      <c r="Q16" s="14" t="s">
        <v>35</v>
      </c>
      <c r="R16" s="20" t="s">
        <v>4</v>
      </c>
      <c r="S16" s="94" t="s">
        <v>6</v>
      </c>
    </row>
    <row r="17" spans="3:54" ht="15.75" thickBot="1" x14ac:dyDescent="0.3">
      <c r="C17" s="99" t="s">
        <v>12</v>
      </c>
      <c r="D17" s="95"/>
      <c r="E17" s="95"/>
      <c r="F17" s="95"/>
      <c r="G17" s="95"/>
      <c r="H17" s="24"/>
      <c r="I17" s="24"/>
      <c r="J17" s="24"/>
      <c r="K17" s="95"/>
      <c r="L17" s="95"/>
      <c r="M17" s="95"/>
      <c r="N17" s="24"/>
      <c r="O17" s="15"/>
      <c r="P17" s="24"/>
      <c r="Q17" s="15" t="s">
        <v>36</v>
      </c>
      <c r="R17" s="21" t="s">
        <v>4</v>
      </c>
      <c r="S17" s="96" t="s">
        <v>6</v>
      </c>
    </row>
    <row r="18" spans="3:54" ht="14.45" hidden="1" x14ac:dyDescent="0.3">
      <c r="C18" s="8" t="s">
        <v>8</v>
      </c>
      <c r="D18" s="9"/>
      <c r="E18" s="9"/>
      <c r="F18" s="9"/>
      <c r="G18" s="9"/>
      <c r="H18" s="9"/>
      <c r="I18" s="9"/>
      <c r="J18" s="9"/>
      <c r="K18" s="10"/>
      <c r="L18" s="10"/>
      <c r="M18" s="10"/>
      <c r="N18" s="10"/>
      <c r="O18" s="25" t="s">
        <v>0</v>
      </c>
      <c r="P18" s="19">
        <f>(0.999842594+(0.00006793952*$R$14)-(0.00000909529*$R$14^2)+(0.0000001001685*$R$14^3)-(0.000000001120083*$R$14^4)+(0.000000000006536332*$R$14^5))</f>
        <v>0.99772746372807231</v>
      </c>
      <c r="Q18" s="10"/>
      <c r="R18" s="2"/>
    </row>
    <row r="19" spans="3:54" ht="14.45" hidden="1" x14ac:dyDescent="0.3">
      <c r="C19" s="8" t="s">
        <v>9</v>
      </c>
      <c r="D19" s="9"/>
      <c r="E19" s="9"/>
      <c r="F19" s="9"/>
      <c r="G19" s="9"/>
      <c r="H19" s="9"/>
      <c r="I19" s="9"/>
      <c r="J19" s="9"/>
      <c r="K19" s="10"/>
      <c r="L19" s="10"/>
      <c r="M19" s="10"/>
      <c r="N19" s="10"/>
      <c r="O19" s="25" t="s">
        <v>43</v>
      </c>
      <c r="P19" s="19" t="e">
        <f>$P$24*($P$18/#REF!)</f>
        <v>#REF!</v>
      </c>
      <c r="Q19" s="10" t="s">
        <v>3</v>
      </c>
      <c r="R19" s="2"/>
    </row>
    <row r="20" spans="3:54" ht="14.45" hidden="1" x14ac:dyDescent="0.3">
      <c r="C20" s="8" t="s">
        <v>18</v>
      </c>
      <c r="D20" s="9"/>
      <c r="E20" s="9"/>
      <c r="F20" s="9"/>
      <c r="G20" s="9"/>
      <c r="H20" s="9"/>
      <c r="I20" s="9"/>
      <c r="J20" s="9"/>
      <c r="K20" s="10"/>
      <c r="L20" s="10"/>
      <c r="M20" s="10"/>
      <c r="N20" s="10"/>
      <c r="O20" s="25" t="s">
        <v>44</v>
      </c>
      <c r="P20" s="19" t="e">
        <f>5+#REF!</f>
        <v>#REF!</v>
      </c>
      <c r="Q20" s="10" t="s">
        <v>6</v>
      </c>
      <c r="R20" s="2"/>
    </row>
    <row r="21" spans="3:54" ht="14.45" hidden="1" x14ac:dyDescent="0.3">
      <c r="C21" s="8" t="s">
        <v>10</v>
      </c>
      <c r="D21" s="9"/>
      <c r="E21" s="9"/>
      <c r="F21" s="9"/>
      <c r="G21" s="9"/>
      <c r="H21" s="9"/>
      <c r="I21" s="9"/>
      <c r="J21" s="9"/>
      <c r="K21" s="10"/>
      <c r="L21" s="10"/>
      <c r="M21" s="10"/>
      <c r="N21" s="10"/>
      <c r="O21" s="25" t="s">
        <v>45</v>
      </c>
      <c r="P21" s="19" t="e">
        <f>P20*(1+0.00001*(R14-20))</f>
        <v>#REF!</v>
      </c>
      <c r="Q21" s="10" t="s">
        <v>6</v>
      </c>
      <c r="R21" s="2"/>
    </row>
    <row r="22" spans="3:54" ht="14.45" hidden="1" x14ac:dyDescent="0.3">
      <c r="C22" s="8" t="s">
        <v>13</v>
      </c>
      <c r="D22" s="9"/>
      <c r="E22" s="9"/>
      <c r="F22" s="9"/>
      <c r="G22" s="9"/>
      <c r="H22" s="9"/>
      <c r="I22" s="9"/>
      <c r="J22" s="9"/>
      <c r="K22" s="10"/>
      <c r="L22" s="10"/>
      <c r="M22" s="10"/>
      <c r="N22" s="10"/>
      <c r="O22" s="25" t="s">
        <v>39</v>
      </c>
      <c r="P22" s="22" t="e">
        <f>$R$16*(1+0.00001*(20-$R$14))</f>
        <v>#VALUE!</v>
      </c>
      <c r="Q22" s="10" t="s">
        <v>6</v>
      </c>
      <c r="R22" s="2"/>
    </row>
    <row r="23" spans="3:54" ht="14.45" hidden="1" x14ac:dyDescent="0.3">
      <c r="C23" s="8" t="s">
        <v>14</v>
      </c>
      <c r="D23" s="9"/>
      <c r="E23" s="9"/>
      <c r="F23" s="9"/>
      <c r="G23" s="9"/>
      <c r="H23" s="9"/>
      <c r="I23" s="9"/>
      <c r="J23" s="9"/>
      <c r="K23" s="10"/>
      <c r="L23" s="10"/>
      <c r="M23" s="10"/>
      <c r="N23" s="10"/>
      <c r="O23" s="25" t="s">
        <v>40</v>
      </c>
      <c r="P23" s="22" t="e">
        <f>$R$17*(1+0.00001*(20-$R$14))</f>
        <v>#VALUE!</v>
      </c>
      <c r="Q23" s="10" t="s">
        <v>6</v>
      </c>
      <c r="R23" s="2"/>
    </row>
    <row r="24" spans="3:54" ht="14.45" hidden="1" x14ac:dyDescent="0.3">
      <c r="C24" s="8" t="s">
        <v>15</v>
      </c>
      <c r="D24" s="9"/>
      <c r="E24" s="9"/>
      <c r="F24" s="9"/>
      <c r="G24" s="9"/>
      <c r="H24" s="9"/>
      <c r="I24" s="9"/>
      <c r="J24" s="9"/>
      <c r="K24" s="10"/>
      <c r="L24" s="10"/>
      <c r="M24" s="10"/>
      <c r="N24" s="10"/>
      <c r="O24" s="25" t="s">
        <v>41</v>
      </c>
      <c r="P24" s="23" t="e">
        <f>MAX(#REF!)</f>
        <v>#REF!</v>
      </c>
      <c r="Q24" s="10" t="s">
        <v>3</v>
      </c>
      <c r="R24" s="2"/>
    </row>
    <row r="25" spans="3:54" ht="14.45" hidden="1" x14ac:dyDescent="0.3">
      <c r="C25" s="8" t="s">
        <v>16</v>
      </c>
      <c r="D25" s="9"/>
      <c r="E25" s="9"/>
      <c r="F25" s="9"/>
      <c r="G25" s="9"/>
      <c r="H25" s="9"/>
      <c r="I25" s="9"/>
      <c r="J25" s="9"/>
      <c r="K25" s="10"/>
      <c r="L25" s="10"/>
      <c r="M25" s="10"/>
      <c r="N25" s="10"/>
      <c r="O25" s="25" t="s">
        <v>42</v>
      </c>
      <c r="P25" s="23" t="e">
        <f>IF(ISBLANK(R14),"",IF(ISBLANK(P21),"",IF(ISBLANK(R17),"",(($P$24*$P$18)/($P$22-$P$23)))))</f>
        <v>#REF!</v>
      </c>
      <c r="Q25" s="10" t="s">
        <v>3</v>
      </c>
      <c r="R25" s="2"/>
    </row>
    <row r="26" spans="3:54" ht="14.45" hidden="1" x14ac:dyDescent="0.3">
      <c r="C26" s="40" t="s">
        <v>31</v>
      </c>
      <c r="D26" s="41"/>
      <c r="E26" s="41"/>
      <c r="F26" s="41"/>
      <c r="G26" s="41"/>
      <c r="H26" s="41"/>
      <c r="I26" s="41"/>
      <c r="J26" s="41"/>
      <c r="K26" s="10"/>
      <c r="L26" s="10"/>
      <c r="M26" s="10"/>
      <c r="N26" s="10"/>
      <c r="O26" s="25" t="s">
        <v>30</v>
      </c>
      <c r="P26" s="23" t="e">
        <f>2+(#REF!+#REF!)</f>
        <v>#REF!</v>
      </c>
      <c r="Q26" s="10" t="s">
        <v>6</v>
      </c>
      <c r="R26" s="2"/>
    </row>
    <row r="27" spans="3:54" hidden="1" thickBot="1" x14ac:dyDescent="0.35">
      <c r="C27" s="26"/>
      <c r="D27" s="27"/>
      <c r="E27" s="27"/>
      <c r="F27" s="27"/>
      <c r="G27" s="27"/>
      <c r="H27" s="27"/>
      <c r="I27" s="27"/>
      <c r="J27" s="27"/>
      <c r="K27" s="28"/>
      <c r="L27" s="28"/>
      <c r="M27" s="28"/>
      <c r="N27" s="28"/>
      <c r="O27" s="29" t="s">
        <v>29</v>
      </c>
      <c r="P27" s="24">
        <v>1.6999999999999999E-3</v>
      </c>
      <c r="Q27" s="28"/>
      <c r="R27" s="4"/>
    </row>
    <row r="29" spans="3:54" ht="15.75" x14ac:dyDescent="0.25">
      <c r="E29" s="202" t="s">
        <v>60</v>
      </c>
      <c r="F29" s="202"/>
      <c r="G29" s="202"/>
      <c r="H29" s="202"/>
      <c r="I29" s="69" t="s">
        <v>66</v>
      </c>
      <c r="K29" s="70"/>
      <c r="L29" s="70"/>
      <c r="M29" s="70"/>
      <c r="N29" s="71"/>
      <c r="O29" s="70" t="s">
        <v>66</v>
      </c>
    </row>
    <row r="30" spans="3:54" ht="16.149999999999999" thickBot="1" x14ac:dyDescent="0.35">
      <c r="E30" s="119"/>
      <c r="F30" s="119"/>
      <c r="G30" s="119"/>
      <c r="H30" s="119"/>
      <c r="I30" s="119"/>
      <c r="J30" s="73"/>
      <c r="K30" s="72"/>
      <c r="L30" s="72"/>
      <c r="M30" s="72"/>
      <c r="N30" s="71"/>
      <c r="O30" s="71" t="s">
        <v>65</v>
      </c>
      <c r="P30" s="71"/>
    </row>
    <row r="31" spans="3:54" ht="15.75" customHeight="1" x14ac:dyDescent="0.25">
      <c r="C31" s="203" t="s">
        <v>5</v>
      </c>
      <c r="D31" s="190" t="s">
        <v>24</v>
      </c>
      <c r="E31" s="190" t="s">
        <v>58</v>
      </c>
      <c r="F31" s="190" t="s">
        <v>56</v>
      </c>
      <c r="G31" s="190" t="s">
        <v>20</v>
      </c>
      <c r="H31" s="190" t="s">
        <v>76</v>
      </c>
      <c r="I31" s="188" t="s">
        <v>77</v>
      </c>
      <c r="J31" s="188" t="s">
        <v>64</v>
      </c>
      <c r="K31" s="190" t="s">
        <v>21</v>
      </c>
      <c r="L31" s="190" t="s">
        <v>22</v>
      </c>
      <c r="M31" s="190" t="s">
        <v>26</v>
      </c>
      <c r="N31" s="190" t="s">
        <v>25</v>
      </c>
      <c r="O31" s="190" t="s">
        <v>23</v>
      </c>
      <c r="P31" s="192" t="s">
        <v>74</v>
      </c>
      <c r="Q31" s="192"/>
      <c r="R31" s="192"/>
      <c r="S31" s="192"/>
      <c r="T31" s="184" t="s">
        <v>69</v>
      </c>
      <c r="U31" s="184"/>
      <c r="V31" s="184" t="s">
        <v>70</v>
      </c>
      <c r="W31" s="184"/>
      <c r="X31" s="184" t="s">
        <v>71</v>
      </c>
      <c r="Y31" s="184"/>
      <c r="Z31" s="184" t="s">
        <v>67</v>
      </c>
      <c r="AA31" s="184"/>
      <c r="AB31" s="184" t="s">
        <v>68</v>
      </c>
      <c r="AC31" s="186"/>
      <c r="AD31" s="227" t="s">
        <v>80</v>
      </c>
      <c r="AE31" s="227" t="s">
        <v>81</v>
      </c>
      <c r="AF31" s="227" t="s">
        <v>82</v>
      </c>
      <c r="AG31" s="228" t="s">
        <v>83</v>
      </c>
      <c r="AH31" s="227" t="s">
        <v>84</v>
      </c>
      <c r="AI31" s="227" t="s">
        <v>85</v>
      </c>
      <c r="AJ31" s="227" t="s">
        <v>86</v>
      </c>
      <c r="AK31" s="227" t="s">
        <v>87</v>
      </c>
      <c r="AL31" s="228" t="s">
        <v>88</v>
      </c>
      <c r="AM31" s="227" t="s">
        <v>89</v>
      </c>
      <c r="AN31" s="227" t="s">
        <v>90</v>
      </c>
      <c r="AO31" s="227" t="s">
        <v>91</v>
      </c>
      <c r="AP31" s="227" t="s">
        <v>92</v>
      </c>
      <c r="AQ31" s="227" t="s">
        <v>93</v>
      </c>
      <c r="AR31" s="228" t="s">
        <v>94</v>
      </c>
      <c r="AS31" s="228" t="s">
        <v>95</v>
      </c>
      <c r="AT31" s="228" t="s">
        <v>96</v>
      </c>
      <c r="AU31" s="227" t="s">
        <v>97</v>
      </c>
      <c r="AV31" s="227" t="s">
        <v>98</v>
      </c>
      <c r="AW31" s="229" t="s">
        <v>99</v>
      </c>
      <c r="AX31" s="227" t="s">
        <v>100</v>
      </c>
      <c r="AY31" s="227" t="s">
        <v>101</v>
      </c>
      <c r="AZ31" s="228" t="s">
        <v>102</v>
      </c>
      <c r="BA31" s="227" t="s">
        <v>103</v>
      </c>
      <c r="BB31" s="230" t="s">
        <v>104</v>
      </c>
    </row>
    <row r="32" spans="3:54" ht="15.75" customHeight="1" x14ac:dyDescent="0.25">
      <c r="C32" s="204"/>
      <c r="D32" s="191"/>
      <c r="E32" s="191"/>
      <c r="F32" s="191"/>
      <c r="G32" s="191"/>
      <c r="H32" s="191"/>
      <c r="I32" s="205"/>
      <c r="J32" s="189"/>
      <c r="K32" s="191"/>
      <c r="L32" s="191"/>
      <c r="M32" s="191"/>
      <c r="N32" s="191"/>
      <c r="O32" s="191"/>
      <c r="P32" s="193"/>
      <c r="Q32" s="193"/>
      <c r="R32" s="193"/>
      <c r="S32" s="193"/>
      <c r="T32" s="185"/>
      <c r="U32" s="185"/>
      <c r="V32" s="185"/>
      <c r="W32" s="185"/>
      <c r="X32" s="185"/>
      <c r="Y32" s="185"/>
      <c r="Z32" s="185"/>
      <c r="AA32" s="185"/>
      <c r="AB32" s="185"/>
      <c r="AC32" s="187"/>
      <c r="AD32" s="227"/>
      <c r="AE32" s="227"/>
      <c r="AF32" s="227"/>
      <c r="AG32" s="228"/>
      <c r="AH32" s="227"/>
      <c r="AI32" s="227"/>
      <c r="AJ32" s="227"/>
      <c r="AK32" s="227"/>
      <c r="AL32" s="228"/>
      <c r="AM32" s="227"/>
      <c r="AN32" s="227"/>
      <c r="AO32" s="227"/>
      <c r="AP32" s="227"/>
      <c r="AQ32" s="227"/>
      <c r="AR32" s="228"/>
      <c r="AS32" s="228"/>
      <c r="AT32" s="228"/>
      <c r="AU32" s="227"/>
      <c r="AV32" s="227"/>
      <c r="AW32" s="229"/>
      <c r="AX32" s="227"/>
      <c r="AY32" s="227"/>
      <c r="AZ32" s="228"/>
      <c r="BA32" s="227"/>
      <c r="BB32" s="230"/>
    </row>
    <row r="33" spans="1:54" ht="15.75" customHeight="1" x14ac:dyDescent="0.25">
      <c r="C33" s="178" t="s">
        <v>59</v>
      </c>
      <c r="D33" s="180" t="s">
        <v>4</v>
      </c>
      <c r="E33" s="180" t="s">
        <v>2</v>
      </c>
      <c r="F33" s="176" t="s">
        <v>62</v>
      </c>
      <c r="G33" s="182"/>
      <c r="H33" s="176" t="s">
        <v>27</v>
      </c>
      <c r="I33" s="176" t="s">
        <v>27</v>
      </c>
      <c r="J33" s="176" t="s">
        <v>62</v>
      </c>
      <c r="K33" s="136"/>
      <c r="L33" s="136"/>
      <c r="M33" s="136"/>
      <c r="N33" s="136"/>
      <c r="O33" s="136"/>
      <c r="P33" s="137" t="s">
        <v>132</v>
      </c>
      <c r="Q33" s="137"/>
      <c r="R33" s="137" t="s">
        <v>133</v>
      </c>
      <c r="S33" s="137" t="s">
        <v>134</v>
      </c>
      <c r="T33" s="138" t="s">
        <v>135</v>
      </c>
      <c r="U33" s="138" t="s">
        <v>136</v>
      </c>
      <c r="V33" s="138" t="s">
        <v>137</v>
      </c>
      <c r="W33" s="138" t="s">
        <v>138</v>
      </c>
      <c r="X33" s="138" t="s">
        <v>139</v>
      </c>
      <c r="Y33" s="138" t="s">
        <v>140</v>
      </c>
      <c r="Z33" s="138" t="s">
        <v>141</v>
      </c>
      <c r="AA33" s="138" t="s">
        <v>142</v>
      </c>
      <c r="AB33" s="138" t="s">
        <v>143</v>
      </c>
      <c r="AC33" s="139" t="s">
        <v>144</v>
      </c>
      <c r="AD33" s="129" t="s">
        <v>105</v>
      </c>
      <c r="AE33" s="129" t="s">
        <v>106</v>
      </c>
      <c r="AF33" s="129" t="s">
        <v>107</v>
      </c>
      <c r="AG33" s="130" t="s">
        <v>108</v>
      </c>
      <c r="AH33" s="129" t="s">
        <v>109</v>
      </c>
      <c r="AI33" s="131" t="s">
        <v>110</v>
      </c>
      <c r="AJ33" s="129" t="s">
        <v>111</v>
      </c>
      <c r="AK33" s="131" t="s">
        <v>112</v>
      </c>
      <c r="AL33" s="129" t="s">
        <v>113</v>
      </c>
      <c r="AM33" s="129" t="s">
        <v>114</v>
      </c>
      <c r="AN33" s="129" t="s">
        <v>115</v>
      </c>
      <c r="AO33" s="129" t="s">
        <v>116</v>
      </c>
      <c r="AP33" s="129" t="s">
        <v>117</v>
      </c>
      <c r="AQ33" s="131" t="s">
        <v>118</v>
      </c>
      <c r="AR33" s="129" t="s">
        <v>119</v>
      </c>
      <c r="AS33" s="129" t="s">
        <v>120</v>
      </c>
      <c r="AT33" s="132" t="s">
        <v>121</v>
      </c>
      <c r="AU33" s="131" t="s">
        <v>122</v>
      </c>
      <c r="AV33" s="131" t="s">
        <v>123</v>
      </c>
      <c r="AW33" s="131" t="s">
        <v>124</v>
      </c>
      <c r="AX33" s="129" t="s">
        <v>125</v>
      </c>
      <c r="AY33" s="129" t="s">
        <v>126</v>
      </c>
      <c r="AZ33" s="130" t="s">
        <v>127</v>
      </c>
      <c r="BA33" s="129" t="s">
        <v>128</v>
      </c>
      <c r="BB33" s="133" t="s">
        <v>129</v>
      </c>
    </row>
    <row r="34" spans="1:54" ht="14.25" customHeight="1" thickBot="1" x14ac:dyDescent="0.3">
      <c r="C34" s="179"/>
      <c r="D34" s="181"/>
      <c r="E34" s="181"/>
      <c r="F34" s="177"/>
      <c r="G34" s="183"/>
      <c r="H34" s="177"/>
      <c r="I34" s="177"/>
      <c r="J34" s="177"/>
      <c r="K34" s="125"/>
      <c r="L34" s="125"/>
      <c r="M34" s="125"/>
      <c r="N34" s="126" t="s">
        <v>6</v>
      </c>
      <c r="O34" s="125"/>
      <c r="P34" s="126" t="s">
        <v>61</v>
      </c>
      <c r="Q34" s="126" t="s">
        <v>79</v>
      </c>
      <c r="R34" s="126" t="s">
        <v>63</v>
      </c>
      <c r="S34" s="126" t="s">
        <v>28</v>
      </c>
      <c r="T34" s="100" t="s">
        <v>63</v>
      </c>
      <c r="U34" s="100" t="s">
        <v>28</v>
      </c>
      <c r="V34" s="100" t="s">
        <v>63</v>
      </c>
      <c r="W34" s="100" t="s">
        <v>28</v>
      </c>
      <c r="X34" s="100" t="s">
        <v>63</v>
      </c>
      <c r="Y34" s="100" t="s">
        <v>28</v>
      </c>
      <c r="Z34" s="100" t="s">
        <v>63</v>
      </c>
      <c r="AA34" s="100" t="s">
        <v>28</v>
      </c>
      <c r="AB34" s="100" t="s">
        <v>63</v>
      </c>
      <c r="AC34" s="101" t="s">
        <v>28</v>
      </c>
      <c r="AD34" s="134" t="s">
        <v>130</v>
      </c>
      <c r="AE34" s="134" t="s">
        <v>130</v>
      </c>
      <c r="AF34" s="134" t="s">
        <v>130</v>
      </c>
      <c r="AG34" s="135" t="s">
        <v>131</v>
      </c>
      <c r="AH34" s="134" t="s">
        <v>131</v>
      </c>
      <c r="AI34" s="134" t="s">
        <v>131</v>
      </c>
      <c r="AJ34" s="134" t="s">
        <v>131</v>
      </c>
      <c r="AK34" s="134" t="s">
        <v>131</v>
      </c>
      <c r="AL34" s="134" t="s">
        <v>131</v>
      </c>
      <c r="AM34" s="134" t="s">
        <v>131</v>
      </c>
      <c r="AN34" s="134" t="s">
        <v>131</v>
      </c>
      <c r="AO34" s="134" t="s">
        <v>131</v>
      </c>
      <c r="AP34" s="134" t="s">
        <v>131</v>
      </c>
      <c r="AQ34" s="134" t="s">
        <v>131</v>
      </c>
      <c r="AR34" s="134" t="s">
        <v>131</v>
      </c>
      <c r="AS34" s="134" t="s">
        <v>131</v>
      </c>
      <c r="AT34" s="134" t="s">
        <v>131</v>
      </c>
      <c r="AU34" s="134" t="s">
        <v>131</v>
      </c>
      <c r="AV34" s="134" t="s">
        <v>131</v>
      </c>
      <c r="AW34" s="134" t="s">
        <v>131</v>
      </c>
      <c r="AX34" s="134" t="s">
        <v>131</v>
      </c>
      <c r="AY34" s="134" t="s">
        <v>131</v>
      </c>
      <c r="AZ34" s="134" t="s">
        <v>131</v>
      </c>
      <c r="BA34" s="134" t="s">
        <v>131</v>
      </c>
      <c r="BB34" s="134" t="s">
        <v>131</v>
      </c>
    </row>
    <row r="35" spans="1:54" ht="15.75" x14ac:dyDescent="0.25">
      <c r="A35" s="75">
        <f>IF(ISBLANK(VLOOKUP(D35,#REF!,3)),0,1)</f>
        <v>1</v>
      </c>
      <c r="B35" s="74">
        <f>IF(ISBLANK(D35),0,IF(ISBLANK(E35),0,IF(ISBLANK(F35),0,1)))</f>
        <v>0</v>
      </c>
      <c r="C35" s="140">
        <v>1</v>
      </c>
      <c r="D35" s="53"/>
      <c r="E35" s="53"/>
      <c r="F35" s="53"/>
      <c r="G35" s="164" t="s">
        <v>4</v>
      </c>
      <c r="H35" s="53" t="s">
        <v>4</v>
      </c>
      <c r="I35" s="159"/>
      <c r="J35" s="147"/>
      <c r="K35" s="143" t="str">
        <f>IF(ISBLANK(E35),"",(0.000824493-(0.0000040899*E35)+(0.000000076438*E35^2)-(0.00000000082467*E35^3)+(0.0000000000053875*E35^4)))</f>
        <v/>
      </c>
      <c r="L35" s="143" t="str">
        <f>IF(ISBLANK(E35),"",(-0.00000572466+(0.00000010227*E35)-(0.0000000016546*E35^2)))</f>
        <v/>
      </c>
      <c r="M35" s="143" t="str">
        <f>IF(ISBLANK(E35),"",IF(ISBLANK(G35),(O35+(K35*35)+(L35*35^1.5)+(0.00000048314*35^2)),(O35+(K35*G35)+(L35*G35^1.5)+(0.00000048314*G35^2))))</f>
        <v/>
      </c>
      <c r="N35" s="144" t="str">
        <f>IF(ISBLANK(D35),"",IF(ISBLANK(G35),J35*(1+0.00001*(35-20)),J35*(1+0.00001*(G35-20))))</f>
        <v/>
      </c>
      <c r="O35" s="143" t="str">
        <f>IF(ISBLANK(E35),"",(0.999842594+(0.00006793952*E35)-(0.00000909529*E35^2)+(0.0000001001685*E35^3)-(0.000000001120083*E35^4)+(0.000000000006536332*E35^5)))</f>
        <v/>
      </c>
      <c r="P35" s="167" t="s">
        <v>4</v>
      </c>
      <c r="Q35" s="147"/>
      <c r="S35" s="148" t="s">
        <v>4</v>
      </c>
      <c r="T35" s="231" t="s">
        <v>4</v>
      </c>
      <c r="U35" s="231" t="s">
        <v>4</v>
      </c>
      <c r="X35" s="231" t="s">
        <v>4</v>
      </c>
      <c r="Y35" s="231" t="s">
        <v>4</v>
      </c>
      <c r="Z35" s="231" t="s">
        <v>4</v>
      </c>
      <c r="AA35" s="231" t="s">
        <v>4</v>
      </c>
      <c r="AB35" s="231" t="s">
        <v>4</v>
      </c>
      <c r="AC35" s="231" t="s">
        <v>4</v>
      </c>
      <c r="AD35" s="149"/>
      <c r="AE35" s="149"/>
      <c r="AF35" s="149"/>
      <c r="AG35" s="149"/>
      <c r="AH35" s="149"/>
      <c r="AI35" s="149"/>
      <c r="AJ35" s="149"/>
      <c r="AK35" s="149"/>
      <c r="AL35" s="149"/>
      <c r="AM35" s="149"/>
      <c r="AN35" s="149"/>
      <c r="AO35" s="149"/>
      <c r="AP35" s="149"/>
      <c r="AQ35" s="149"/>
      <c r="AR35" s="149"/>
      <c r="AS35" s="149"/>
      <c r="AT35" s="149"/>
      <c r="AU35" s="149"/>
      <c r="AV35" s="149"/>
      <c r="AW35" s="149"/>
      <c r="AX35" s="149"/>
      <c r="AY35" s="149"/>
      <c r="AZ35" s="149"/>
      <c r="BA35" s="149"/>
      <c r="BB35" s="150"/>
    </row>
    <row r="36" spans="1:54" ht="15.75" x14ac:dyDescent="0.25">
      <c r="A36" s="75">
        <f>IF(ISBLANK(VLOOKUP(D36,#REF!,3)),0,1)</f>
        <v>1</v>
      </c>
      <c r="B36" s="74">
        <f t="shared" ref="B36:B58" si="0">IF(ISBLANK(D36),0,IF(ISBLANK(E36),0,IF(ISBLANK(F36),0,1)))</f>
        <v>0</v>
      </c>
      <c r="C36" s="52">
        <v>2</v>
      </c>
      <c r="D36" s="53"/>
      <c r="E36" s="53"/>
      <c r="F36" s="53"/>
      <c r="G36" s="164">
        <v>34.683</v>
      </c>
      <c r="H36" s="53">
        <v>500</v>
      </c>
      <c r="I36" s="159">
        <v>500</v>
      </c>
      <c r="J36" s="48"/>
      <c r="K36" s="57" t="str">
        <f t="shared" ref="K36:K45" si="1">IF(ISBLANK(E36),"",(0.000824493-(0.0000040899*E36)+(0.000000076438*E36^2)-(0.00000000082467*E36^3)+(0.0000000000053875*E36^4)))</f>
        <v/>
      </c>
      <c r="L36" s="57" t="str">
        <f t="shared" ref="L36:L45" si="2">IF(ISBLANK(E36),"",(-0.00000572466+(0.00000010227*E36)-(0.0000000016546*E36^2)))</f>
        <v/>
      </c>
      <c r="M36" s="57" t="str">
        <f t="shared" ref="M36:M45" si="3">IF(ISBLANK(E36),"",IF(ISBLANK(G36),(O36+(K36*35)+(L36*35^1.5)+(0.00000048314*35^2)),(O36+(K36*G36)+(L36*G36^1.5)+(0.00000048314*G36^2))))</f>
        <v/>
      </c>
      <c r="N36" s="58" t="str">
        <f t="shared" ref="N36:N45" si="4">IF(ISBLANK(D36),"",IF(ISBLANK(G36),J36*(1+0.00001*(35-20)),J36*(1+0.00001*(G36-20))))</f>
        <v/>
      </c>
      <c r="O36" s="57" t="str">
        <f t="shared" ref="O36:O45" si="5">IF(ISBLANK(E36),"",(0.999842594+(0.00006793952*E36)-(0.00000909529*E36^2)+(0.0000001001685*E36^3)-(0.000000001120083*E36^4)+(0.000000000006536332*E36^5)))</f>
        <v/>
      </c>
      <c r="P36" s="234">
        <v>1.897</v>
      </c>
      <c r="Q36" s="48"/>
      <c r="S36" s="102">
        <v>82.5</v>
      </c>
      <c r="T36" s="231">
        <v>4.0000000000000001E-3</v>
      </c>
      <c r="U36" s="231">
        <v>3.9087576359779098E-3</v>
      </c>
      <c r="X36" s="231">
        <v>37.306000000000004</v>
      </c>
      <c r="Y36" s="231">
        <v>36.45502809194798</v>
      </c>
      <c r="Z36" s="231">
        <v>2.4010000000000002</v>
      </c>
      <c r="AA36" s="231">
        <v>2.3462317709957405</v>
      </c>
      <c r="AB36" s="231">
        <v>21.1</v>
      </c>
      <c r="AC36" s="231">
        <v>20.618696529783474</v>
      </c>
      <c r="AD36" s="76"/>
      <c r="AE36" s="76"/>
      <c r="AF36" s="76"/>
      <c r="AG36" s="76"/>
      <c r="AH36" s="76"/>
      <c r="AI36" s="76"/>
      <c r="AJ36" s="76"/>
      <c r="AK36" s="76"/>
      <c r="AL36" s="76"/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76"/>
      <c r="BA36" s="76"/>
      <c r="BB36" s="77"/>
    </row>
    <row r="37" spans="1:54" ht="15.75" x14ac:dyDescent="0.25">
      <c r="A37" s="75">
        <f>IF(ISBLANK(VLOOKUP(D37,#REF!,3)),0,1)</f>
        <v>1</v>
      </c>
      <c r="B37" s="74">
        <f t="shared" si="0"/>
        <v>0</v>
      </c>
      <c r="C37" s="52">
        <v>3</v>
      </c>
      <c r="D37" s="53"/>
      <c r="E37" s="53"/>
      <c r="F37" s="53"/>
      <c r="G37" s="164">
        <v>35.109900000000003</v>
      </c>
      <c r="H37" s="53">
        <v>300</v>
      </c>
      <c r="I37" s="159">
        <v>300</v>
      </c>
      <c r="J37" s="48"/>
      <c r="K37" s="57" t="str">
        <f t="shared" si="1"/>
        <v/>
      </c>
      <c r="L37" s="57" t="str">
        <f t="shared" si="2"/>
        <v/>
      </c>
      <c r="M37" s="57" t="str">
        <f t="shared" si="3"/>
        <v/>
      </c>
      <c r="N37" s="58" t="str">
        <f t="shared" si="4"/>
        <v/>
      </c>
      <c r="O37" s="57" t="str">
        <f t="shared" si="5"/>
        <v/>
      </c>
      <c r="P37" s="234">
        <v>1.33</v>
      </c>
      <c r="Q37" s="48"/>
      <c r="S37" s="102">
        <v>57.9</v>
      </c>
      <c r="T37" s="231">
        <v>6.0000000000000001E-3</v>
      </c>
      <c r="U37" s="231">
        <v>5.8631364539668647E-3</v>
      </c>
      <c r="X37" s="231">
        <v>31.873999999999999</v>
      </c>
      <c r="Y37" s="231">
        <v>31.146935222289972</v>
      </c>
      <c r="Z37" s="231">
        <v>1.9789999999999999</v>
      </c>
      <c r="AA37" s="231">
        <v>1.9338578404000706</v>
      </c>
      <c r="AB37" s="231">
        <v>12.02</v>
      </c>
      <c r="AC37" s="231">
        <v>11.745816696113618</v>
      </c>
      <c r="AD37" s="76"/>
      <c r="AE37" s="76"/>
      <c r="AF37" s="76"/>
      <c r="AG37" s="76"/>
      <c r="AH37" s="76"/>
      <c r="AI37" s="76"/>
      <c r="AJ37" s="76"/>
      <c r="AK37" s="76"/>
      <c r="AL37" s="76"/>
      <c r="AM37" s="76"/>
      <c r="AN37" s="76"/>
      <c r="AO37" s="76"/>
      <c r="AP37" s="76"/>
      <c r="AQ37" s="76"/>
      <c r="AR37" s="76"/>
      <c r="AS37" s="76"/>
      <c r="AT37" s="76"/>
      <c r="AU37" s="76"/>
      <c r="AV37" s="76"/>
      <c r="AW37" s="76"/>
      <c r="AX37" s="76"/>
      <c r="AY37" s="76"/>
      <c r="AZ37" s="76"/>
      <c r="BA37" s="76"/>
      <c r="BB37" s="77"/>
    </row>
    <row r="38" spans="1:54" ht="15.75" x14ac:dyDescent="0.25">
      <c r="A38" s="75">
        <f>IF(ISBLANK(VLOOKUP(D38,#REF!,3)),0,1)</f>
        <v>1</v>
      </c>
      <c r="B38" s="74">
        <f t="shared" si="0"/>
        <v>0</v>
      </c>
      <c r="C38" s="52">
        <v>4</v>
      </c>
      <c r="D38" s="53"/>
      <c r="E38" s="53"/>
      <c r="F38" s="53"/>
      <c r="G38" s="164">
        <v>35.604700000000001</v>
      </c>
      <c r="H38" s="53">
        <v>160</v>
      </c>
      <c r="I38" s="159">
        <v>159</v>
      </c>
      <c r="J38" s="16"/>
      <c r="K38" s="57" t="str">
        <f t="shared" si="1"/>
        <v/>
      </c>
      <c r="L38" s="57" t="str">
        <f t="shared" si="2"/>
        <v/>
      </c>
      <c r="M38" s="57" t="str">
        <f t="shared" si="3"/>
        <v/>
      </c>
      <c r="N38" s="58" t="str">
        <f t="shared" si="4"/>
        <v/>
      </c>
      <c r="O38" s="57" t="str">
        <f t="shared" si="5"/>
        <v/>
      </c>
      <c r="P38" s="234">
        <v>2.59</v>
      </c>
      <c r="Q38" s="16"/>
      <c r="S38" s="124">
        <v>112.7</v>
      </c>
      <c r="T38" s="231">
        <v>1.4E-2</v>
      </c>
      <c r="U38" s="231">
        <v>1.3680651725922683E-2</v>
      </c>
      <c r="X38" s="231">
        <v>18.815999999999999</v>
      </c>
      <c r="Y38" s="231">
        <v>18.386795919640086</v>
      </c>
      <c r="Z38" s="231">
        <v>1.3080000000000001</v>
      </c>
      <c r="AA38" s="231">
        <v>1.2781637469647764</v>
      </c>
      <c r="AB38" s="231">
        <v>6.03</v>
      </c>
      <c r="AC38" s="231">
        <v>5.8924521362366988</v>
      </c>
      <c r="AD38" s="76"/>
      <c r="AE38" s="76"/>
      <c r="AF38" s="76"/>
      <c r="AG38" s="76"/>
      <c r="AH38" s="76"/>
      <c r="AI38" s="76"/>
      <c r="AJ38" s="76"/>
      <c r="AK38" s="76"/>
      <c r="AL38" s="76"/>
      <c r="AM38" s="76"/>
      <c r="AN38" s="76"/>
      <c r="AO38" s="76"/>
      <c r="AP38" s="76"/>
      <c r="AQ38" s="76"/>
      <c r="AR38" s="76"/>
      <c r="AS38" s="76"/>
      <c r="AT38" s="76"/>
      <c r="AU38" s="76"/>
      <c r="AV38" s="76"/>
      <c r="AW38" s="76"/>
      <c r="AX38" s="76"/>
      <c r="AY38" s="76"/>
      <c r="AZ38" s="76"/>
      <c r="BA38" s="76"/>
      <c r="BB38" s="77"/>
    </row>
    <row r="39" spans="1:54" ht="15.75" x14ac:dyDescent="0.25">
      <c r="A39" s="75">
        <f>IF(ISBLANK(VLOOKUP(D39,#REF!,3)),0,1)</f>
        <v>1</v>
      </c>
      <c r="B39" s="74">
        <f t="shared" si="0"/>
        <v>0</v>
      </c>
      <c r="C39" s="52">
        <v>5</v>
      </c>
      <c r="D39" s="53"/>
      <c r="E39" s="53"/>
      <c r="F39" s="53"/>
      <c r="G39" s="164">
        <v>35.693300000000001</v>
      </c>
      <c r="H39" s="53">
        <v>130</v>
      </c>
      <c r="I39" s="159">
        <v>130</v>
      </c>
      <c r="J39" s="16"/>
      <c r="K39" s="57" t="str">
        <f t="shared" si="1"/>
        <v/>
      </c>
      <c r="L39" s="57" t="str">
        <f t="shared" si="2"/>
        <v/>
      </c>
      <c r="M39" s="57" t="str">
        <f t="shared" si="3"/>
        <v/>
      </c>
      <c r="N39" s="58" t="str">
        <f t="shared" si="4"/>
        <v/>
      </c>
      <c r="O39" s="57" t="str">
        <f t="shared" si="5"/>
        <v/>
      </c>
      <c r="P39" s="234">
        <v>2.9630000000000001</v>
      </c>
      <c r="Q39" s="16"/>
      <c r="S39" s="124">
        <v>129</v>
      </c>
      <c r="T39" s="231">
        <v>2.4E-2</v>
      </c>
      <c r="U39" s="231">
        <v>2.3452545815867459E-2</v>
      </c>
      <c r="X39" s="231">
        <v>16.256</v>
      </c>
      <c r="Y39" s="231">
        <v>15.885191032614225</v>
      </c>
      <c r="Z39" s="231">
        <v>1.1439999999999999</v>
      </c>
      <c r="AA39" s="231">
        <v>1.117904683889682</v>
      </c>
      <c r="AB39" s="231">
        <v>4.97</v>
      </c>
      <c r="AC39" s="231">
        <v>4.8566313627025526</v>
      </c>
      <c r="AD39" s="76"/>
      <c r="AE39" s="76"/>
      <c r="AF39" s="76"/>
      <c r="AG39" s="76"/>
      <c r="AH39" s="76"/>
      <c r="AI39" s="76"/>
      <c r="AJ39" s="76"/>
      <c r="AK39" s="76"/>
      <c r="AL39" s="76"/>
      <c r="AM39" s="76"/>
      <c r="AN39" s="76"/>
      <c r="AO39" s="76"/>
      <c r="AP39" s="76"/>
      <c r="AQ39" s="76"/>
      <c r="AR39" s="76"/>
      <c r="AS39" s="76"/>
      <c r="AT39" s="76"/>
      <c r="AU39" s="76"/>
      <c r="AV39" s="76"/>
      <c r="AW39" s="76"/>
      <c r="AX39" s="76"/>
      <c r="AY39" s="76"/>
      <c r="AZ39" s="76"/>
      <c r="BA39" s="76"/>
      <c r="BB39" s="77"/>
    </row>
    <row r="40" spans="1:54" ht="15.75" x14ac:dyDescent="0.25">
      <c r="A40" s="75">
        <f>IF(ISBLANK(VLOOKUP(D40,#REF!,3)),0,1)</f>
        <v>1</v>
      </c>
      <c r="B40" s="74">
        <f t="shared" si="0"/>
        <v>0</v>
      </c>
      <c r="C40" s="52">
        <v>6</v>
      </c>
      <c r="D40" s="53"/>
      <c r="E40" s="53"/>
      <c r="F40" s="53"/>
      <c r="G40" s="164">
        <v>35.813699999999997</v>
      </c>
      <c r="H40" s="53">
        <v>100</v>
      </c>
      <c r="I40" s="159">
        <v>100</v>
      </c>
      <c r="J40" s="16"/>
      <c r="K40" s="120" t="str">
        <f t="shared" si="1"/>
        <v/>
      </c>
      <c r="L40" s="120" t="str">
        <f t="shared" si="2"/>
        <v/>
      </c>
      <c r="M40" s="120" t="str">
        <f t="shared" si="3"/>
        <v/>
      </c>
      <c r="N40" s="121" t="str">
        <f t="shared" si="4"/>
        <v/>
      </c>
      <c r="O40" s="120" t="str">
        <f t="shared" si="5"/>
        <v/>
      </c>
      <c r="P40" s="234">
        <v>3.1989999999999998</v>
      </c>
      <c r="Q40" s="16"/>
      <c r="S40" s="124">
        <v>139.19999999999999</v>
      </c>
      <c r="T40" s="231">
        <v>4.8000000000000001E-2</v>
      </c>
      <c r="U40" s="231">
        <v>4.6905091631734917E-2</v>
      </c>
      <c r="X40" s="231">
        <v>13.832000000000001</v>
      </c>
      <c r="Y40" s="231">
        <v>13.516483905211611</v>
      </c>
      <c r="Z40" s="231">
        <v>0.99899999999999989</v>
      </c>
      <c r="AA40" s="231">
        <v>0.97621221958548277</v>
      </c>
      <c r="AB40" s="231">
        <v>4.17</v>
      </c>
      <c r="AC40" s="231">
        <v>4.0748798355069704</v>
      </c>
      <c r="AD40" s="76"/>
      <c r="AE40" s="76"/>
      <c r="AF40" s="76"/>
      <c r="AG40" s="76"/>
      <c r="AH40" s="76"/>
      <c r="AI40" s="76"/>
      <c r="AJ40" s="76"/>
      <c r="AK40" s="76"/>
      <c r="AL40" s="76"/>
      <c r="AM40" s="76"/>
      <c r="AN40" s="76"/>
      <c r="AO40" s="76"/>
      <c r="AP40" s="76"/>
      <c r="AQ40" s="76"/>
      <c r="AR40" s="76"/>
      <c r="AS40" s="76"/>
      <c r="AT40" s="76"/>
      <c r="AU40" s="76"/>
      <c r="AV40" s="76"/>
      <c r="AW40" s="76"/>
      <c r="AX40" s="76"/>
      <c r="AY40" s="76"/>
      <c r="AZ40" s="76"/>
      <c r="BA40" s="76"/>
      <c r="BB40" s="77"/>
    </row>
    <row r="41" spans="1:54" ht="15.75" x14ac:dyDescent="0.25">
      <c r="A41" s="75">
        <f>IF(ISBLANK(VLOOKUP(D41,#REF!,3)),0,1)</f>
        <v>1</v>
      </c>
      <c r="B41" s="74">
        <f t="shared" si="0"/>
        <v>0</v>
      </c>
      <c r="C41" s="52">
        <v>7</v>
      </c>
      <c r="D41" s="53"/>
      <c r="E41" s="53"/>
      <c r="F41" s="53"/>
      <c r="G41" s="232">
        <v>35.957299999999996</v>
      </c>
      <c r="H41" s="53">
        <v>80</v>
      </c>
      <c r="I41" s="159">
        <v>80</v>
      </c>
      <c r="J41" s="16"/>
      <c r="K41" s="57" t="str">
        <f t="shared" si="1"/>
        <v/>
      </c>
      <c r="L41" s="57" t="str">
        <f t="shared" si="2"/>
        <v/>
      </c>
      <c r="M41" s="57" t="str">
        <f t="shared" si="3"/>
        <v/>
      </c>
      <c r="N41" s="58" t="str">
        <f t="shared" si="4"/>
        <v/>
      </c>
      <c r="O41" s="57" t="str">
        <f t="shared" si="5"/>
        <v/>
      </c>
      <c r="P41" s="234">
        <v>3.4169999999999998</v>
      </c>
      <c r="Q41" s="16"/>
      <c r="S41" s="124">
        <v>148.80000000000001</v>
      </c>
      <c r="T41" s="231">
        <v>0.11</v>
      </c>
      <c r="U41" s="231">
        <v>0.10749083498939252</v>
      </c>
      <c r="X41" s="231">
        <v>11.47</v>
      </c>
      <c r="Y41" s="231">
        <v>11.208362521166656</v>
      </c>
      <c r="Z41" s="231">
        <v>0.85499999999999998</v>
      </c>
      <c r="AA41" s="231">
        <v>0.83549694469027813</v>
      </c>
      <c r="AB41" s="231">
        <v>3.44</v>
      </c>
      <c r="AC41" s="231">
        <v>3.3615315669410024</v>
      </c>
      <c r="AD41" s="76"/>
      <c r="AE41" s="76"/>
      <c r="AF41" s="76"/>
      <c r="AG41" s="76"/>
      <c r="AH41" s="76"/>
      <c r="AI41" s="76"/>
      <c r="AJ41" s="76"/>
      <c r="AK41" s="76"/>
      <c r="AL41" s="76"/>
      <c r="AM41" s="76"/>
      <c r="AN41" s="76"/>
      <c r="AO41" s="76"/>
      <c r="AP41" s="76"/>
      <c r="AQ41" s="76"/>
      <c r="AR41" s="76"/>
      <c r="AS41" s="76"/>
      <c r="AT41" s="76"/>
      <c r="AU41" s="76"/>
      <c r="AV41" s="76"/>
      <c r="AW41" s="76"/>
      <c r="AX41" s="76"/>
      <c r="AY41" s="76"/>
      <c r="AZ41" s="76"/>
      <c r="BA41" s="76"/>
      <c r="BB41" s="77"/>
    </row>
    <row r="42" spans="1:54" ht="15.75" x14ac:dyDescent="0.25">
      <c r="A42" s="75">
        <f>IF(ISBLANK(VLOOKUP(D42,#REF!,3)),0,1)</f>
        <v>1</v>
      </c>
      <c r="B42" s="74">
        <f t="shared" si="0"/>
        <v>0</v>
      </c>
      <c r="C42" s="52">
        <v>8</v>
      </c>
      <c r="D42" s="53"/>
      <c r="E42" s="53"/>
      <c r="F42" s="53"/>
      <c r="G42" s="232">
        <v>35.963799999999999</v>
      </c>
      <c r="H42" s="53">
        <v>80</v>
      </c>
      <c r="I42" s="159">
        <v>80</v>
      </c>
      <c r="J42" s="16"/>
      <c r="K42" s="57" t="str">
        <f t="shared" si="1"/>
        <v/>
      </c>
      <c r="L42" s="57" t="str">
        <f t="shared" si="2"/>
        <v/>
      </c>
      <c r="M42" s="57" t="str">
        <f t="shared" si="3"/>
        <v/>
      </c>
      <c r="N42" s="58" t="str">
        <f t="shared" si="4"/>
        <v/>
      </c>
      <c r="O42" s="57" t="str">
        <f t="shared" si="5"/>
        <v/>
      </c>
      <c r="P42" s="234">
        <v>3.4220000000000002</v>
      </c>
      <c r="Q42" s="16"/>
      <c r="S42" s="124">
        <v>149</v>
      </c>
      <c r="T42" s="231">
        <v>0.112</v>
      </c>
      <c r="U42" s="231">
        <v>0.10944521380738147</v>
      </c>
      <c r="X42" s="231">
        <v>11.318</v>
      </c>
      <c r="Y42" s="231">
        <v>11.059829730999494</v>
      </c>
      <c r="Z42" s="231">
        <v>0.82499999999999996</v>
      </c>
      <c r="AA42" s="231">
        <v>0.80618126242044386</v>
      </c>
      <c r="AB42" s="231">
        <v>3.3</v>
      </c>
      <c r="AC42" s="231">
        <v>3.2247250496817754</v>
      </c>
      <c r="AD42" s="76"/>
      <c r="AE42" s="76"/>
      <c r="AF42" s="76"/>
      <c r="AG42" s="76"/>
      <c r="AH42" s="76"/>
      <c r="AI42" s="76"/>
      <c r="AJ42" s="76"/>
      <c r="AK42" s="76"/>
      <c r="AL42" s="76"/>
      <c r="AM42" s="76"/>
      <c r="AN42" s="76"/>
      <c r="AO42" s="76"/>
      <c r="AP42" s="76"/>
      <c r="AQ42" s="76"/>
      <c r="AR42" s="76"/>
      <c r="AS42" s="76"/>
      <c r="AT42" s="76"/>
      <c r="AU42" s="76"/>
      <c r="AV42" s="76"/>
      <c r="AW42" s="76"/>
      <c r="AX42" s="76"/>
      <c r="AY42" s="76"/>
      <c r="AZ42" s="76"/>
      <c r="BA42" s="76"/>
      <c r="BB42" s="77"/>
    </row>
    <row r="43" spans="1:54" ht="15.75" x14ac:dyDescent="0.25">
      <c r="A43" s="75">
        <f>IF(ISBLANK(VLOOKUP(D43,#REF!,3)),0,1)</f>
        <v>1</v>
      </c>
      <c r="B43" s="74">
        <f t="shared" si="0"/>
        <v>0</v>
      </c>
      <c r="C43" s="52">
        <v>9</v>
      </c>
      <c r="D43" s="53"/>
      <c r="E43" s="53"/>
      <c r="F43" s="53"/>
      <c r="G43" s="164">
        <v>36.079599999999999</v>
      </c>
      <c r="H43" s="53">
        <v>60</v>
      </c>
      <c r="I43" s="159">
        <v>60</v>
      </c>
      <c r="J43" s="16"/>
      <c r="K43" s="57" t="str">
        <f t="shared" si="1"/>
        <v/>
      </c>
      <c r="L43" s="57" t="str">
        <f t="shared" si="2"/>
        <v/>
      </c>
      <c r="M43" s="57" t="str">
        <f t="shared" si="3"/>
        <v/>
      </c>
      <c r="N43" s="58" t="str">
        <f t="shared" si="4"/>
        <v/>
      </c>
      <c r="O43" s="57" t="str">
        <f t="shared" si="5"/>
        <v/>
      </c>
      <c r="P43" s="234">
        <v>3.516</v>
      </c>
      <c r="Q43" s="16"/>
      <c r="S43" s="124">
        <v>153.1</v>
      </c>
      <c r="T43" s="231">
        <v>0.32700000000000001</v>
      </c>
      <c r="U43" s="231">
        <v>0.3195409367411941</v>
      </c>
      <c r="X43" s="231">
        <v>9.4429999999999996</v>
      </c>
      <c r="Y43" s="231">
        <v>9.227599589134849</v>
      </c>
      <c r="Z43" s="231">
        <v>0.69199999999999995</v>
      </c>
      <c r="AA43" s="231">
        <v>0.67621507102417833</v>
      </c>
      <c r="AB43" s="231">
        <v>2.66</v>
      </c>
      <c r="AC43" s="231">
        <v>2.5993238279253101</v>
      </c>
      <c r="AD43" s="76"/>
      <c r="AE43" s="76"/>
      <c r="AF43" s="76"/>
      <c r="AG43" s="76"/>
      <c r="AH43" s="76"/>
      <c r="AI43" s="76"/>
      <c r="AJ43" s="76"/>
      <c r="AK43" s="76"/>
      <c r="AL43" s="76"/>
      <c r="AM43" s="76"/>
      <c r="AN43" s="76"/>
      <c r="AO43" s="76"/>
      <c r="AP43" s="76"/>
      <c r="AQ43" s="76"/>
      <c r="AR43" s="76"/>
      <c r="AS43" s="76"/>
      <c r="AT43" s="76"/>
      <c r="AU43" s="76"/>
      <c r="AV43" s="76"/>
      <c r="AW43" s="76"/>
      <c r="AX43" s="76"/>
      <c r="AY43" s="76"/>
      <c r="AZ43" s="76"/>
      <c r="BA43" s="76"/>
      <c r="BB43" s="77"/>
    </row>
    <row r="44" spans="1:54" ht="15.75" x14ac:dyDescent="0.25">
      <c r="A44" s="75">
        <f>IF(ISBLANK(VLOOKUP(D44,#REF!,3)),0,1)</f>
        <v>1</v>
      </c>
      <c r="B44" s="74">
        <f t="shared" si="0"/>
        <v>0</v>
      </c>
      <c r="C44" s="52">
        <v>10</v>
      </c>
      <c r="D44" s="53"/>
      <c r="E44" s="53"/>
      <c r="F44" s="53"/>
      <c r="G44" s="164">
        <v>36.125100000000003</v>
      </c>
      <c r="H44" s="53">
        <v>40</v>
      </c>
      <c r="I44" s="159">
        <v>40</v>
      </c>
      <c r="J44" s="16"/>
      <c r="K44" s="57" t="str">
        <f t="shared" si="1"/>
        <v/>
      </c>
      <c r="L44" s="57" t="str">
        <f t="shared" si="2"/>
        <v/>
      </c>
      <c r="M44" s="57" t="str">
        <f t="shared" si="3"/>
        <v/>
      </c>
      <c r="N44" s="58" t="str">
        <f t="shared" si="4"/>
        <v/>
      </c>
      <c r="O44" s="57" t="str">
        <f t="shared" si="5"/>
        <v/>
      </c>
      <c r="P44" s="234">
        <v>4.13</v>
      </c>
      <c r="Q44" s="16"/>
      <c r="S44" s="124">
        <v>179.9</v>
      </c>
      <c r="T44" s="231">
        <v>0.27200000000000002</v>
      </c>
      <c r="U44" s="231">
        <v>0.26579551924649786</v>
      </c>
      <c r="X44" s="231">
        <v>2.5579999999999998</v>
      </c>
      <c r="Y44" s="231">
        <v>2.499650508207873</v>
      </c>
      <c r="Z44" s="231">
        <v>0.33</v>
      </c>
      <c r="AA44" s="231">
        <v>0.32247250496817753</v>
      </c>
      <c r="AB44" s="231">
        <v>1.88</v>
      </c>
      <c r="AC44" s="231">
        <v>1.8371160889096174</v>
      </c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  <c r="AP44" s="76"/>
      <c r="AQ44" s="76"/>
      <c r="AR44" s="76"/>
      <c r="AS44" s="76"/>
      <c r="AT44" s="76"/>
      <c r="AU44" s="76"/>
      <c r="AV44" s="76"/>
      <c r="AW44" s="76"/>
      <c r="AX44" s="76"/>
      <c r="AY44" s="76"/>
      <c r="AZ44" s="76"/>
      <c r="BA44" s="76"/>
      <c r="BB44" s="77"/>
    </row>
    <row r="45" spans="1:54" ht="15.75" x14ac:dyDescent="0.25">
      <c r="A45" s="75">
        <f>IF(ISBLANK(VLOOKUP(D45,#REF!,3)),0,1)</f>
        <v>1</v>
      </c>
      <c r="B45" s="74">
        <f t="shared" si="0"/>
        <v>0</v>
      </c>
      <c r="C45" s="52">
        <v>11</v>
      </c>
      <c r="D45" s="53"/>
      <c r="E45" s="53"/>
      <c r="F45" s="53"/>
      <c r="G45" s="164">
        <v>35.887599999999999</v>
      </c>
      <c r="H45" s="53">
        <v>20</v>
      </c>
      <c r="I45" s="159">
        <v>20</v>
      </c>
      <c r="J45" s="16"/>
      <c r="K45" s="57" t="str">
        <f t="shared" si="1"/>
        <v/>
      </c>
      <c r="L45" s="57" t="str">
        <f t="shared" si="2"/>
        <v/>
      </c>
      <c r="M45" s="57" t="str">
        <f t="shared" si="3"/>
        <v/>
      </c>
      <c r="N45" s="58" t="str">
        <f t="shared" si="4"/>
        <v/>
      </c>
      <c r="O45" s="57" t="str">
        <f t="shared" si="5"/>
        <v/>
      </c>
      <c r="P45" s="234">
        <v>4.34</v>
      </c>
      <c r="Q45" s="16"/>
      <c r="S45" s="124">
        <v>189.2</v>
      </c>
      <c r="T45" s="231">
        <v>7.0000000000000001E-3</v>
      </c>
      <c r="U45" s="231">
        <v>6.8403258629613417E-3</v>
      </c>
      <c r="X45" s="231">
        <v>0.10299999999999999</v>
      </c>
      <c r="Y45" s="231">
        <v>0.10065050912643117</v>
      </c>
      <c r="Z45" s="231">
        <v>0.11399999999999999</v>
      </c>
      <c r="AA45" s="231">
        <v>0.11139959262537041</v>
      </c>
      <c r="AB45" s="231">
        <v>1.1200000000000001</v>
      </c>
      <c r="AC45" s="231">
        <v>1.0944521380738148</v>
      </c>
      <c r="AD45" s="76"/>
      <c r="AE45" s="76"/>
      <c r="AF45" s="76"/>
      <c r="AG45" s="76"/>
      <c r="AH45" s="76"/>
      <c r="AI45" s="76"/>
      <c r="AJ45" s="76"/>
      <c r="AK45" s="76"/>
      <c r="AL45" s="76"/>
      <c r="AM45" s="76"/>
      <c r="AN45" s="76"/>
      <c r="AO45" s="76"/>
      <c r="AP45" s="76"/>
      <c r="AQ45" s="76"/>
      <c r="AR45" s="76"/>
      <c r="AS45" s="76"/>
      <c r="AT45" s="76"/>
      <c r="AU45" s="76"/>
      <c r="AV45" s="76"/>
      <c r="AW45" s="76"/>
      <c r="AX45" s="76"/>
      <c r="AY45" s="76"/>
      <c r="AZ45" s="76"/>
      <c r="BA45" s="76"/>
      <c r="BB45" s="77"/>
    </row>
    <row r="46" spans="1:54" ht="15.75" x14ac:dyDescent="0.25">
      <c r="A46" s="75">
        <f>IF(ISBLANK(VLOOKUP(D46,#REF!,3)),0,1)</f>
        <v>1</v>
      </c>
      <c r="B46" s="74">
        <f t="shared" si="0"/>
        <v>0</v>
      </c>
      <c r="C46" s="52">
        <v>12</v>
      </c>
      <c r="D46" s="53"/>
      <c r="E46" s="54"/>
      <c r="F46" s="55"/>
      <c r="G46" s="164">
        <v>34.423400000000001</v>
      </c>
      <c r="H46" s="53">
        <v>10</v>
      </c>
      <c r="I46" s="159">
        <v>11</v>
      </c>
      <c r="J46" s="16"/>
      <c r="K46" s="16"/>
      <c r="L46" s="16"/>
      <c r="M46" s="16"/>
      <c r="N46" s="16"/>
      <c r="O46" s="16"/>
      <c r="P46" s="234">
        <v>4.5039999999999996</v>
      </c>
      <c r="Q46" s="16"/>
      <c r="S46" s="124">
        <v>196.8</v>
      </c>
      <c r="T46" s="231">
        <v>2E-3</v>
      </c>
      <c r="U46" s="231">
        <v>1.9543788179889549E-3</v>
      </c>
      <c r="X46" s="231">
        <v>4.8000000000000001E-2</v>
      </c>
      <c r="Y46" s="231">
        <v>4.6905091631734917E-2</v>
      </c>
      <c r="Z46" s="231">
        <v>8.0000000000000002E-3</v>
      </c>
      <c r="AA46" s="231">
        <v>7.8175152719558196E-3</v>
      </c>
      <c r="AB46" s="231">
        <v>0.88</v>
      </c>
      <c r="AC46" s="231">
        <v>0.85992667991514016</v>
      </c>
      <c r="AD46" s="76"/>
      <c r="AE46" s="76"/>
      <c r="AF46" s="76"/>
      <c r="AG46" s="76"/>
      <c r="AH46" s="76"/>
      <c r="AI46" s="76"/>
      <c r="AJ46" s="76"/>
      <c r="AK46" s="76"/>
      <c r="AL46" s="76"/>
      <c r="AM46" s="76"/>
      <c r="AN46" s="76"/>
      <c r="AO46" s="76"/>
      <c r="AP46" s="76"/>
      <c r="AQ46" s="76"/>
      <c r="AR46" s="76"/>
      <c r="AS46" s="76"/>
      <c r="AT46" s="76"/>
      <c r="AU46" s="76"/>
      <c r="AV46" s="76"/>
      <c r="AW46" s="76"/>
      <c r="AX46" s="76"/>
      <c r="AY46" s="76"/>
      <c r="AZ46" s="76"/>
      <c r="BA46" s="76"/>
      <c r="BB46" s="77"/>
    </row>
    <row r="47" spans="1:54" ht="15.75" x14ac:dyDescent="0.25">
      <c r="A47" s="75">
        <f>IF(ISBLANK(VLOOKUP(D47,#REF!,3)),0,1)</f>
        <v>1</v>
      </c>
      <c r="B47" s="74">
        <f t="shared" si="0"/>
        <v>0</v>
      </c>
      <c r="C47" s="52">
        <v>13</v>
      </c>
      <c r="D47" s="53"/>
      <c r="E47" s="54"/>
      <c r="F47" s="55"/>
      <c r="G47" s="164">
        <v>34.410699999999999</v>
      </c>
      <c r="H47" s="53">
        <v>0</v>
      </c>
      <c r="I47" s="159">
        <v>1.5</v>
      </c>
      <c r="J47" s="16"/>
      <c r="K47" s="16"/>
      <c r="L47" s="16"/>
      <c r="M47" s="16"/>
      <c r="N47" s="16"/>
      <c r="O47" s="16"/>
      <c r="P47" s="234">
        <v>4.5019999999999998</v>
      </c>
      <c r="Q47" s="16"/>
      <c r="S47" s="124">
        <v>196.8</v>
      </c>
      <c r="T47" s="231">
        <v>1E-3</v>
      </c>
      <c r="U47" s="231">
        <v>9.7718940899447744E-4</v>
      </c>
      <c r="X47" s="231">
        <v>5.8999999999999997E-2</v>
      </c>
      <c r="Y47" s="231">
        <v>5.7654175130674161E-2</v>
      </c>
      <c r="Z47" s="231">
        <v>1.3999999999999999E-2</v>
      </c>
      <c r="AA47" s="231">
        <v>1.3680651725922682E-2</v>
      </c>
      <c r="AB47" s="231">
        <v>0.85</v>
      </c>
      <c r="AC47" s="231">
        <v>0.83061099764530577</v>
      </c>
      <c r="AD47" s="76"/>
      <c r="AE47" s="76"/>
      <c r="AF47" s="76"/>
      <c r="AG47" s="76"/>
      <c r="AH47" s="76"/>
      <c r="AI47" s="76"/>
      <c r="AJ47" s="76"/>
      <c r="AK47" s="76"/>
      <c r="AL47" s="76"/>
      <c r="AM47" s="76"/>
      <c r="AN47" s="76"/>
      <c r="AO47" s="76"/>
      <c r="AP47" s="76"/>
      <c r="AQ47" s="76"/>
      <c r="AR47" s="76"/>
      <c r="AS47" s="76"/>
      <c r="AT47" s="76"/>
      <c r="AU47" s="76"/>
      <c r="AV47" s="76"/>
      <c r="AW47" s="76"/>
      <c r="AX47" s="76"/>
      <c r="AY47" s="76"/>
      <c r="AZ47" s="76"/>
      <c r="BA47" s="76"/>
      <c r="BB47" s="77"/>
    </row>
    <row r="48" spans="1:54" ht="15.75" x14ac:dyDescent="0.25">
      <c r="A48" s="75">
        <f>IF(ISBLANK(VLOOKUP(D48,#REF!,3)),0,1)</f>
        <v>1</v>
      </c>
      <c r="B48" s="74">
        <f t="shared" si="0"/>
        <v>0</v>
      </c>
      <c r="C48" s="52">
        <v>14</v>
      </c>
      <c r="D48" s="53"/>
      <c r="E48" s="54"/>
      <c r="F48" s="55"/>
      <c r="G48" s="112"/>
      <c r="H48" s="53"/>
      <c r="I48" s="53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24"/>
      <c r="W48" s="124"/>
      <c r="X48" s="16"/>
      <c r="Y48" s="16"/>
      <c r="Z48" s="124"/>
      <c r="AA48" s="76"/>
      <c r="AB48" s="76"/>
      <c r="AC48" s="76"/>
      <c r="AD48" s="76"/>
      <c r="AE48" s="76"/>
      <c r="AF48" s="76"/>
      <c r="AG48" s="76"/>
      <c r="AH48" s="76"/>
      <c r="AI48" s="76"/>
      <c r="AJ48" s="76"/>
      <c r="AK48" s="76"/>
      <c r="AL48" s="76"/>
      <c r="AM48" s="76"/>
      <c r="AN48" s="76"/>
      <c r="AO48" s="76"/>
      <c r="AP48" s="76"/>
      <c r="AQ48" s="76"/>
      <c r="AR48" s="76"/>
      <c r="AS48" s="76"/>
      <c r="AT48" s="76"/>
      <c r="AU48" s="76"/>
      <c r="AV48" s="76"/>
      <c r="AW48" s="76"/>
      <c r="AX48" s="76"/>
      <c r="AY48" s="76"/>
      <c r="AZ48" s="76"/>
      <c r="BA48" s="76"/>
      <c r="BB48" s="77"/>
    </row>
    <row r="49" spans="1:54" ht="15.75" x14ac:dyDescent="0.25">
      <c r="A49" s="75">
        <f>IF(ISBLANK(VLOOKUP(D49,#REF!,3)),0,1)</f>
        <v>1</v>
      </c>
      <c r="B49" s="74">
        <f t="shared" si="0"/>
        <v>0</v>
      </c>
      <c r="C49" s="52">
        <v>15</v>
      </c>
      <c r="D49" s="53"/>
      <c r="E49" s="54"/>
      <c r="F49" s="55"/>
      <c r="G49" s="112"/>
      <c r="H49" s="53"/>
      <c r="I49" s="53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24"/>
      <c r="W49" s="124"/>
      <c r="X49" s="16"/>
      <c r="Y49" s="16"/>
      <c r="Z49" s="124"/>
      <c r="AA49" s="16"/>
      <c r="AB49" s="124"/>
      <c r="AC49" s="124"/>
      <c r="AD49" s="76"/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76"/>
      <c r="AR49" s="76"/>
      <c r="AS49" s="76"/>
      <c r="AT49" s="76"/>
      <c r="AU49" s="76"/>
      <c r="AV49" s="76"/>
      <c r="AW49" s="76"/>
      <c r="AX49" s="76"/>
      <c r="AY49" s="76"/>
      <c r="AZ49" s="76"/>
      <c r="BA49" s="76"/>
      <c r="BB49" s="77"/>
    </row>
    <row r="50" spans="1:54" ht="15.75" x14ac:dyDescent="0.25">
      <c r="A50" s="75">
        <f>IF(ISBLANK(VLOOKUP(D50,#REF!,3)),0,1)</f>
        <v>1</v>
      </c>
      <c r="B50" s="74">
        <f t="shared" si="0"/>
        <v>0</v>
      </c>
      <c r="C50" s="52">
        <v>16</v>
      </c>
      <c r="D50" s="53"/>
      <c r="E50" s="54"/>
      <c r="F50" s="55"/>
      <c r="G50" s="112"/>
      <c r="H50" s="53"/>
      <c r="I50" s="53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24"/>
      <c r="W50" s="124"/>
      <c r="X50" s="16"/>
      <c r="Y50" s="16"/>
      <c r="Z50" s="124"/>
      <c r="AA50" s="76"/>
      <c r="AB50" s="76"/>
      <c r="AC50" s="76"/>
      <c r="AD50" s="76"/>
      <c r="AE50" s="76"/>
      <c r="AF50" s="76"/>
      <c r="AG50" s="76"/>
      <c r="AH50" s="76"/>
      <c r="AI50" s="76"/>
      <c r="AJ50" s="76"/>
      <c r="AK50" s="76"/>
      <c r="AL50" s="76"/>
      <c r="AM50" s="76"/>
      <c r="AN50" s="76"/>
      <c r="AO50" s="76"/>
      <c r="AP50" s="76"/>
      <c r="AQ50" s="76"/>
      <c r="AR50" s="76"/>
      <c r="AS50" s="76"/>
      <c r="AT50" s="76"/>
      <c r="AU50" s="76"/>
      <c r="AV50" s="76"/>
      <c r="AW50" s="76"/>
      <c r="AX50" s="76"/>
      <c r="AY50" s="76"/>
      <c r="AZ50" s="76"/>
      <c r="BA50" s="76"/>
      <c r="BB50" s="77"/>
    </row>
    <row r="51" spans="1:54" ht="15.75" x14ac:dyDescent="0.25">
      <c r="A51" s="75">
        <f>IF(ISBLANK(VLOOKUP(D51,#REF!,3)),0,1)</f>
        <v>1</v>
      </c>
      <c r="B51" s="74">
        <f t="shared" si="0"/>
        <v>0</v>
      </c>
      <c r="C51" s="52">
        <v>17</v>
      </c>
      <c r="D51" s="53"/>
      <c r="E51" s="54"/>
      <c r="F51" s="55"/>
      <c r="G51" s="112"/>
      <c r="H51" s="53"/>
      <c r="I51" s="53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24"/>
      <c r="W51" s="124"/>
      <c r="X51" s="16"/>
      <c r="Y51" s="16"/>
      <c r="Z51" s="124"/>
      <c r="AA51" s="16"/>
      <c r="AB51" s="124"/>
      <c r="AC51" s="124"/>
      <c r="AD51" s="76"/>
      <c r="AE51" s="76"/>
      <c r="AF51" s="76"/>
      <c r="AG51" s="76"/>
      <c r="AH51" s="76"/>
      <c r="AI51" s="76"/>
      <c r="AJ51" s="76"/>
      <c r="AK51" s="76"/>
      <c r="AL51" s="76"/>
      <c r="AM51" s="76"/>
      <c r="AN51" s="76"/>
      <c r="AO51" s="76"/>
      <c r="AP51" s="76"/>
      <c r="AQ51" s="76"/>
      <c r="AR51" s="76"/>
      <c r="AS51" s="76"/>
      <c r="AT51" s="76"/>
      <c r="AU51" s="76"/>
      <c r="AV51" s="76"/>
      <c r="AW51" s="76"/>
      <c r="AX51" s="76"/>
      <c r="AY51" s="76"/>
      <c r="AZ51" s="76"/>
      <c r="BA51" s="76"/>
      <c r="BB51" s="77"/>
    </row>
    <row r="52" spans="1:54" ht="15.75" x14ac:dyDescent="0.25">
      <c r="A52" s="75">
        <f>IF(ISBLANK(VLOOKUP(D52,#REF!,3)),0,1)</f>
        <v>1</v>
      </c>
      <c r="B52" s="74">
        <f t="shared" si="0"/>
        <v>0</v>
      </c>
      <c r="C52" s="52">
        <v>18</v>
      </c>
      <c r="D52" s="53"/>
      <c r="E52" s="54"/>
      <c r="F52" s="55"/>
      <c r="G52" s="112"/>
      <c r="H52" s="53"/>
      <c r="I52" s="53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24"/>
      <c r="W52" s="124"/>
      <c r="X52" s="16"/>
      <c r="Y52" s="16"/>
      <c r="Z52" s="124"/>
      <c r="AA52" s="76"/>
      <c r="AB52" s="76"/>
      <c r="AC52" s="76"/>
      <c r="AD52" s="76"/>
      <c r="AE52" s="76"/>
      <c r="AF52" s="76"/>
      <c r="AG52" s="76"/>
      <c r="AH52" s="76"/>
      <c r="AI52" s="76"/>
      <c r="AJ52" s="76"/>
      <c r="AK52" s="76"/>
      <c r="AL52" s="76"/>
      <c r="AM52" s="76"/>
      <c r="AN52" s="76"/>
      <c r="AO52" s="76"/>
      <c r="AP52" s="76"/>
      <c r="AQ52" s="76"/>
      <c r="AR52" s="76"/>
      <c r="AS52" s="76"/>
      <c r="AT52" s="76"/>
      <c r="AU52" s="76"/>
      <c r="AV52" s="76"/>
      <c r="AW52" s="76"/>
      <c r="AX52" s="76"/>
      <c r="AY52" s="76"/>
      <c r="AZ52" s="76"/>
      <c r="BA52" s="76"/>
      <c r="BB52" s="77"/>
    </row>
    <row r="53" spans="1:54" ht="15.75" x14ac:dyDescent="0.25">
      <c r="A53" s="75">
        <f>IF(ISBLANK(VLOOKUP(D53,#REF!,3)),0,1)</f>
        <v>1</v>
      </c>
      <c r="B53" s="74">
        <f t="shared" si="0"/>
        <v>0</v>
      </c>
      <c r="C53" s="52">
        <v>19</v>
      </c>
      <c r="D53" s="53"/>
      <c r="E53" s="54"/>
      <c r="F53" s="55"/>
      <c r="G53" s="112"/>
      <c r="H53" s="53"/>
      <c r="I53" s="53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24"/>
      <c r="W53" s="124"/>
      <c r="X53" s="16"/>
      <c r="Y53" s="16"/>
      <c r="Z53" s="124"/>
      <c r="AA53" s="76"/>
      <c r="AB53" s="76"/>
      <c r="AC53" s="76"/>
      <c r="AD53" s="76"/>
      <c r="AE53" s="76"/>
      <c r="AF53" s="76"/>
      <c r="AG53" s="76"/>
      <c r="AH53" s="76"/>
      <c r="AI53" s="76"/>
      <c r="AJ53" s="76"/>
      <c r="AK53" s="76"/>
      <c r="AL53" s="76"/>
      <c r="AM53" s="76"/>
      <c r="AN53" s="76"/>
      <c r="AO53" s="76"/>
      <c r="AP53" s="76"/>
      <c r="AQ53" s="76"/>
      <c r="AR53" s="76"/>
      <c r="AS53" s="76"/>
      <c r="AT53" s="76"/>
      <c r="AU53" s="76"/>
      <c r="AV53" s="76"/>
      <c r="AW53" s="76"/>
      <c r="AX53" s="76"/>
      <c r="AY53" s="76"/>
      <c r="AZ53" s="76"/>
      <c r="BA53" s="76"/>
      <c r="BB53" s="77"/>
    </row>
    <row r="54" spans="1:54" ht="15.75" x14ac:dyDescent="0.25">
      <c r="A54" s="75">
        <f>IF(ISBLANK(VLOOKUP(D54,#REF!,3)),0,1)</f>
        <v>1</v>
      </c>
      <c r="B54" s="74">
        <f t="shared" si="0"/>
        <v>0</v>
      </c>
      <c r="C54" s="52">
        <v>20</v>
      </c>
      <c r="D54" s="53"/>
      <c r="E54" s="54"/>
      <c r="F54" s="55"/>
      <c r="G54" s="112"/>
      <c r="H54" s="53"/>
      <c r="I54" s="53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76"/>
      <c r="U54" s="76"/>
      <c r="V54" s="76"/>
      <c r="W54" s="76"/>
      <c r="X54" s="76"/>
      <c r="Y54" s="76"/>
      <c r="Z54" s="76"/>
      <c r="AA54" s="76"/>
      <c r="AB54" s="76"/>
      <c r="AC54" s="76"/>
      <c r="AD54" s="76"/>
      <c r="AE54" s="76"/>
      <c r="AF54" s="76"/>
      <c r="AG54" s="76"/>
      <c r="AH54" s="76"/>
      <c r="AI54" s="76"/>
      <c r="AJ54" s="76"/>
      <c r="AK54" s="76"/>
      <c r="AL54" s="76"/>
      <c r="AM54" s="76"/>
      <c r="AN54" s="76"/>
      <c r="AO54" s="76"/>
      <c r="AP54" s="76"/>
      <c r="AQ54" s="76"/>
      <c r="AR54" s="76"/>
      <c r="AS54" s="76"/>
      <c r="AT54" s="76"/>
      <c r="AU54" s="76"/>
      <c r="AV54" s="76"/>
      <c r="AW54" s="76"/>
      <c r="AX54" s="76"/>
      <c r="AY54" s="76"/>
      <c r="AZ54" s="76"/>
      <c r="BA54" s="76"/>
      <c r="BB54" s="77"/>
    </row>
    <row r="55" spans="1:54" ht="15.75" x14ac:dyDescent="0.25">
      <c r="A55" s="75">
        <f>IF(ISBLANK(VLOOKUP(D55,#REF!,3)),0,1)</f>
        <v>1</v>
      </c>
      <c r="B55" s="74">
        <f t="shared" si="0"/>
        <v>0</v>
      </c>
      <c r="C55" s="52">
        <v>21</v>
      </c>
      <c r="D55" s="53"/>
      <c r="E55" s="54"/>
      <c r="F55" s="55"/>
      <c r="G55" s="112"/>
      <c r="H55" s="53"/>
      <c r="I55" s="53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76"/>
      <c r="U55" s="76"/>
      <c r="V55" s="76"/>
      <c r="W55" s="76"/>
      <c r="X55" s="76"/>
      <c r="Y55" s="76"/>
      <c r="Z55" s="76"/>
      <c r="AA55" s="76"/>
      <c r="AB55" s="76"/>
      <c r="AC55" s="76"/>
      <c r="AD55" s="76"/>
      <c r="AE55" s="76"/>
      <c r="AF55" s="76"/>
      <c r="AG55" s="76"/>
      <c r="AH55" s="76"/>
      <c r="AI55" s="76"/>
      <c r="AJ55" s="76"/>
      <c r="AK55" s="76"/>
      <c r="AL55" s="76"/>
      <c r="AM55" s="76"/>
      <c r="AN55" s="76"/>
      <c r="AO55" s="76"/>
      <c r="AP55" s="76"/>
      <c r="AQ55" s="76"/>
      <c r="AR55" s="76"/>
      <c r="AS55" s="76"/>
      <c r="AT55" s="76"/>
      <c r="AU55" s="76"/>
      <c r="AV55" s="76"/>
      <c r="AW55" s="76"/>
      <c r="AX55" s="76"/>
      <c r="AY55" s="76"/>
      <c r="AZ55" s="76"/>
      <c r="BA55" s="76"/>
      <c r="BB55" s="77"/>
    </row>
    <row r="56" spans="1:54" ht="15.75" x14ac:dyDescent="0.25">
      <c r="A56" s="75">
        <f>IF(ISBLANK(VLOOKUP(D56,#REF!,3)),0,1)</f>
        <v>1</v>
      </c>
      <c r="B56" s="74">
        <f t="shared" si="0"/>
        <v>0</v>
      </c>
      <c r="C56" s="52">
        <v>22</v>
      </c>
      <c r="D56" s="53"/>
      <c r="E56" s="54"/>
      <c r="F56" s="55"/>
      <c r="G56" s="112"/>
      <c r="H56" s="53"/>
      <c r="I56" s="53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24"/>
      <c r="W56" s="124"/>
      <c r="X56" s="124"/>
      <c r="Y56" s="124"/>
      <c r="Z56" s="16"/>
      <c r="AA56" s="16"/>
      <c r="AB56" s="124"/>
      <c r="AC56" s="124"/>
      <c r="AD56" s="76"/>
      <c r="AE56" s="76"/>
      <c r="AF56" s="76"/>
      <c r="AG56" s="76"/>
      <c r="AH56" s="76"/>
      <c r="AI56" s="76"/>
      <c r="AJ56" s="76"/>
      <c r="AK56" s="76"/>
      <c r="AL56" s="76"/>
      <c r="AM56" s="76"/>
      <c r="AN56" s="76"/>
      <c r="AO56" s="76"/>
      <c r="AP56" s="76"/>
      <c r="AQ56" s="76"/>
      <c r="AR56" s="76"/>
      <c r="AS56" s="76"/>
      <c r="AT56" s="76"/>
      <c r="AU56" s="76"/>
      <c r="AV56" s="76"/>
      <c r="AW56" s="76"/>
      <c r="AX56" s="76"/>
      <c r="AY56" s="76"/>
      <c r="AZ56" s="76"/>
      <c r="BA56" s="76"/>
      <c r="BB56" s="77"/>
    </row>
    <row r="57" spans="1:54" ht="15.75" x14ac:dyDescent="0.25">
      <c r="A57" s="75">
        <f>IF(ISBLANK(VLOOKUP(D57,#REF!,3)),0,1)</f>
        <v>1</v>
      </c>
      <c r="B57" s="74">
        <f t="shared" si="0"/>
        <v>0</v>
      </c>
      <c r="C57" s="52">
        <v>23</v>
      </c>
      <c r="D57" s="53"/>
      <c r="E57" s="54"/>
      <c r="F57" s="55"/>
      <c r="G57" s="112"/>
      <c r="H57" s="53"/>
      <c r="I57" s="53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  <c r="AG57" s="76"/>
      <c r="AH57" s="76"/>
      <c r="AI57" s="76"/>
      <c r="AJ57" s="76"/>
      <c r="AK57" s="76"/>
      <c r="AL57" s="76"/>
      <c r="AM57" s="76"/>
      <c r="AN57" s="76"/>
      <c r="AO57" s="76"/>
      <c r="AP57" s="76"/>
      <c r="AQ57" s="76"/>
      <c r="AR57" s="76"/>
      <c r="AS57" s="76"/>
      <c r="AT57" s="76"/>
      <c r="AU57" s="76"/>
      <c r="AV57" s="76"/>
      <c r="AW57" s="76"/>
      <c r="AX57" s="76"/>
      <c r="AY57" s="76"/>
      <c r="AZ57" s="76"/>
      <c r="BA57" s="76"/>
      <c r="BB57" s="77"/>
    </row>
    <row r="58" spans="1:54" ht="16.5" thickBot="1" x14ac:dyDescent="0.3">
      <c r="A58" s="75">
        <f>IF(ISBLANK(VLOOKUP(D58,#REF!,3)),0,1)</f>
        <v>1</v>
      </c>
      <c r="B58" s="74">
        <f t="shared" si="0"/>
        <v>0</v>
      </c>
      <c r="C58" s="61">
        <v>24</v>
      </c>
      <c r="D58" s="62"/>
      <c r="E58" s="63"/>
      <c r="F58" s="64"/>
      <c r="G58" s="113"/>
      <c r="H58" s="62"/>
      <c r="I58" s="62"/>
      <c r="J58" s="152" t="s">
        <v>4</v>
      </c>
      <c r="K58" s="65" t="str">
        <f>IF(ISBLANK(E58),"",(0.000824493-(0.0000040899*E58)+(0.000000076438*E58^2)-(0.00000000082467*E58^3)+(0.0000000000053875*E58^4)))</f>
        <v/>
      </c>
      <c r="L58" s="65" t="str">
        <f t="shared" ref="L58" si="6">IF(ISBLANK(E58),"",(-0.00000572466+(0.00000010227*E58)-(0.0000000016546*E58^2)))</f>
        <v/>
      </c>
      <c r="M58" s="65" t="str">
        <f t="shared" ref="M58" si="7">IF(ISBLANK(E58),"",IF(ISBLANK(G58),(O58+(K58*35)+(L58*35^1.5)+(0.00000048314*35^2)),(O58+(K58*G58)+(L58*G58^1.5)+(0.00000048314*G58^2))))</f>
        <v/>
      </c>
      <c r="N58" s="66" t="str">
        <f t="shared" ref="N58" si="8">IF(ISBLANK(D58),"",IF(ISBLANK(G58),J58*(1+0.00001*(35-20)),J58*(1+0.00001*(G58-20))))</f>
        <v/>
      </c>
      <c r="O58" s="65" t="str">
        <f t="shared" ref="O58" si="9">IF(ISBLANK(E58),"",(0.999842594+(0.00006793952*E58)-(0.00000909529*E58^2)+(0.0000001001685*E58^3)-(0.000000001120083*E58^4)+(0.000000000006536332*E58^5)))</f>
        <v/>
      </c>
      <c r="P58" s="67" t="s">
        <v>4</v>
      </c>
      <c r="Q58" s="153" t="s">
        <v>4</v>
      </c>
      <c r="R58" s="68" t="s">
        <v>4</v>
      </c>
      <c r="S58" s="68" t="s">
        <v>4</v>
      </c>
      <c r="T58" s="78"/>
      <c r="U58" s="78"/>
      <c r="V58" s="78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/>
      <c r="AH58" s="78"/>
      <c r="AI58" s="78"/>
      <c r="AJ58" s="78"/>
      <c r="AK58" s="78"/>
      <c r="AL58" s="78"/>
      <c r="AM58" s="78"/>
      <c r="AN58" s="78"/>
      <c r="AO58" s="78"/>
      <c r="AP58" s="78"/>
      <c r="AQ58" s="78"/>
      <c r="AR58" s="78"/>
      <c r="AS58" s="78"/>
      <c r="AT58" s="78"/>
      <c r="AU58" s="78"/>
      <c r="AV58" s="78"/>
      <c r="AW58" s="78"/>
      <c r="AX58" s="78"/>
      <c r="AY58" s="78"/>
      <c r="AZ58" s="78"/>
      <c r="BA58" s="78"/>
      <c r="BB58" s="79"/>
    </row>
  </sheetData>
  <dataConsolidate/>
  <mergeCells count="70">
    <mergeCell ref="AX31:AX32"/>
    <mergeCell ref="AY31:AY32"/>
    <mergeCell ref="AZ31:AZ32"/>
    <mergeCell ref="BA31:BA32"/>
    <mergeCell ref="BB31:BB32"/>
    <mergeCell ref="AS31:AS32"/>
    <mergeCell ref="AT31:AT32"/>
    <mergeCell ref="AU31:AU32"/>
    <mergeCell ref="AV31:AV32"/>
    <mergeCell ref="AW31:AW32"/>
    <mergeCell ref="AN31:AN32"/>
    <mergeCell ref="AO31:AO32"/>
    <mergeCell ref="AP31:AP32"/>
    <mergeCell ref="AQ31:AQ32"/>
    <mergeCell ref="AR31:AR32"/>
    <mergeCell ref="AI31:AI32"/>
    <mergeCell ref="AJ31:AJ32"/>
    <mergeCell ref="AK31:AK32"/>
    <mergeCell ref="AL31:AL32"/>
    <mergeCell ref="AM31:AM32"/>
    <mergeCell ref="AD31:AD32"/>
    <mergeCell ref="AE31:AE32"/>
    <mergeCell ref="AF31:AF32"/>
    <mergeCell ref="AG31:AG32"/>
    <mergeCell ref="AH31:AH32"/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Z31:AA32"/>
    <mergeCell ref="AB31:AC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type="list" allowBlank="1" showErrorMessage="1" sqref="I29">
      <formula1>$O$28:$O$30</formula1>
    </dataValidation>
    <dataValidation allowBlank="1" showErrorMessage="1" sqref="J30"/>
    <dataValidation type="list" showInputMessage="1" showErrorMessage="1" promptTitle="Choix Cardinal" sqref="P10">
      <formula1>$N$8:$N$10</formula1>
    </dataValidation>
    <dataValidation type="list" showInputMessage="1" showErrorMessage="1" promptTitle="Choix Cardinal" sqref="P9">
      <formula1>$M$8:$M$10</formula1>
    </dataValidation>
  </dataValidations>
  <pageMargins left="0.7" right="0.7" top="0.75" bottom="0.75" header="0.3" footer="0.3"/>
  <pageSetup paperSize="9" orientation="portrait" horizontalDpi="4294967293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8"/>
  <sheetViews>
    <sheetView topLeftCell="A10" zoomScaleNormal="100" workbookViewId="0">
      <selection activeCell="G35" sqref="G35:AC54"/>
    </sheetView>
  </sheetViews>
  <sheetFormatPr baseColWidth="10" defaultColWidth="11.42578125" defaultRowHeight="15" x14ac:dyDescent="0.25"/>
  <cols>
    <col min="1" max="2" width="0.85546875" style="80" customWidth="1"/>
    <col min="3" max="3" width="3.7109375" style="80" customWidth="1"/>
    <col min="4" max="8" width="10.28515625" style="80" customWidth="1"/>
    <col min="9" max="10" width="15.7109375" style="80" customWidth="1"/>
    <col min="11" max="15" width="10.7109375" style="80" hidden="1" customWidth="1"/>
    <col min="16" max="16" width="10.7109375" style="80" customWidth="1"/>
    <col min="17" max="29" width="10.28515625" style="80" customWidth="1"/>
    <col min="30" max="30" width="16.85546875" style="80" bestFit="1" customWidth="1"/>
    <col min="31" max="31" width="16.5703125" style="80" bestFit="1" customWidth="1"/>
    <col min="32" max="32" width="9.140625" style="80" bestFit="1" customWidth="1"/>
    <col min="33" max="33" width="26.140625" style="80" bestFit="1" customWidth="1"/>
    <col min="34" max="34" width="12.7109375" style="80" bestFit="1" customWidth="1"/>
    <col min="35" max="35" width="11.140625" style="80" bestFit="1" customWidth="1"/>
    <col min="36" max="36" width="14.28515625" style="80" bestFit="1" customWidth="1"/>
    <col min="37" max="37" width="12" style="80" bestFit="1" customWidth="1"/>
    <col min="38" max="38" width="26.5703125" style="80" bestFit="1" customWidth="1"/>
    <col min="39" max="39" width="14.42578125" style="80" bestFit="1" customWidth="1"/>
    <col min="40" max="40" width="11" style="80" bestFit="1" customWidth="1"/>
    <col min="41" max="41" width="12.28515625" style="80" bestFit="1" customWidth="1"/>
    <col min="42" max="42" width="10.7109375" style="80" bestFit="1" customWidth="1"/>
    <col min="43" max="43" width="6.28515625" style="80" bestFit="1" customWidth="1"/>
    <col min="44" max="44" width="19.42578125" style="80" bestFit="1" customWidth="1"/>
    <col min="45" max="45" width="12.85546875" style="80" bestFit="1" customWidth="1"/>
    <col min="46" max="46" width="17.5703125" style="80" bestFit="1" customWidth="1"/>
    <col min="47" max="47" width="14.42578125" style="80" bestFit="1" customWidth="1"/>
    <col min="48" max="48" width="13.5703125" style="80" bestFit="1" customWidth="1"/>
    <col min="49" max="49" width="13.7109375" style="80" bestFit="1" customWidth="1"/>
    <col min="50" max="50" width="19.7109375" style="80" bestFit="1" customWidth="1"/>
    <col min="51" max="51" width="13.140625" style="80" bestFit="1" customWidth="1"/>
    <col min="52" max="52" width="17.42578125" style="80" bestFit="1" customWidth="1"/>
    <col min="53" max="53" width="13.28515625" style="80" bestFit="1" customWidth="1"/>
    <col min="54" max="54" width="12.42578125" style="80" bestFit="1" customWidth="1"/>
    <col min="55" max="16384" width="11.42578125" style="80"/>
  </cols>
  <sheetData>
    <row r="1" spans="3:23" ht="3" customHeight="1" thickBot="1" x14ac:dyDescent="0.3"/>
    <row r="2" spans="3:23" ht="21" x14ac:dyDescent="0.35">
      <c r="C2" s="214" t="s">
        <v>19</v>
      </c>
      <c r="D2" s="215"/>
      <c r="E2" s="215"/>
      <c r="F2" s="216" t="s">
        <v>147</v>
      </c>
      <c r="G2" s="216"/>
      <c r="H2" s="216"/>
      <c r="I2" s="216"/>
      <c r="J2" s="216"/>
      <c r="K2" s="216"/>
      <c r="L2" s="216"/>
      <c r="M2" s="216"/>
      <c r="N2" s="216"/>
      <c r="O2" s="216"/>
      <c r="P2" s="216"/>
      <c r="Q2" s="216"/>
      <c r="R2" s="216"/>
      <c r="S2" s="216"/>
      <c r="T2" s="216"/>
      <c r="U2" s="1"/>
    </row>
    <row r="3" spans="3:23" ht="14.45" customHeight="1" x14ac:dyDescent="0.25">
      <c r="C3" s="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2"/>
    </row>
    <row r="4" spans="3:23" ht="21.75" thickBot="1" x14ac:dyDescent="0.4">
      <c r="C4" s="217" t="s">
        <v>75</v>
      </c>
      <c r="D4" s="218"/>
      <c r="E4" s="218"/>
      <c r="F4" s="218"/>
      <c r="G4" s="218"/>
      <c r="H4" s="218"/>
      <c r="I4" s="218"/>
      <c r="J4" s="218"/>
      <c r="K4" s="218"/>
      <c r="L4" s="218"/>
      <c r="M4" s="218"/>
      <c r="N4" s="218"/>
      <c r="O4" s="218"/>
      <c r="P4" s="218"/>
      <c r="Q4" s="218"/>
      <c r="R4" s="218"/>
      <c r="S4" s="218"/>
      <c r="T4" s="218"/>
      <c r="U4" s="219"/>
    </row>
    <row r="5" spans="3:23" ht="15.75" customHeight="1" thickBot="1" x14ac:dyDescent="0.4">
      <c r="C5" s="7"/>
      <c r="D5" s="7"/>
      <c r="E5" s="7"/>
      <c r="F5" s="7"/>
      <c r="G5" s="7"/>
      <c r="J5" s="7"/>
      <c r="K5" s="7"/>
      <c r="L5" s="7"/>
      <c r="M5" s="7"/>
      <c r="N5" s="7"/>
      <c r="O5" s="7"/>
      <c r="P5" s="7"/>
      <c r="Q5" s="7"/>
      <c r="R5" s="7"/>
    </row>
    <row r="6" spans="3:23" ht="16.5" customHeight="1" thickBot="1" x14ac:dyDescent="0.3">
      <c r="C6" s="220" t="s">
        <v>38</v>
      </c>
      <c r="D6" s="221"/>
      <c r="E6" s="221"/>
      <c r="F6" s="222">
        <v>41</v>
      </c>
      <c r="G6" s="222"/>
      <c r="H6" s="221" t="s">
        <v>37</v>
      </c>
      <c r="I6" s="221"/>
      <c r="J6" s="221"/>
      <c r="K6" s="51"/>
      <c r="L6" s="51"/>
      <c r="M6" s="51"/>
      <c r="N6" s="50"/>
      <c r="O6" s="51"/>
      <c r="P6" s="223">
        <v>1</v>
      </c>
      <c r="Q6" s="223"/>
      <c r="R6" s="224" t="s">
        <v>78</v>
      </c>
      <c r="S6" s="224"/>
      <c r="T6" s="225">
        <v>37426</v>
      </c>
      <c r="U6" s="226"/>
    </row>
    <row r="7" spans="3:23" ht="16.5" customHeight="1" thickBot="1" x14ac:dyDescent="0.4">
      <c r="C7" s="34"/>
      <c r="D7" s="34"/>
      <c r="E7" s="33"/>
      <c r="F7" s="35"/>
      <c r="G7" s="33"/>
      <c r="H7" s="33"/>
      <c r="I7" s="33"/>
      <c r="J7" s="33"/>
      <c r="K7" s="33"/>
      <c r="L7" s="33"/>
      <c r="M7" s="33"/>
      <c r="N7" s="33"/>
      <c r="O7" s="37"/>
      <c r="P7" s="33"/>
      <c r="Q7" s="36"/>
    </row>
    <row r="8" spans="3:23" ht="15" customHeight="1" x14ac:dyDescent="0.25">
      <c r="C8" s="46"/>
      <c r="D8" s="33"/>
      <c r="G8" s="206" t="s">
        <v>57</v>
      </c>
      <c r="H8" s="207"/>
      <c r="I8" s="172" t="s">
        <v>50</v>
      </c>
      <c r="J8" s="172" t="s">
        <v>46</v>
      </c>
      <c r="K8" s="44"/>
      <c r="L8" s="44"/>
      <c r="M8" s="44"/>
      <c r="N8" s="44"/>
      <c r="O8" s="47"/>
      <c r="P8" s="45" t="s">
        <v>52</v>
      </c>
      <c r="Q8" s="208" t="s">
        <v>47</v>
      </c>
      <c r="R8" s="209"/>
    </row>
    <row r="9" spans="3:23" ht="14.25" customHeight="1" x14ac:dyDescent="0.25">
      <c r="C9" s="46"/>
      <c r="D9" s="33"/>
      <c r="G9" s="210" t="s">
        <v>48</v>
      </c>
      <c r="H9" s="211"/>
      <c r="I9" s="38">
        <v>3</v>
      </c>
      <c r="J9" s="39">
        <v>41.69</v>
      </c>
      <c r="K9" s="42" t="s">
        <v>51</v>
      </c>
      <c r="L9" s="43" t="str">
        <f>IF(P9=M9,"+","-")</f>
        <v>+</v>
      </c>
      <c r="M9" s="42" t="s">
        <v>3</v>
      </c>
      <c r="N9" s="42" t="s">
        <v>54</v>
      </c>
      <c r="O9" s="16" t="str">
        <f>IF(ISBLANK(I9),"",IF(ISBLANK(J9),"",IF(P9=M10,L9&amp;N11,N11)))</f>
        <v>3°41,69</v>
      </c>
      <c r="P9" s="39" t="s">
        <v>3</v>
      </c>
      <c r="Q9" s="212">
        <f>IF(ISBLANK(I9),"",IF(ISBLANK(J9),"",IF(J9&gt;60,"ERREUR !!",O11*(I9+(J9/60)))))</f>
        <v>3.6948333333333334</v>
      </c>
      <c r="R9" s="213"/>
    </row>
    <row r="10" spans="3:23" ht="15" customHeight="1" x14ac:dyDescent="0.25">
      <c r="C10" s="46"/>
      <c r="D10" s="33"/>
      <c r="G10" s="210" t="s">
        <v>49</v>
      </c>
      <c r="H10" s="211"/>
      <c r="I10" s="38">
        <v>6</v>
      </c>
      <c r="J10" s="39">
        <v>0.01</v>
      </c>
      <c r="K10" s="42" t="s">
        <v>51</v>
      </c>
      <c r="L10" s="43" t="str">
        <f>IF(P10=N9,"+","-")</f>
        <v>+</v>
      </c>
      <c r="M10" s="42" t="s">
        <v>53</v>
      </c>
      <c r="N10" s="42" t="s">
        <v>55</v>
      </c>
      <c r="O10" s="11" t="str">
        <f>IF(ISBLANK(I10),"",IF(ISBLANK(J10),"",IF(P10=N10,L10&amp;N12,N12)))</f>
        <v>6°0,01</v>
      </c>
      <c r="P10" s="39" t="s">
        <v>54</v>
      </c>
      <c r="Q10" s="212">
        <f>IF(ISBLANK(I10),"",IF(ISBLANK(J10),"",IF(J10&gt;60,"ERREUR !!",O12*(I10+(J10/60)))))</f>
        <v>6.0001666666666669</v>
      </c>
      <c r="R10" s="213"/>
      <c r="S10" s="31"/>
      <c r="T10" s="31"/>
    </row>
    <row r="11" spans="3:23" x14ac:dyDescent="0.25">
      <c r="G11" s="194" t="s">
        <v>72</v>
      </c>
      <c r="H11" s="195"/>
      <c r="I11" s="83" t="s">
        <v>33</v>
      </c>
      <c r="J11" s="85">
        <v>37426</v>
      </c>
      <c r="K11" s="85"/>
      <c r="L11" s="85"/>
      <c r="M11" s="85"/>
      <c r="N11" s="86" t="str">
        <f>I9&amp;"°"&amp;J9</f>
        <v>3°41,69</v>
      </c>
      <c r="O11" s="87">
        <f>IF(P9=M10,-1,1)</f>
        <v>1</v>
      </c>
      <c r="P11" s="198" t="str">
        <f>TEXT(J11,"aaaa-mm-jj")&amp;"T"&amp;TEXT(J12,"hh:mm:ss")&amp;"z"</f>
        <v>2006-06-20T10:00:00z</v>
      </c>
      <c r="Q11" s="198"/>
      <c r="R11" s="199"/>
      <c r="T11" s="30"/>
      <c r="U11" s="30"/>
      <c r="V11" s="32"/>
      <c r="W11" s="32"/>
    </row>
    <row r="12" spans="3:23" ht="15.75" thickBot="1" x14ac:dyDescent="0.3">
      <c r="G12" s="196"/>
      <c r="H12" s="197"/>
      <c r="I12" s="84" t="s">
        <v>73</v>
      </c>
      <c r="J12" s="114">
        <v>0.41666666666666669</v>
      </c>
      <c r="K12" s="88"/>
      <c r="L12" s="88"/>
      <c r="M12" s="88"/>
      <c r="N12" s="89" t="str">
        <f>I10&amp;"°"&amp;J10</f>
        <v>6°0,01</v>
      </c>
      <c r="O12" s="87">
        <f>IF(P10=N10,-1,1)</f>
        <v>1</v>
      </c>
      <c r="P12" s="200"/>
      <c r="Q12" s="200"/>
      <c r="R12" s="201"/>
      <c r="T12" s="30"/>
      <c r="U12" s="30"/>
      <c r="V12" s="32"/>
      <c r="W12" s="32"/>
    </row>
    <row r="13" spans="3:23" ht="15.75" thickBot="1" x14ac:dyDescent="0.3">
      <c r="C13" s="5" t="s">
        <v>1</v>
      </c>
      <c r="D13" s="5"/>
      <c r="E13" s="6"/>
      <c r="K13" s="81"/>
      <c r="L13" s="81"/>
      <c r="M13" s="81"/>
      <c r="N13" s="81"/>
      <c r="O13" s="81"/>
      <c r="P13" s="81"/>
      <c r="Q13" s="82"/>
    </row>
    <row r="14" spans="3:23" ht="15" customHeight="1" x14ac:dyDescent="0.25">
      <c r="C14" s="97" t="s">
        <v>7</v>
      </c>
      <c r="D14" s="90"/>
      <c r="E14" s="90"/>
      <c r="F14" s="90"/>
      <c r="G14" s="90"/>
      <c r="H14" s="91"/>
      <c r="I14" s="91"/>
      <c r="J14" s="91"/>
      <c r="K14" s="90"/>
      <c r="L14" s="90"/>
      <c r="M14" s="90"/>
      <c r="N14" s="91"/>
      <c r="O14" s="12"/>
      <c r="P14" s="91"/>
      <c r="Q14" s="12" t="s">
        <v>17</v>
      </c>
      <c r="R14" s="17">
        <v>22.2</v>
      </c>
      <c r="S14" s="92" t="s">
        <v>2</v>
      </c>
    </row>
    <row r="15" spans="3:23" ht="14.25" customHeight="1" x14ac:dyDescent="0.25">
      <c r="C15" s="98" t="s">
        <v>32</v>
      </c>
      <c r="D15" s="93"/>
      <c r="E15" s="93"/>
      <c r="F15" s="93"/>
      <c r="G15" s="93"/>
      <c r="H15" s="23"/>
      <c r="I15" s="23"/>
      <c r="J15" s="23"/>
      <c r="K15" s="93"/>
      <c r="L15" s="93"/>
      <c r="M15" s="93"/>
      <c r="N15" s="23"/>
      <c r="O15" s="13"/>
      <c r="P15" s="23"/>
      <c r="Q15" s="13" t="s">
        <v>34</v>
      </c>
      <c r="R15" s="18">
        <v>22.2</v>
      </c>
      <c r="S15" s="94" t="s">
        <v>2</v>
      </c>
    </row>
    <row r="16" spans="3:23" x14ac:dyDescent="0.25">
      <c r="C16" s="98" t="s">
        <v>11</v>
      </c>
      <c r="D16" s="93"/>
      <c r="E16" s="93"/>
      <c r="F16" s="93"/>
      <c r="G16" s="93"/>
      <c r="H16" s="23"/>
      <c r="I16" s="23"/>
      <c r="J16" s="23"/>
      <c r="K16" s="93"/>
      <c r="L16" s="93"/>
      <c r="M16" s="93"/>
      <c r="N16" s="23"/>
      <c r="O16" s="14"/>
      <c r="P16" s="23"/>
      <c r="Q16" s="14" t="s">
        <v>35</v>
      </c>
      <c r="R16" s="20" t="s">
        <v>4</v>
      </c>
      <c r="S16" s="94" t="s">
        <v>6</v>
      </c>
    </row>
    <row r="17" spans="3:54" ht="15.75" thickBot="1" x14ac:dyDescent="0.3">
      <c r="C17" s="99" t="s">
        <v>12</v>
      </c>
      <c r="D17" s="95"/>
      <c r="E17" s="95"/>
      <c r="F17" s="95"/>
      <c r="G17" s="95"/>
      <c r="H17" s="24"/>
      <c r="I17" s="24"/>
      <c r="J17" s="24"/>
      <c r="K17" s="95"/>
      <c r="L17" s="95"/>
      <c r="M17" s="95"/>
      <c r="N17" s="24"/>
      <c r="O17" s="15"/>
      <c r="P17" s="24"/>
      <c r="Q17" s="15" t="s">
        <v>36</v>
      </c>
      <c r="R17" s="21" t="s">
        <v>4</v>
      </c>
      <c r="S17" s="96" t="s">
        <v>6</v>
      </c>
    </row>
    <row r="18" spans="3:54" ht="14.45" hidden="1" x14ac:dyDescent="0.3">
      <c r="C18" s="8" t="s">
        <v>8</v>
      </c>
      <c r="D18" s="9"/>
      <c r="E18" s="9"/>
      <c r="F18" s="9"/>
      <c r="G18" s="9"/>
      <c r="H18" s="9"/>
      <c r="I18" s="9"/>
      <c r="J18" s="9"/>
      <c r="K18" s="10"/>
      <c r="L18" s="10"/>
      <c r="M18" s="10"/>
      <c r="N18" s="10"/>
      <c r="O18" s="25" t="s">
        <v>0</v>
      </c>
      <c r="P18" s="19">
        <f>(0.999842594+(0.00006793952*$R$14)-(0.00000909529*$R$14^2)+(0.0000001001685*$R$14^3)-(0.000000001120083*$R$14^4)+(0.000000000006536332*$R$14^5))</f>
        <v>0.99772746372807231</v>
      </c>
      <c r="Q18" s="10"/>
      <c r="R18" s="2"/>
    </row>
    <row r="19" spans="3:54" ht="14.45" hidden="1" x14ac:dyDescent="0.3">
      <c r="C19" s="8" t="s">
        <v>9</v>
      </c>
      <c r="D19" s="9"/>
      <c r="E19" s="9"/>
      <c r="F19" s="9"/>
      <c r="G19" s="9"/>
      <c r="H19" s="9"/>
      <c r="I19" s="9"/>
      <c r="J19" s="9"/>
      <c r="K19" s="10"/>
      <c r="L19" s="10"/>
      <c r="M19" s="10"/>
      <c r="N19" s="10"/>
      <c r="O19" s="25" t="s">
        <v>43</v>
      </c>
      <c r="P19" s="19" t="e">
        <f>$P$24*($P$18/#REF!)</f>
        <v>#REF!</v>
      </c>
      <c r="Q19" s="10" t="s">
        <v>3</v>
      </c>
      <c r="R19" s="2"/>
    </row>
    <row r="20" spans="3:54" ht="14.45" hidden="1" x14ac:dyDescent="0.3">
      <c r="C20" s="8" t="s">
        <v>18</v>
      </c>
      <c r="D20" s="9"/>
      <c r="E20" s="9"/>
      <c r="F20" s="9"/>
      <c r="G20" s="9"/>
      <c r="H20" s="9"/>
      <c r="I20" s="9"/>
      <c r="J20" s="9"/>
      <c r="K20" s="10"/>
      <c r="L20" s="10"/>
      <c r="M20" s="10"/>
      <c r="N20" s="10"/>
      <c r="O20" s="25" t="s">
        <v>44</v>
      </c>
      <c r="P20" s="19" t="e">
        <f>5+#REF!</f>
        <v>#REF!</v>
      </c>
      <c r="Q20" s="10" t="s">
        <v>6</v>
      </c>
      <c r="R20" s="2"/>
    </row>
    <row r="21" spans="3:54" ht="14.45" hidden="1" x14ac:dyDescent="0.3">
      <c r="C21" s="8" t="s">
        <v>10</v>
      </c>
      <c r="D21" s="9"/>
      <c r="E21" s="9"/>
      <c r="F21" s="9"/>
      <c r="G21" s="9"/>
      <c r="H21" s="9"/>
      <c r="I21" s="9"/>
      <c r="J21" s="9"/>
      <c r="K21" s="10"/>
      <c r="L21" s="10"/>
      <c r="M21" s="10"/>
      <c r="N21" s="10"/>
      <c r="O21" s="25" t="s">
        <v>45</v>
      </c>
      <c r="P21" s="19" t="e">
        <f>P20*(1+0.00001*(R14-20))</f>
        <v>#REF!</v>
      </c>
      <c r="Q21" s="10" t="s">
        <v>6</v>
      </c>
      <c r="R21" s="2"/>
    </row>
    <row r="22" spans="3:54" ht="14.45" hidden="1" x14ac:dyDescent="0.3">
      <c r="C22" s="8" t="s">
        <v>13</v>
      </c>
      <c r="D22" s="9"/>
      <c r="E22" s="9"/>
      <c r="F22" s="9"/>
      <c r="G22" s="9"/>
      <c r="H22" s="9"/>
      <c r="I22" s="9"/>
      <c r="J22" s="9"/>
      <c r="K22" s="10"/>
      <c r="L22" s="10"/>
      <c r="M22" s="10"/>
      <c r="N22" s="10"/>
      <c r="O22" s="25" t="s">
        <v>39</v>
      </c>
      <c r="P22" s="22" t="e">
        <f>$R$16*(1+0.00001*(20-$R$14))</f>
        <v>#VALUE!</v>
      </c>
      <c r="Q22" s="10" t="s">
        <v>6</v>
      </c>
      <c r="R22" s="2"/>
    </row>
    <row r="23" spans="3:54" ht="14.45" hidden="1" x14ac:dyDescent="0.3">
      <c r="C23" s="8" t="s">
        <v>14</v>
      </c>
      <c r="D23" s="9"/>
      <c r="E23" s="9"/>
      <c r="F23" s="9"/>
      <c r="G23" s="9"/>
      <c r="H23" s="9"/>
      <c r="I23" s="9"/>
      <c r="J23" s="9"/>
      <c r="K23" s="10"/>
      <c r="L23" s="10"/>
      <c r="M23" s="10"/>
      <c r="N23" s="10"/>
      <c r="O23" s="25" t="s">
        <v>40</v>
      </c>
      <c r="P23" s="22" t="e">
        <f>$R$17*(1+0.00001*(20-$R$14))</f>
        <v>#VALUE!</v>
      </c>
      <c r="Q23" s="10" t="s">
        <v>6</v>
      </c>
      <c r="R23" s="2"/>
    </row>
    <row r="24" spans="3:54" ht="14.45" hidden="1" x14ac:dyDescent="0.3">
      <c r="C24" s="8" t="s">
        <v>15</v>
      </c>
      <c r="D24" s="9"/>
      <c r="E24" s="9"/>
      <c r="F24" s="9"/>
      <c r="G24" s="9"/>
      <c r="H24" s="9"/>
      <c r="I24" s="9"/>
      <c r="J24" s="9"/>
      <c r="K24" s="10"/>
      <c r="L24" s="10"/>
      <c r="M24" s="10"/>
      <c r="N24" s="10"/>
      <c r="O24" s="25" t="s">
        <v>41</v>
      </c>
      <c r="P24" s="23" t="e">
        <f>MAX(#REF!)</f>
        <v>#REF!</v>
      </c>
      <c r="Q24" s="10" t="s">
        <v>3</v>
      </c>
      <c r="R24" s="2"/>
    </row>
    <row r="25" spans="3:54" ht="14.45" hidden="1" x14ac:dyDescent="0.3">
      <c r="C25" s="8" t="s">
        <v>16</v>
      </c>
      <c r="D25" s="9"/>
      <c r="E25" s="9"/>
      <c r="F25" s="9"/>
      <c r="G25" s="9"/>
      <c r="H25" s="9"/>
      <c r="I25" s="9"/>
      <c r="J25" s="9"/>
      <c r="K25" s="10"/>
      <c r="L25" s="10"/>
      <c r="M25" s="10"/>
      <c r="N25" s="10"/>
      <c r="O25" s="25" t="s">
        <v>42</v>
      </c>
      <c r="P25" s="23" t="e">
        <f>IF(ISBLANK(R14),"",IF(ISBLANK(P21),"",IF(ISBLANK(R17),"",(($P$24*$P$18)/($P$22-$P$23)))))</f>
        <v>#REF!</v>
      </c>
      <c r="Q25" s="10" t="s">
        <v>3</v>
      </c>
      <c r="R25" s="2"/>
    </row>
    <row r="26" spans="3:54" ht="14.45" hidden="1" x14ac:dyDescent="0.3">
      <c r="C26" s="40" t="s">
        <v>31</v>
      </c>
      <c r="D26" s="41"/>
      <c r="E26" s="41"/>
      <c r="F26" s="41"/>
      <c r="G26" s="41"/>
      <c r="H26" s="41"/>
      <c r="I26" s="41"/>
      <c r="J26" s="41"/>
      <c r="K26" s="10"/>
      <c r="L26" s="10"/>
      <c r="M26" s="10"/>
      <c r="N26" s="10"/>
      <c r="O26" s="25" t="s">
        <v>30</v>
      </c>
      <c r="P26" s="23" t="e">
        <f>2+(#REF!+#REF!)</f>
        <v>#REF!</v>
      </c>
      <c r="Q26" s="10" t="s">
        <v>6</v>
      </c>
      <c r="R26" s="2"/>
    </row>
    <row r="27" spans="3:54" hidden="1" thickBot="1" x14ac:dyDescent="0.35">
      <c r="C27" s="26"/>
      <c r="D27" s="27"/>
      <c r="E27" s="27"/>
      <c r="F27" s="27"/>
      <c r="G27" s="27"/>
      <c r="H27" s="27"/>
      <c r="I27" s="27"/>
      <c r="J27" s="27"/>
      <c r="K27" s="28"/>
      <c r="L27" s="28"/>
      <c r="M27" s="28"/>
      <c r="N27" s="28"/>
      <c r="O27" s="29" t="s">
        <v>29</v>
      </c>
      <c r="P27" s="24">
        <v>1.6999999999999999E-3</v>
      </c>
      <c r="Q27" s="28"/>
      <c r="R27" s="4"/>
    </row>
    <row r="29" spans="3:54" ht="15.75" x14ac:dyDescent="0.25">
      <c r="E29" s="202" t="s">
        <v>60</v>
      </c>
      <c r="F29" s="202"/>
      <c r="G29" s="202"/>
      <c r="H29" s="202"/>
      <c r="I29" s="69" t="s">
        <v>66</v>
      </c>
      <c r="K29" s="70"/>
      <c r="L29" s="70"/>
      <c r="M29" s="70"/>
      <c r="N29" s="71"/>
      <c r="O29" s="70" t="s">
        <v>66</v>
      </c>
    </row>
    <row r="30" spans="3:54" ht="16.149999999999999" thickBot="1" x14ac:dyDescent="0.35">
      <c r="E30" s="119"/>
      <c r="F30" s="119"/>
      <c r="G30" s="119"/>
      <c r="H30" s="119"/>
      <c r="I30" s="119"/>
      <c r="J30" s="73"/>
      <c r="K30" s="72"/>
      <c r="L30" s="72"/>
      <c r="M30" s="72"/>
      <c r="N30" s="71"/>
      <c r="O30" s="71" t="s">
        <v>65</v>
      </c>
      <c r="P30" s="71"/>
    </row>
    <row r="31" spans="3:54" ht="15.75" customHeight="1" x14ac:dyDescent="0.25">
      <c r="C31" s="203" t="s">
        <v>5</v>
      </c>
      <c r="D31" s="190" t="s">
        <v>24</v>
      </c>
      <c r="E31" s="190" t="s">
        <v>58</v>
      </c>
      <c r="F31" s="190" t="s">
        <v>56</v>
      </c>
      <c r="G31" s="190" t="s">
        <v>20</v>
      </c>
      <c r="H31" s="190" t="s">
        <v>76</v>
      </c>
      <c r="I31" s="188" t="s">
        <v>77</v>
      </c>
      <c r="J31" s="188" t="s">
        <v>64</v>
      </c>
      <c r="K31" s="190" t="s">
        <v>21</v>
      </c>
      <c r="L31" s="190" t="s">
        <v>22</v>
      </c>
      <c r="M31" s="190" t="s">
        <v>26</v>
      </c>
      <c r="N31" s="190" t="s">
        <v>25</v>
      </c>
      <c r="O31" s="190" t="s">
        <v>23</v>
      </c>
      <c r="P31" s="192" t="s">
        <v>74</v>
      </c>
      <c r="Q31" s="192"/>
      <c r="R31" s="192"/>
      <c r="S31" s="192"/>
      <c r="T31" s="184" t="s">
        <v>69</v>
      </c>
      <c r="U31" s="184"/>
      <c r="V31" s="184" t="s">
        <v>70</v>
      </c>
      <c r="W31" s="184"/>
      <c r="X31" s="184" t="s">
        <v>71</v>
      </c>
      <c r="Y31" s="184"/>
      <c r="Z31" s="184" t="s">
        <v>67</v>
      </c>
      <c r="AA31" s="184"/>
      <c r="AB31" s="184" t="s">
        <v>68</v>
      </c>
      <c r="AC31" s="186"/>
      <c r="AD31" s="227" t="s">
        <v>80</v>
      </c>
      <c r="AE31" s="227" t="s">
        <v>81</v>
      </c>
      <c r="AF31" s="227" t="s">
        <v>82</v>
      </c>
      <c r="AG31" s="228" t="s">
        <v>83</v>
      </c>
      <c r="AH31" s="227" t="s">
        <v>84</v>
      </c>
      <c r="AI31" s="227" t="s">
        <v>85</v>
      </c>
      <c r="AJ31" s="227" t="s">
        <v>86</v>
      </c>
      <c r="AK31" s="227" t="s">
        <v>87</v>
      </c>
      <c r="AL31" s="228" t="s">
        <v>88</v>
      </c>
      <c r="AM31" s="227" t="s">
        <v>89</v>
      </c>
      <c r="AN31" s="227" t="s">
        <v>90</v>
      </c>
      <c r="AO31" s="227" t="s">
        <v>91</v>
      </c>
      <c r="AP31" s="227" t="s">
        <v>92</v>
      </c>
      <c r="AQ31" s="227" t="s">
        <v>93</v>
      </c>
      <c r="AR31" s="228" t="s">
        <v>94</v>
      </c>
      <c r="AS31" s="228" t="s">
        <v>95</v>
      </c>
      <c r="AT31" s="228" t="s">
        <v>96</v>
      </c>
      <c r="AU31" s="227" t="s">
        <v>97</v>
      </c>
      <c r="AV31" s="227" t="s">
        <v>98</v>
      </c>
      <c r="AW31" s="229" t="s">
        <v>99</v>
      </c>
      <c r="AX31" s="227" t="s">
        <v>100</v>
      </c>
      <c r="AY31" s="227" t="s">
        <v>101</v>
      </c>
      <c r="AZ31" s="228" t="s">
        <v>102</v>
      </c>
      <c r="BA31" s="227" t="s">
        <v>103</v>
      </c>
      <c r="BB31" s="230" t="s">
        <v>104</v>
      </c>
    </row>
    <row r="32" spans="3:54" ht="15.75" customHeight="1" x14ac:dyDescent="0.25">
      <c r="C32" s="204"/>
      <c r="D32" s="191"/>
      <c r="E32" s="191"/>
      <c r="F32" s="191"/>
      <c r="G32" s="191"/>
      <c r="H32" s="191"/>
      <c r="I32" s="205"/>
      <c r="J32" s="189"/>
      <c r="K32" s="191"/>
      <c r="L32" s="191"/>
      <c r="M32" s="191"/>
      <c r="N32" s="191"/>
      <c r="O32" s="191"/>
      <c r="P32" s="193"/>
      <c r="Q32" s="193"/>
      <c r="R32" s="193"/>
      <c r="S32" s="193"/>
      <c r="T32" s="185"/>
      <c r="U32" s="185"/>
      <c r="V32" s="185"/>
      <c r="W32" s="185"/>
      <c r="X32" s="185"/>
      <c r="Y32" s="185"/>
      <c r="Z32" s="185"/>
      <c r="AA32" s="185"/>
      <c r="AB32" s="185"/>
      <c r="AC32" s="187"/>
      <c r="AD32" s="227"/>
      <c r="AE32" s="227"/>
      <c r="AF32" s="227"/>
      <c r="AG32" s="228"/>
      <c r="AH32" s="227"/>
      <c r="AI32" s="227"/>
      <c r="AJ32" s="227"/>
      <c r="AK32" s="227"/>
      <c r="AL32" s="228"/>
      <c r="AM32" s="227"/>
      <c r="AN32" s="227"/>
      <c r="AO32" s="227"/>
      <c r="AP32" s="227"/>
      <c r="AQ32" s="227"/>
      <c r="AR32" s="228"/>
      <c r="AS32" s="228"/>
      <c r="AT32" s="228"/>
      <c r="AU32" s="227"/>
      <c r="AV32" s="227"/>
      <c r="AW32" s="229"/>
      <c r="AX32" s="227"/>
      <c r="AY32" s="227"/>
      <c r="AZ32" s="228"/>
      <c r="BA32" s="227"/>
      <c r="BB32" s="230"/>
    </row>
    <row r="33" spans="1:54" ht="15.75" customHeight="1" x14ac:dyDescent="0.25">
      <c r="C33" s="178" t="s">
        <v>59</v>
      </c>
      <c r="D33" s="180" t="s">
        <v>4</v>
      </c>
      <c r="E33" s="180" t="s">
        <v>2</v>
      </c>
      <c r="F33" s="176" t="s">
        <v>62</v>
      </c>
      <c r="G33" s="182"/>
      <c r="H33" s="176" t="s">
        <v>27</v>
      </c>
      <c r="I33" s="176" t="s">
        <v>27</v>
      </c>
      <c r="J33" s="176" t="s">
        <v>62</v>
      </c>
      <c r="K33" s="136"/>
      <c r="L33" s="136"/>
      <c r="M33" s="136"/>
      <c r="N33" s="136"/>
      <c r="O33" s="136"/>
      <c r="P33" s="137" t="s">
        <v>132</v>
      </c>
      <c r="Q33" s="137"/>
      <c r="R33" s="137" t="s">
        <v>133</v>
      </c>
      <c r="S33" s="137" t="s">
        <v>134</v>
      </c>
      <c r="T33" s="138" t="s">
        <v>135</v>
      </c>
      <c r="U33" s="138" t="s">
        <v>136</v>
      </c>
      <c r="V33" s="138" t="s">
        <v>137</v>
      </c>
      <c r="W33" s="138" t="s">
        <v>138</v>
      </c>
      <c r="X33" s="138" t="s">
        <v>139</v>
      </c>
      <c r="Y33" s="138" t="s">
        <v>140</v>
      </c>
      <c r="Z33" s="138" t="s">
        <v>141</v>
      </c>
      <c r="AA33" s="138" t="s">
        <v>142</v>
      </c>
      <c r="AB33" s="138" t="s">
        <v>143</v>
      </c>
      <c r="AC33" s="139" t="s">
        <v>144</v>
      </c>
      <c r="AD33" s="129" t="s">
        <v>105</v>
      </c>
      <c r="AE33" s="129" t="s">
        <v>106</v>
      </c>
      <c r="AF33" s="129" t="s">
        <v>107</v>
      </c>
      <c r="AG33" s="130" t="s">
        <v>108</v>
      </c>
      <c r="AH33" s="129" t="s">
        <v>109</v>
      </c>
      <c r="AI33" s="131" t="s">
        <v>110</v>
      </c>
      <c r="AJ33" s="129" t="s">
        <v>111</v>
      </c>
      <c r="AK33" s="131" t="s">
        <v>112</v>
      </c>
      <c r="AL33" s="129" t="s">
        <v>113</v>
      </c>
      <c r="AM33" s="129" t="s">
        <v>114</v>
      </c>
      <c r="AN33" s="129" t="s">
        <v>115</v>
      </c>
      <c r="AO33" s="129" t="s">
        <v>116</v>
      </c>
      <c r="AP33" s="129" t="s">
        <v>117</v>
      </c>
      <c r="AQ33" s="131" t="s">
        <v>118</v>
      </c>
      <c r="AR33" s="129" t="s">
        <v>119</v>
      </c>
      <c r="AS33" s="129" t="s">
        <v>120</v>
      </c>
      <c r="AT33" s="132" t="s">
        <v>121</v>
      </c>
      <c r="AU33" s="131" t="s">
        <v>122</v>
      </c>
      <c r="AV33" s="131" t="s">
        <v>123</v>
      </c>
      <c r="AW33" s="131" t="s">
        <v>124</v>
      </c>
      <c r="AX33" s="129" t="s">
        <v>125</v>
      </c>
      <c r="AY33" s="129" t="s">
        <v>126</v>
      </c>
      <c r="AZ33" s="130" t="s">
        <v>127</v>
      </c>
      <c r="BA33" s="129" t="s">
        <v>128</v>
      </c>
      <c r="BB33" s="133" t="s">
        <v>129</v>
      </c>
    </row>
    <row r="34" spans="1:54" ht="14.25" customHeight="1" thickBot="1" x14ac:dyDescent="0.3">
      <c r="C34" s="179"/>
      <c r="D34" s="181"/>
      <c r="E34" s="181"/>
      <c r="F34" s="177"/>
      <c r="G34" s="183"/>
      <c r="H34" s="177"/>
      <c r="I34" s="177"/>
      <c r="J34" s="177"/>
      <c r="K34" s="125"/>
      <c r="L34" s="125"/>
      <c r="M34" s="125"/>
      <c r="N34" s="126" t="s">
        <v>6</v>
      </c>
      <c r="O34" s="125"/>
      <c r="P34" s="126" t="s">
        <v>61</v>
      </c>
      <c r="Q34" s="126" t="s">
        <v>79</v>
      </c>
      <c r="R34" s="126" t="s">
        <v>63</v>
      </c>
      <c r="S34" s="126" t="s">
        <v>28</v>
      </c>
      <c r="T34" s="100" t="s">
        <v>63</v>
      </c>
      <c r="U34" s="100" t="s">
        <v>28</v>
      </c>
      <c r="V34" s="100" t="s">
        <v>63</v>
      </c>
      <c r="W34" s="100" t="s">
        <v>28</v>
      </c>
      <c r="X34" s="100" t="s">
        <v>63</v>
      </c>
      <c r="Y34" s="100" t="s">
        <v>28</v>
      </c>
      <c r="Z34" s="100" t="s">
        <v>63</v>
      </c>
      <c r="AA34" s="100" t="s">
        <v>28</v>
      </c>
      <c r="AB34" s="100" t="s">
        <v>63</v>
      </c>
      <c r="AC34" s="101" t="s">
        <v>28</v>
      </c>
      <c r="AD34" s="134" t="s">
        <v>130</v>
      </c>
      <c r="AE34" s="134" t="s">
        <v>130</v>
      </c>
      <c r="AF34" s="134" t="s">
        <v>130</v>
      </c>
      <c r="AG34" s="135" t="s">
        <v>131</v>
      </c>
      <c r="AH34" s="134" t="s">
        <v>131</v>
      </c>
      <c r="AI34" s="134" t="s">
        <v>131</v>
      </c>
      <c r="AJ34" s="134" t="s">
        <v>131</v>
      </c>
      <c r="AK34" s="134" t="s">
        <v>131</v>
      </c>
      <c r="AL34" s="134" t="s">
        <v>131</v>
      </c>
      <c r="AM34" s="134" t="s">
        <v>131</v>
      </c>
      <c r="AN34" s="134" t="s">
        <v>131</v>
      </c>
      <c r="AO34" s="134" t="s">
        <v>131</v>
      </c>
      <c r="AP34" s="134" t="s">
        <v>131</v>
      </c>
      <c r="AQ34" s="134" t="s">
        <v>131</v>
      </c>
      <c r="AR34" s="134" t="s">
        <v>131</v>
      </c>
      <c r="AS34" s="134" t="s">
        <v>131</v>
      </c>
      <c r="AT34" s="134" t="s">
        <v>131</v>
      </c>
      <c r="AU34" s="134" t="s">
        <v>131</v>
      </c>
      <c r="AV34" s="134" t="s">
        <v>131</v>
      </c>
      <c r="AW34" s="134" t="s">
        <v>131</v>
      </c>
      <c r="AX34" s="134" t="s">
        <v>131</v>
      </c>
      <c r="AY34" s="134" t="s">
        <v>131</v>
      </c>
      <c r="AZ34" s="134" t="s">
        <v>131</v>
      </c>
      <c r="BA34" s="134" t="s">
        <v>131</v>
      </c>
      <c r="BB34" s="134" t="s">
        <v>131</v>
      </c>
    </row>
    <row r="35" spans="1:54" ht="15.75" x14ac:dyDescent="0.25">
      <c r="A35" s="75">
        <f>IF(ISBLANK(VLOOKUP(D35,#REF!,3)),0,1)</f>
        <v>1</v>
      </c>
      <c r="B35" s="74">
        <f>IF(ISBLANK(D35),0,IF(ISBLANK(E35),0,IF(ISBLANK(F35),0,1)))</f>
        <v>0</v>
      </c>
      <c r="C35" s="140">
        <v>1</v>
      </c>
      <c r="D35" s="53"/>
      <c r="E35" s="53"/>
      <c r="F35" s="53"/>
      <c r="G35" s="164">
        <v>35.469700000000003</v>
      </c>
      <c r="H35" s="53">
        <v>200</v>
      </c>
      <c r="I35" s="159">
        <v>202</v>
      </c>
      <c r="J35" s="142" t="s">
        <v>4</v>
      </c>
      <c r="K35" s="143" t="str">
        <f>IF(ISBLANK(E35),"",(0.000824493-(0.0000040899*E35)+(0.000000076438*E35^2)-(0.00000000082467*E35^3)+(0.0000000000053875*E35^4)))</f>
        <v/>
      </c>
      <c r="L35" s="143" t="str">
        <f>IF(ISBLANK(E35),"",(-0.00000572466+(0.00000010227*E35)-(0.0000000016546*E35^2)))</f>
        <v/>
      </c>
      <c r="M35" s="143" t="str">
        <f>IF(ISBLANK(E35),"",IF(ISBLANK(G35),(O35+(K35*35)+(L35*35^1.5)+(0.00000048314*35^2)),(O35+(K35*G35)+(L35*G35^1.5)+(0.00000048314*G35^2))))</f>
        <v/>
      </c>
      <c r="N35" s="144" t="str">
        <f>IF(ISBLANK(D35),"",IF(ISBLANK(G35),J35*(1+0.00001*(35-20)),J35*(1+0.00001*(G35-20))))</f>
        <v/>
      </c>
      <c r="O35" s="143" t="str">
        <f>IF(ISBLANK(E35),"",(0.999842594+(0.00006793952*E35)-(0.00000909529*E35^2)+(0.0000001001685*E35^3)-(0.000000001120083*E35^4)+(0.000000000006536332*E35^5)))</f>
        <v/>
      </c>
      <c r="P35" s="145">
        <v>1.9179999999999999</v>
      </c>
      <c r="Q35" s="142" t="s">
        <v>4</v>
      </c>
      <c r="R35" s="142" t="s">
        <v>4</v>
      </c>
      <c r="S35" s="161">
        <v>83.5</v>
      </c>
      <c r="T35" s="231">
        <v>1E-3</v>
      </c>
      <c r="U35" s="231">
        <v>9.7718940899447744E-4</v>
      </c>
      <c r="X35" s="231">
        <v>23.388999999999999</v>
      </c>
      <c r="Y35" s="231">
        <v>22.85548308697183</v>
      </c>
      <c r="Z35" s="231">
        <v>1.62</v>
      </c>
      <c r="AA35" s="231">
        <v>1.5830468425710535</v>
      </c>
      <c r="AB35" s="231">
        <v>9.06</v>
      </c>
      <c r="AC35" s="231">
        <v>8.8533360454899661</v>
      </c>
      <c r="AD35" s="149"/>
      <c r="AE35" s="149"/>
      <c r="AF35" s="149"/>
      <c r="AG35" s="149"/>
      <c r="AH35" s="149"/>
      <c r="AI35" s="149"/>
      <c r="AJ35" s="149"/>
      <c r="AK35" s="149"/>
      <c r="AL35" s="149"/>
      <c r="AM35" s="149"/>
      <c r="AN35" s="149"/>
      <c r="AO35" s="149"/>
      <c r="AP35" s="149"/>
      <c r="AQ35" s="149"/>
      <c r="AR35" s="149"/>
      <c r="AS35" s="149"/>
      <c r="AT35" s="149"/>
      <c r="AU35" s="149"/>
      <c r="AV35" s="149"/>
      <c r="AW35" s="149"/>
      <c r="AX35" s="149"/>
      <c r="AY35" s="149"/>
      <c r="AZ35" s="149"/>
      <c r="BA35" s="149"/>
      <c r="BB35" s="150"/>
    </row>
    <row r="36" spans="1:54" ht="15.75" x14ac:dyDescent="0.25">
      <c r="A36" s="75">
        <f>IF(ISBLANK(VLOOKUP(D36,#REF!,3)),0,1)</f>
        <v>1</v>
      </c>
      <c r="B36" s="74">
        <f t="shared" ref="B36:B58" si="0">IF(ISBLANK(D36),0,IF(ISBLANK(E36),0,IF(ISBLANK(F36),0,1)))</f>
        <v>0</v>
      </c>
      <c r="C36" s="52">
        <v>2</v>
      </c>
      <c r="D36" s="53"/>
      <c r="E36" s="53"/>
      <c r="F36" s="53"/>
      <c r="G36" s="164">
        <v>35.656300000000002</v>
      </c>
      <c r="H36" s="53">
        <v>160</v>
      </c>
      <c r="I36" s="159">
        <v>159</v>
      </c>
      <c r="J36" s="127" t="s">
        <v>4</v>
      </c>
      <c r="K36" s="57" t="str">
        <f t="shared" ref="K36:K45" si="1">IF(ISBLANK(E36),"",(0.000824493-(0.0000040899*E36)+(0.000000076438*E36^2)-(0.00000000082467*E36^3)+(0.0000000000053875*E36^4)))</f>
        <v/>
      </c>
      <c r="L36" s="57" t="str">
        <f t="shared" ref="L36:L45" si="2">IF(ISBLANK(E36),"",(-0.00000572466+(0.00000010227*E36)-(0.0000000016546*E36^2)))</f>
        <v/>
      </c>
      <c r="M36" s="57" t="str">
        <f t="shared" ref="M36:M45" si="3">IF(ISBLANK(E36),"",IF(ISBLANK(G36),(O36+(K36*35)+(L36*35^1.5)+(0.00000048314*35^2)),(O36+(K36*G36)+(L36*G36^1.5)+(0.00000048314*G36^2))))</f>
        <v/>
      </c>
      <c r="N36" s="58" t="str">
        <f t="shared" ref="N36:N45" si="4">IF(ISBLANK(D36),"",IF(ISBLANK(G36),J36*(1+0.00001*(35-20)),J36*(1+0.00001*(G36-20))))</f>
        <v/>
      </c>
      <c r="O36" s="57" t="str">
        <f t="shared" ref="O36:O45" si="5">IF(ISBLANK(E36),"",(0.999842594+(0.00006793952*E36)-(0.00000909529*E36^2)+(0.0000001001685*E36^3)-(0.000000001120083*E36^4)+(0.000000000006536332*E36^5)))</f>
        <v/>
      </c>
      <c r="P36" s="59">
        <v>2.355</v>
      </c>
      <c r="Q36" s="127" t="s">
        <v>4</v>
      </c>
      <c r="R36" s="127" t="s">
        <v>4</v>
      </c>
      <c r="S36" s="162">
        <v>102.5</v>
      </c>
      <c r="T36" s="231">
        <v>0</v>
      </c>
      <c r="U36" s="231">
        <v>0</v>
      </c>
      <c r="X36" s="231">
        <v>18.86</v>
      </c>
      <c r="Y36" s="231">
        <v>18.429792253635842</v>
      </c>
      <c r="Z36" s="231">
        <v>1.377</v>
      </c>
      <c r="AA36" s="231">
        <v>1.3455898161853954</v>
      </c>
      <c r="AB36" s="231">
        <v>7.32</v>
      </c>
      <c r="AC36" s="231">
        <v>7.1530264738395752</v>
      </c>
      <c r="AD36" s="76"/>
      <c r="AE36" s="76"/>
      <c r="AF36" s="76"/>
      <c r="AG36" s="76"/>
      <c r="AH36" s="76"/>
      <c r="AI36" s="76"/>
      <c r="AJ36" s="76"/>
      <c r="AK36" s="76"/>
      <c r="AL36" s="76"/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76"/>
      <c r="BA36" s="76"/>
      <c r="BB36" s="77"/>
    </row>
    <row r="37" spans="1:54" ht="15.75" x14ac:dyDescent="0.25">
      <c r="A37" s="75">
        <f>IF(ISBLANK(VLOOKUP(D37,#REF!,3)),0,1)</f>
        <v>1</v>
      </c>
      <c r="B37" s="74">
        <f t="shared" si="0"/>
        <v>0</v>
      </c>
      <c r="C37" s="52">
        <v>3</v>
      </c>
      <c r="D37" s="53"/>
      <c r="E37" s="53"/>
      <c r="F37" s="53"/>
      <c r="G37" s="164">
        <v>35.695999999999998</v>
      </c>
      <c r="H37" s="53">
        <v>130</v>
      </c>
      <c r="I37" s="159">
        <v>129</v>
      </c>
      <c r="J37" s="127" t="s">
        <v>4</v>
      </c>
      <c r="K37" s="57" t="str">
        <f t="shared" si="1"/>
        <v/>
      </c>
      <c r="L37" s="57" t="str">
        <f t="shared" si="2"/>
        <v/>
      </c>
      <c r="M37" s="57" t="str">
        <f t="shared" si="3"/>
        <v/>
      </c>
      <c r="N37" s="58" t="str">
        <f t="shared" si="4"/>
        <v/>
      </c>
      <c r="O37" s="57" t="str">
        <f t="shared" si="5"/>
        <v/>
      </c>
      <c r="P37" s="59">
        <v>2.5259999999999998</v>
      </c>
      <c r="Q37" s="127" t="s">
        <v>4</v>
      </c>
      <c r="R37" s="127" t="s">
        <v>4</v>
      </c>
      <c r="S37" s="162">
        <v>110</v>
      </c>
      <c r="T37" s="231">
        <v>8.0000000000000002E-3</v>
      </c>
      <c r="U37" s="231">
        <v>7.8175152719558196E-3</v>
      </c>
      <c r="X37" s="231">
        <v>17.812000000000001</v>
      </c>
      <c r="Y37" s="231">
        <v>17.405697753009633</v>
      </c>
      <c r="Z37" s="231">
        <v>1.3109999999999999</v>
      </c>
      <c r="AA37" s="231">
        <v>1.2810953151917599</v>
      </c>
      <c r="AB37" s="231">
        <v>6.51</v>
      </c>
      <c r="AC37" s="231">
        <v>6.3615030525540472</v>
      </c>
      <c r="AD37" s="76"/>
      <c r="AE37" s="76"/>
      <c r="AF37" s="76"/>
      <c r="AG37" s="76"/>
      <c r="AH37" s="76"/>
      <c r="AI37" s="76"/>
      <c r="AJ37" s="76"/>
      <c r="AK37" s="76"/>
      <c r="AL37" s="76"/>
      <c r="AM37" s="76"/>
      <c r="AN37" s="76"/>
      <c r="AO37" s="76"/>
      <c r="AP37" s="76"/>
      <c r="AQ37" s="76"/>
      <c r="AR37" s="76"/>
      <c r="AS37" s="76"/>
      <c r="AT37" s="76"/>
      <c r="AU37" s="76"/>
      <c r="AV37" s="76"/>
      <c r="AW37" s="76"/>
      <c r="AX37" s="76"/>
      <c r="AY37" s="76"/>
      <c r="AZ37" s="76"/>
      <c r="BA37" s="76"/>
      <c r="BB37" s="77"/>
    </row>
    <row r="38" spans="1:54" ht="15.75" x14ac:dyDescent="0.25">
      <c r="A38" s="75">
        <f>IF(ISBLANK(VLOOKUP(D38,#REF!,3)),0,1)</f>
        <v>1</v>
      </c>
      <c r="B38" s="74">
        <f t="shared" si="0"/>
        <v>0</v>
      </c>
      <c r="C38" s="52">
        <v>4</v>
      </c>
      <c r="D38" s="53"/>
      <c r="E38" s="53"/>
      <c r="F38" s="53"/>
      <c r="G38" s="164" t="s">
        <v>4</v>
      </c>
      <c r="H38" s="53">
        <v>130</v>
      </c>
      <c r="I38" s="159">
        <v>129</v>
      </c>
      <c r="J38" s="127" t="s">
        <v>4</v>
      </c>
      <c r="K38" s="57" t="str">
        <f t="shared" si="1"/>
        <v/>
      </c>
      <c r="L38" s="57" t="str">
        <f t="shared" si="2"/>
        <v/>
      </c>
      <c r="M38" s="57" t="str">
        <f t="shared" si="3"/>
        <v/>
      </c>
      <c r="N38" s="58" t="str">
        <f t="shared" si="4"/>
        <v/>
      </c>
      <c r="O38" s="57" t="str">
        <f t="shared" si="5"/>
        <v/>
      </c>
      <c r="P38" s="59"/>
      <c r="Q38" s="127" t="s">
        <v>4</v>
      </c>
      <c r="R38" s="127" t="s">
        <v>4</v>
      </c>
      <c r="S38" s="162"/>
      <c r="T38" s="231">
        <v>1.0999999999999999E-2</v>
      </c>
      <c r="U38" s="231">
        <v>1.0749083498939251E-2</v>
      </c>
      <c r="X38" s="231">
        <v>17.719000000000001</v>
      </c>
      <c r="Y38" s="231">
        <v>17.314819137973146</v>
      </c>
      <c r="Z38" s="231">
        <v>1.306</v>
      </c>
      <c r="AA38" s="231">
        <v>1.2762093681467874</v>
      </c>
      <c r="AB38" s="231">
        <v>6.33</v>
      </c>
      <c r="AC38" s="231">
        <v>6.1856089589350418</v>
      </c>
      <c r="AD38" s="76"/>
      <c r="AE38" s="76"/>
      <c r="AF38" s="76"/>
      <c r="AG38" s="76"/>
      <c r="AH38" s="76"/>
      <c r="AI38" s="76"/>
      <c r="AJ38" s="76"/>
      <c r="AK38" s="76"/>
      <c r="AL38" s="76"/>
      <c r="AM38" s="76"/>
      <c r="AN38" s="76"/>
      <c r="AO38" s="76"/>
      <c r="AP38" s="76"/>
      <c r="AQ38" s="76"/>
      <c r="AR38" s="76"/>
      <c r="AS38" s="76"/>
      <c r="AT38" s="76"/>
      <c r="AU38" s="76"/>
      <c r="AV38" s="76"/>
      <c r="AW38" s="76"/>
      <c r="AX38" s="76"/>
      <c r="AY38" s="76"/>
      <c r="AZ38" s="76"/>
      <c r="BA38" s="76"/>
      <c r="BB38" s="77"/>
    </row>
    <row r="39" spans="1:54" ht="15.75" x14ac:dyDescent="0.25">
      <c r="A39" s="75">
        <f>IF(ISBLANK(VLOOKUP(D39,#REF!,3)),0,1)</f>
        <v>1</v>
      </c>
      <c r="B39" s="74">
        <f t="shared" si="0"/>
        <v>0</v>
      </c>
      <c r="C39" s="52">
        <v>5</v>
      </c>
      <c r="D39" s="53"/>
      <c r="E39" s="53"/>
      <c r="F39" s="53"/>
      <c r="G39" s="164" t="s">
        <v>4</v>
      </c>
      <c r="H39" s="53">
        <v>130</v>
      </c>
      <c r="I39" s="159">
        <v>129</v>
      </c>
      <c r="J39" s="127" t="s">
        <v>4</v>
      </c>
      <c r="K39" s="57" t="str">
        <f t="shared" si="1"/>
        <v/>
      </c>
      <c r="L39" s="57" t="str">
        <f t="shared" si="2"/>
        <v/>
      </c>
      <c r="M39" s="57" t="str">
        <f t="shared" si="3"/>
        <v/>
      </c>
      <c r="N39" s="58" t="str">
        <f t="shared" si="4"/>
        <v/>
      </c>
      <c r="O39" s="57" t="str">
        <f t="shared" si="5"/>
        <v/>
      </c>
      <c r="P39" s="59"/>
      <c r="Q39" s="127" t="s">
        <v>4</v>
      </c>
      <c r="R39" s="127" t="s">
        <v>4</v>
      </c>
      <c r="S39" s="162"/>
      <c r="T39" s="231">
        <v>1.2E-2</v>
      </c>
      <c r="U39" s="231">
        <v>1.1726272907933729E-2</v>
      </c>
      <c r="X39" s="231">
        <v>17.788</v>
      </c>
      <c r="Y39" s="231">
        <v>17.382245207193765</v>
      </c>
      <c r="Z39" s="231">
        <v>1.2989999999999999</v>
      </c>
      <c r="AA39" s="231">
        <v>1.2693690422838262</v>
      </c>
      <c r="AB39" s="231">
        <v>6.48</v>
      </c>
      <c r="AC39" s="231">
        <v>6.3321873702842142</v>
      </c>
      <c r="AD39" s="76"/>
      <c r="AE39" s="76"/>
      <c r="AF39" s="76"/>
      <c r="AG39" s="76"/>
      <c r="AH39" s="76"/>
      <c r="AI39" s="76"/>
      <c r="AJ39" s="76"/>
      <c r="AK39" s="76"/>
      <c r="AL39" s="76"/>
      <c r="AM39" s="76"/>
      <c r="AN39" s="76"/>
      <c r="AO39" s="76"/>
      <c r="AP39" s="76"/>
      <c r="AQ39" s="76"/>
      <c r="AR39" s="76"/>
      <c r="AS39" s="76"/>
      <c r="AT39" s="76"/>
      <c r="AU39" s="76"/>
      <c r="AV39" s="76"/>
      <c r="AW39" s="76"/>
      <c r="AX39" s="76"/>
      <c r="AY39" s="76"/>
      <c r="AZ39" s="76"/>
      <c r="BA39" s="76"/>
      <c r="BB39" s="77"/>
    </row>
    <row r="40" spans="1:54" ht="15.75" x14ac:dyDescent="0.25">
      <c r="A40" s="75">
        <f>IF(ISBLANK(VLOOKUP(D40,#REF!,3)),0,1)</f>
        <v>1</v>
      </c>
      <c r="B40" s="74">
        <f t="shared" si="0"/>
        <v>0</v>
      </c>
      <c r="C40" s="52">
        <v>6</v>
      </c>
      <c r="D40" s="53"/>
      <c r="E40" s="53"/>
      <c r="F40" s="53"/>
      <c r="G40" s="164" t="s">
        <v>4</v>
      </c>
      <c r="H40" s="53">
        <v>130</v>
      </c>
      <c r="I40" s="159">
        <v>129</v>
      </c>
      <c r="J40" s="127" t="s">
        <v>4</v>
      </c>
      <c r="K40" s="57" t="str">
        <f t="shared" si="1"/>
        <v/>
      </c>
      <c r="L40" s="57" t="str">
        <f t="shared" si="2"/>
        <v/>
      </c>
      <c r="M40" s="57" t="str">
        <f t="shared" si="3"/>
        <v/>
      </c>
      <c r="N40" s="58" t="str">
        <f t="shared" si="4"/>
        <v/>
      </c>
      <c r="O40" s="57" t="str">
        <f t="shared" si="5"/>
        <v/>
      </c>
      <c r="P40" s="59"/>
      <c r="Q40" s="127" t="s">
        <v>4</v>
      </c>
      <c r="R40" s="127" t="s">
        <v>4</v>
      </c>
      <c r="S40" s="162"/>
      <c r="T40" s="231">
        <v>1.0999999999999999E-2</v>
      </c>
      <c r="U40" s="231">
        <v>1.0749083498939251E-2</v>
      </c>
      <c r="X40" s="231">
        <v>17.759</v>
      </c>
      <c r="Y40" s="231">
        <v>17.353906714332926</v>
      </c>
      <c r="Z40" s="231">
        <v>1.288</v>
      </c>
      <c r="AA40" s="231">
        <v>1.258619958784887</v>
      </c>
      <c r="AB40" s="231">
        <v>6.37</v>
      </c>
      <c r="AC40" s="231">
        <v>6.2246965352948216</v>
      </c>
      <c r="AD40" s="76"/>
      <c r="AE40" s="76"/>
      <c r="AF40" s="76"/>
      <c r="AG40" s="76"/>
      <c r="AH40" s="76"/>
      <c r="AI40" s="76"/>
      <c r="AJ40" s="76"/>
      <c r="AK40" s="76"/>
      <c r="AL40" s="76"/>
      <c r="AM40" s="76"/>
      <c r="AN40" s="76"/>
      <c r="AO40" s="76"/>
      <c r="AP40" s="76"/>
      <c r="AQ40" s="76"/>
      <c r="AR40" s="76"/>
      <c r="AS40" s="76"/>
      <c r="AT40" s="76"/>
      <c r="AU40" s="76"/>
      <c r="AV40" s="76"/>
      <c r="AW40" s="76"/>
      <c r="AX40" s="76"/>
      <c r="AY40" s="76"/>
      <c r="AZ40" s="76"/>
      <c r="BA40" s="76"/>
      <c r="BB40" s="77"/>
    </row>
    <row r="41" spans="1:54" ht="15.75" x14ac:dyDescent="0.25">
      <c r="A41" s="75">
        <f>IF(ISBLANK(VLOOKUP(D41,#REF!,3)),0,1)</f>
        <v>1</v>
      </c>
      <c r="B41" s="74">
        <f t="shared" si="0"/>
        <v>0</v>
      </c>
      <c r="C41" s="52">
        <v>7</v>
      </c>
      <c r="D41" s="53"/>
      <c r="E41" s="53"/>
      <c r="F41" s="53"/>
      <c r="G41" s="164">
        <v>35.728299999999997</v>
      </c>
      <c r="H41" s="53">
        <v>100</v>
      </c>
      <c r="I41" s="159">
        <v>100</v>
      </c>
      <c r="J41" s="127" t="s">
        <v>4</v>
      </c>
      <c r="K41" s="57" t="str">
        <f t="shared" si="1"/>
        <v/>
      </c>
      <c r="L41" s="57" t="str">
        <f t="shared" si="2"/>
        <v/>
      </c>
      <c r="M41" s="57" t="str">
        <f t="shared" si="3"/>
        <v/>
      </c>
      <c r="N41" s="58" t="str">
        <f t="shared" si="4"/>
        <v/>
      </c>
      <c r="O41" s="57" t="str">
        <f t="shared" si="5"/>
        <v/>
      </c>
      <c r="P41" s="59">
        <v>2.5760000000000001</v>
      </c>
      <c r="Q41" s="127" t="s">
        <v>4</v>
      </c>
      <c r="R41" s="127" t="s">
        <v>4</v>
      </c>
      <c r="S41" s="162">
        <v>112.2</v>
      </c>
      <c r="T41" s="231">
        <v>1.7000000000000001E-2</v>
      </c>
      <c r="U41" s="231">
        <v>1.6612219952906116E-2</v>
      </c>
      <c r="X41" s="231">
        <v>17.083000000000002</v>
      </c>
      <c r="Y41" s="231">
        <v>16.69332667385266</v>
      </c>
      <c r="Z41" s="231">
        <v>1.222</v>
      </c>
      <c r="AA41" s="231">
        <v>1.1941254577912515</v>
      </c>
      <c r="AB41" s="231">
        <v>6.22</v>
      </c>
      <c r="AC41" s="231">
        <v>6.0781181239456492</v>
      </c>
      <c r="AD41" s="76"/>
      <c r="AE41" s="76"/>
      <c r="AF41" s="76"/>
      <c r="AG41" s="76"/>
      <c r="AH41" s="76"/>
      <c r="AI41" s="76"/>
      <c r="AJ41" s="76"/>
      <c r="AK41" s="76"/>
      <c r="AL41" s="76"/>
      <c r="AM41" s="76"/>
      <c r="AN41" s="76"/>
      <c r="AO41" s="76"/>
      <c r="AP41" s="76"/>
      <c r="AQ41" s="76"/>
      <c r="AR41" s="76"/>
      <c r="AS41" s="76"/>
      <c r="AT41" s="76"/>
      <c r="AU41" s="76"/>
      <c r="AV41" s="76"/>
      <c r="AW41" s="76"/>
      <c r="AX41" s="76"/>
      <c r="AY41" s="76"/>
      <c r="AZ41" s="76"/>
      <c r="BA41" s="76"/>
      <c r="BB41" s="77"/>
    </row>
    <row r="42" spans="1:54" ht="15.75" x14ac:dyDescent="0.25">
      <c r="A42" s="75">
        <f>IF(ISBLANK(VLOOKUP(D42,#REF!,3)),0,1)</f>
        <v>1</v>
      </c>
      <c r="B42" s="74">
        <f t="shared" si="0"/>
        <v>0</v>
      </c>
      <c r="C42" s="52">
        <v>8</v>
      </c>
      <c r="D42" s="53"/>
      <c r="E42" s="53"/>
      <c r="F42" s="53"/>
      <c r="G42" s="164">
        <v>35.756900000000002</v>
      </c>
      <c r="H42" s="53">
        <v>80</v>
      </c>
      <c r="I42" s="159">
        <v>79</v>
      </c>
      <c r="J42" s="127" t="s">
        <v>4</v>
      </c>
      <c r="K42" s="57" t="str">
        <f t="shared" si="1"/>
        <v/>
      </c>
      <c r="L42" s="57" t="str">
        <f t="shared" si="2"/>
        <v/>
      </c>
      <c r="M42" s="57" t="str">
        <f t="shared" si="3"/>
        <v/>
      </c>
      <c r="N42" s="58" t="str">
        <f t="shared" si="4"/>
        <v/>
      </c>
      <c r="O42" s="57" t="str">
        <f t="shared" si="5"/>
        <v/>
      </c>
      <c r="P42" s="59">
        <v>2.6549999999999998</v>
      </c>
      <c r="Q42" s="127" t="s">
        <v>4</v>
      </c>
      <c r="R42" s="127" t="s">
        <v>4</v>
      </c>
      <c r="S42" s="60">
        <v>115.6</v>
      </c>
      <c r="T42" s="231">
        <v>1.9E-2</v>
      </c>
      <c r="U42" s="231">
        <v>1.856659877089507E-2</v>
      </c>
      <c r="X42" s="231">
        <v>16.581000000000003</v>
      </c>
      <c r="Y42" s="231">
        <v>16.202777590537433</v>
      </c>
      <c r="Z42" s="231">
        <v>1.1919999999999999</v>
      </c>
      <c r="AA42" s="231">
        <v>1.1648097755214171</v>
      </c>
      <c r="AB42" s="231">
        <v>6.09</v>
      </c>
      <c r="AC42" s="231">
        <v>5.9510835007763676</v>
      </c>
      <c r="AD42" s="76"/>
      <c r="AE42" s="76"/>
      <c r="AF42" s="76"/>
      <c r="AG42" s="76"/>
      <c r="AH42" s="76"/>
      <c r="AI42" s="76"/>
      <c r="AJ42" s="76"/>
      <c r="AK42" s="76"/>
      <c r="AL42" s="76"/>
      <c r="AM42" s="76"/>
      <c r="AN42" s="76"/>
      <c r="AO42" s="76"/>
      <c r="AP42" s="76"/>
      <c r="AQ42" s="76"/>
      <c r="AR42" s="76"/>
      <c r="AS42" s="76"/>
      <c r="AT42" s="76"/>
      <c r="AU42" s="76"/>
      <c r="AV42" s="76"/>
      <c r="AW42" s="76"/>
      <c r="AX42" s="76"/>
      <c r="AY42" s="76"/>
      <c r="AZ42" s="76"/>
      <c r="BA42" s="76"/>
      <c r="BB42" s="77"/>
    </row>
    <row r="43" spans="1:54" ht="15.75" x14ac:dyDescent="0.25">
      <c r="A43" s="75">
        <f>IF(ISBLANK(VLOOKUP(D43,#REF!,3)),0,1)</f>
        <v>1</v>
      </c>
      <c r="B43" s="74">
        <f t="shared" si="0"/>
        <v>0</v>
      </c>
      <c r="C43" s="52">
        <v>9</v>
      </c>
      <c r="D43" s="53"/>
      <c r="E43" s="53"/>
      <c r="F43" s="53"/>
      <c r="G43" s="164">
        <v>35.808399999999999</v>
      </c>
      <c r="H43" s="53">
        <v>60</v>
      </c>
      <c r="I43" s="159">
        <v>59</v>
      </c>
      <c r="J43" s="127" t="s">
        <v>4</v>
      </c>
      <c r="K43" s="57" t="str">
        <f t="shared" si="1"/>
        <v/>
      </c>
      <c r="L43" s="57" t="str">
        <f t="shared" si="2"/>
        <v/>
      </c>
      <c r="M43" s="57" t="str">
        <f t="shared" si="3"/>
        <v/>
      </c>
      <c r="N43" s="58" t="str">
        <f t="shared" si="4"/>
        <v/>
      </c>
      <c r="O43" s="57" t="str">
        <f t="shared" si="5"/>
        <v/>
      </c>
      <c r="P43" s="59">
        <v>2.7229999999999999</v>
      </c>
      <c r="Q43" s="127" t="s">
        <v>4</v>
      </c>
      <c r="R43" s="127" t="s">
        <v>4</v>
      </c>
      <c r="S43" s="60">
        <v>118.6</v>
      </c>
      <c r="T43" s="231">
        <v>4.7E-2</v>
      </c>
      <c r="U43" s="231">
        <v>4.5927902222740437E-2</v>
      </c>
      <c r="X43" s="231">
        <v>15.273</v>
      </c>
      <c r="Y43" s="231">
        <v>14.924613843572653</v>
      </c>
      <c r="Z43" s="231">
        <v>1.0900000000000001</v>
      </c>
      <c r="AA43" s="231">
        <v>1.0651364558039804</v>
      </c>
      <c r="AB43" s="231">
        <v>5.29</v>
      </c>
      <c r="AC43" s="231">
        <v>5.1693319735807854</v>
      </c>
      <c r="AD43" s="76"/>
      <c r="AE43" s="76"/>
      <c r="AF43" s="76"/>
      <c r="AG43" s="76"/>
      <c r="AH43" s="76"/>
      <c r="AI43" s="76"/>
      <c r="AJ43" s="76"/>
      <c r="AK43" s="76"/>
      <c r="AL43" s="76"/>
      <c r="AM43" s="76"/>
      <c r="AN43" s="76"/>
      <c r="AO43" s="76"/>
      <c r="AP43" s="76"/>
      <c r="AQ43" s="76"/>
      <c r="AR43" s="76"/>
      <c r="AS43" s="76"/>
      <c r="AT43" s="76"/>
      <c r="AU43" s="76"/>
      <c r="AV43" s="76"/>
      <c r="AW43" s="76"/>
      <c r="AX43" s="76"/>
      <c r="AY43" s="76"/>
      <c r="AZ43" s="76"/>
      <c r="BA43" s="76"/>
      <c r="BB43" s="77"/>
    </row>
    <row r="44" spans="1:54" ht="15.75" x14ac:dyDescent="0.25">
      <c r="A44" s="75">
        <f>IF(ISBLANK(VLOOKUP(D44,#REF!,3)),0,1)</f>
        <v>1</v>
      </c>
      <c r="B44" s="74">
        <f t="shared" si="0"/>
        <v>0</v>
      </c>
      <c r="C44" s="52">
        <v>10</v>
      </c>
      <c r="D44" s="53"/>
      <c r="E44" s="53"/>
      <c r="F44" s="53"/>
      <c r="G44" s="164">
        <v>35.920499999999997</v>
      </c>
      <c r="H44" s="53">
        <v>40</v>
      </c>
      <c r="I44" s="159">
        <v>40</v>
      </c>
      <c r="J44" s="127" t="s">
        <v>4</v>
      </c>
      <c r="K44" s="57" t="str">
        <f t="shared" si="1"/>
        <v/>
      </c>
      <c r="L44" s="57" t="str">
        <f t="shared" si="2"/>
        <v/>
      </c>
      <c r="M44" s="57" t="str">
        <f t="shared" si="3"/>
        <v/>
      </c>
      <c r="N44" s="58" t="str">
        <f t="shared" si="4"/>
        <v/>
      </c>
      <c r="O44" s="57" t="str">
        <f t="shared" si="5"/>
        <v/>
      </c>
      <c r="P44" s="59">
        <v>2.9569999999999999</v>
      </c>
      <c r="Q44" s="127" t="s">
        <v>4</v>
      </c>
      <c r="R44" s="127" t="s">
        <v>4</v>
      </c>
      <c r="S44" s="60">
        <v>128.80000000000001</v>
      </c>
      <c r="T44" s="231">
        <v>9.6000000000000002E-2</v>
      </c>
      <c r="U44" s="231">
        <v>9.3810183263469835E-2</v>
      </c>
      <c r="X44" s="231">
        <v>12.574</v>
      </c>
      <c r="Y44" s="231">
        <v>12.287179628696558</v>
      </c>
      <c r="Z44" s="231">
        <v>0.91399999999999992</v>
      </c>
      <c r="AA44" s="231">
        <v>0.8931511198209523</v>
      </c>
      <c r="AB44" s="231">
        <v>4.58</v>
      </c>
      <c r="AC44" s="231">
        <v>4.4755274931947069</v>
      </c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  <c r="AP44" s="76"/>
      <c r="AQ44" s="76"/>
      <c r="AR44" s="76"/>
      <c r="AS44" s="76"/>
      <c r="AT44" s="76"/>
      <c r="AU44" s="76"/>
      <c r="AV44" s="76"/>
      <c r="AW44" s="76"/>
      <c r="AX44" s="76"/>
      <c r="AY44" s="76"/>
      <c r="AZ44" s="76"/>
      <c r="BA44" s="76"/>
      <c r="BB44" s="77"/>
    </row>
    <row r="45" spans="1:54" ht="15.75" x14ac:dyDescent="0.25">
      <c r="A45" s="75">
        <f>IF(ISBLANK(VLOOKUP(D45,#REF!,3)),0,1)</f>
        <v>1</v>
      </c>
      <c r="B45" s="74">
        <f t="shared" si="0"/>
        <v>0</v>
      </c>
      <c r="C45" s="52">
        <v>11</v>
      </c>
      <c r="D45" s="53"/>
      <c r="E45" s="53"/>
      <c r="F45" s="53"/>
      <c r="G45" s="232">
        <v>35.518799999999999</v>
      </c>
      <c r="H45" s="53">
        <v>30</v>
      </c>
      <c r="I45" s="159">
        <v>30</v>
      </c>
      <c r="J45" s="127" t="s">
        <v>4</v>
      </c>
      <c r="K45" s="57" t="str">
        <f t="shared" si="1"/>
        <v/>
      </c>
      <c r="L45" s="57" t="str">
        <f t="shared" si="2"/>
        <v/>
      </c>
      <c r="M45" s="57" t="str">
        <f t="shared" si="3"/>
        <v/>
      </c>
      <c r="N45" s="58" t="str">
        <f t="shared" si="4"/>
        <v/>
      </c>
      <c r="O45" s="57" t="str">
        <f t="shared" si="5"/>
        <v/>
      </c>
      <c r="P45" s="59">
        <v>3.6240000000000001</v>
      </c>
      <c r="Q45" s="127" t="s">
        <v>4</v>
      </c>
      <c r="R45" s="127" t="s">
        <v>4</v>
      </c>
      <c r="S45" s="60">
        <v>158</v>
      </c>
      <c r="T45" s="231">
        <v>0.16500000000000001</v>
      </c>
      <c r="U45" s="231">
        <v>0.16123625248408877</v>
      </c>
      <c r="X45" s="231">
        <v>6.2949999999999999</v>
      </c>
      <c r="Y45" s="231">
        <v>6.151407329620235</v>
      </c>
      <c r="Z45" s="231">
        <v>0.53899999999999992</v>
      </c>
      <c r="AA45" s="231">
        <v>0.52670509144802324</v>
      </c>
      <c r="AB45" s="231">
        <v>3.83</v>
      </c>
      <c r="AC45" s="231">
        <v>3.7426354364488486</v>
      </c>
      <c r="AD45" s="76"/>
      <c r="AE45" s="76"/>
      <c r="AF45" s="76"/>
      <c r="AG45" s="76"/>
      <c r="AH45" s="76"/>
      <c r="AI45" s="76"/>
      <c r="AJ45" s="76"/>
      <c r="AK45" s="76"/>
      <c r="AL45" s="76"/>
      <c r="AM45" s="76"/>
      <c r="AN45" s="76"/>
      <c r="AO45" s="76"/>
      <c r="AP45" s="76"/>
      <c r="AQ45" s="76"/>
      <c r="AR45" s="76"/>
      <c r="AS45" s="76"/>
      <c r="AT45" s="76"/>
      <c r="AU45" s="76"/>
      <c r="AV45" s="76"/>
      <c r="AW45" s="76"/>
      <c r="AX45" s="76"/>
      <c r="AY45" s="76"/>
      <c r="AZ45" s="76"/>
      <c r="BA45" s="76"/>
      <c r="BB45" s="77"/>
    </row>
    <row r="46" spans="1:54" ht="15.75" x14ac:dyDescent="0.25">
      <c r="A46" s="75">
        <f>IF(ISBLANK(VLOOKUP(D46,#REF!,3)),0,1)</f>
        <v>1</v>
      </c>
      <c r="B46" s="74">
        <f t="shared" si="0"/>
        <v>0</v>
      </c>
      <c r="C46" s="52">
        <v>12</v>
      </c>
      <c r="D46" s="53"/>
      <c r="E46" s="54"/>
      <c r="F46" s="55"/>
      <c r="G46" s="164" t="s">
        <v>4</v>
      </c>
      <c r="H46" s="53">
        <v>30</v>
      </c>
      <c r="I46" s="159">
        <v>31</v>
      </c>
      <c r="J46" s="127" t="s">
        <v>4</v>
      </c>
      <c r="K46" s="127" t="s">
        <v>4</v>
      </c>
      <c r="L46" s="127" t="s">
        <v>4</v>
      </c>
      <c r="M46" s="127" t="s">
        <v>4</v>
      </c>
      <c r="N46" s="127" t="s">
        <v>4</v>
      </c>
      <c r="O46" s="127" t="s">
        <v>4</v>
      </c>
      <c r="P46" s="59"/>
      <c r="Q46" s="127" t="s">
        <v>4</v>
      </c>
      <c r="R46" s="127" t="s">
        <v>4</v>
      </c>
      <c r="S46" s="60"/>
      <c r="T46" s="231">
        <v>0.123</v>
      </c>
      <c r="U46" s="231">
        <v>0.12019429730632072</v>
      </c>
      <c r="X46" s="231">
        <v>3.6470000000000002</v>
      </c>
      <c r="Y46" s="231">
        <v>3.5638097746028592</v>
      </c>
      <c r="Z46" s="231">
        <v>0.36699999999999999</v>
      </c>
      <c r="AA46" s="231">
        <v>0.35862851310097321</v>
      </c>
      <c r="AB46" s="231">
        <v>3.26</v>
      </c>
      <c r="AC46" s="231">
        <v>3.1856374733219961</v>
      </c>
      <c r="AD46" s="76"/>
      <c r="AE46" s="76"/>
      <c r="AF46" s="76"/>
      <c r="AG46" s="76"/>
      <c r="AH46" s="76"/>
      <c r="AI46" s="76"/>
      <c r="AJ46" s="76"/>
      <c r="AK46" s="76"/>
      <c r="AL46" s="76"/>
      <c r="AM46" s="76"/>
      <c r="AN46" s="76"/>
      <c r="AO46" s="76"/>
      <c r="AP46" s="76"/>
      <c r="AQ46" s="76"/>
      <c r="AR46" s="76"/>
      <c r="AS46" s="76"/>
      <c r="AT46" s="76"/>
      <c r="AU46" s="76"/>
      <c r="AV46" s="76"/>
      <c r="AW46" s="76"/>
      <c r="AX46" s="76"/>
      <c r="AY46" s="76"/>
      <c r="AZ46" s="76"/>
      <c r="BA46" s="76"/>
      <c r="BB46" s="77"/>
    </row>
    <row r="47" spans="1:54" ht="15.75" x14ac:dyDescent="0.25">
      <c r="A47" s="75">
        <f>IF(ISBLANK(VLOOKUP(D47,#REF!,3)),0,1)</f>
        <v>1</v>
      </c>
      <c r="B47" s="74">
        <f t="shared" si="0"/>
        <v>0</v>
      </c>
      <c r="C47" s="52">
        <v>13</v>
      </c>
      <c r="D47" s="53"/>
      <c r="E47" s="54"/>
      <c r="F47" s="55"/>
      <c r="G47" s="164" t="s">
        <v>4</v>
      </c>
      <c r="H47" s="53">
        <v>30</v>
      </c>
      <c r="I47" s="159">
        <v>30</v>
      </c>
      <c r="J47" s="127" t="s">
        <v>4</v>
      </c>
      <c r="K47" s="127" t="s">
        <v>4</v>
      </c>
      <c r="L47" s="127" t="s">
        <v>4</v>
      </c>
      <c r="M47" s="127" t="s">
        <v>4</v>
      </c>
      <c r="N47" s="127" t="s">
        <v>4</v>
      </c>
      <c r="O47" s="127" t="s">
        <v>4</v>
      </c>
      <c r="P47" s="59"/>
      <c r="Q47" s="127" t="s">
        <v>4</v>
      </c>
      <c r="R47" s="127" t="s">
        <v>4</v>
      </c>
      <c r="S47" s="60"/>
      <c r="T47" s="231">
        <v>0.1</v>
      </c>
      <c r="U47" s="231">
        <v>9.7718940899447743E-2</v>
      </c>
      <c r="X47" s="231">
        <v>2.39</v>
      </c>
      <c r="Y47" s="231">
        <v>2.3354826874968011</v>
      </c>
      <c r="Z47" s="231">
        <v>0.24800000000000003</v>
      </c>
      <c r="AA47" s="231">
        <v>0.24234297343063041</v>
      </c>
      <c r="AB47" s="231">
        <v>2.95</v>
      </c>
      <c r="AC47" s="231">
        <v>2.8827087565337086</v>
      </c>
      <c r="AD47" s="76"/>
      <c r="AE47" s="76"/>
      <c r="AF47" s="76"/>
      <c r="AG47" s="76"/>
      <c r="AH47" s="76"/>
      <c r="AI47" s="76"/>
      <c r="AJ47" s="76"/>
      <c r="AK47" s="76"/>
      <c r="AL47" s="76"/>
      <c r="AM47" s="76"/>
      <c r="AN47" s="76"/>
      <c r="AO47" s="76"/>
      <c r="AP47" s="76"/>
      <c r="AQ47" s="76"/>
      <c r="AR47" s="76"/>
      <c r="AS47" s="76"/>
      <c r="AT47" s="76"/>
      <c r="AU47" s="76"/>
      <c r="AV47" s="76"/>
      <c r="AW47" s="76"/>
      <c r="AX47" s="76"/>
      <c r="AY47" s="76"/>
      <c r="AZ47" s="76"/>
      <c r="BA47" s="76"/>
      <c r="BB47" s="77"/>
    </row>
    <row r="48" spans="1:54" ht="15.75" x14ac:dyDescent="0.25">
      <c r="A48" s="75">
        <f>IF(ISBLANK(VLOOKUP(D48,#REF!,3)),0,1)</f>
        <v>1</v>
      </c>
      <c r="B48" s="74">
        <f t="shared" si="0"/>
        <v>0</v>
      </c>
      <c r="C48" s="52">
        <v>14</v>
      </c>
      <c r="D48" s="53"/>
      <c r="E48" s="54"/>
      <c r="F48" s="55"/>
      <c r="G48" s="232">
        <v>35.061500000000002</v>
      </c>
      <c r="H48" s="53">
        <v>30</v>
      </c>
      <c r="I48" s="159">
        <v>31</v>
      </c>
      <c r="J48" s="127" t="s">
        <v>4</v>
      </c>
      <c r="K48" s="127" t="s">
        <v>4</v>
      </c>
      <c r="L48" s="127" t="s">
        <v>4</v>
      </c>
      <c r="M48" s="127" t="s">
        <v>4</v>
      </c>
      <c r="N48" s="127" t="s">
        <v>4</v>
      </c>
      <c r="O48" s="127" t="s">
        <v>4</v>
      </c>
      <c r="P48" s="59">
        <v>4.0919999999999996</v>
      </c>
      <c r="Q48" s="127" t="s">
        <v>4</v>
      </c>
      <c r="R48" s="127" t="s">
        <v>4</v>
      </c>
      <c r="S48" s="60">
        <v>178.6</v>
      </c>
      <c r="T48" s="231">
        <v>8.3000000000000004E-2</v>
      </c>
      <c r="U48" s="231">
        <v>8.110672094654163E-2</v>
      </c>
      <c r="X48" s="231">
        <v>1.887</v>
      </c>
      <c r="Y48" s="231">
        <v>1.8439564147725789</v>
      </c>
      <c r="Z48" s="231">
        <v>0.20899999999999999</v>
      </c>
      <c r="AA48" s="231">
        <v>0.20423258647984577</v>
      </c>
      <c r="AB48" s="231">
        <v>2.83</v>
      </c>
      <c r="AC48" s="231">
        <v>2.7654460274543711</v>
      </c>
      <c r="AD48" s="76"/>
      <c r="AE48" s="76"/>
      <c r="AF48" s="76"/>
      <c r="AG48" s="76"/>
      <c r="AH48" s="76"/>
      <c r="AI48" s="76"/>
      <c r="AJ48" s="76"/>
      <c r="AK48" s="76"/>
      <c r="AL48" s="76"/>
      <c r="AM48" s="76"/>
      <c r="AN48" s="76"/>
      <c r="AO48" s="76"/>
      <c r="AP48" s="76"/>
      <c r="AQ48" s="76"/>
      <c r="AR48" s="76"/>
      <c r="AS48" s="76"/>
      <c r="AT48" s="76"/>
      <c r="AU48" s="76"/>
      <c r="AV48" s="76"/>
      <c r="AW48" s="76"/>
      <c r="AX48" s="76"/>
      <c r="AY48" s="76"/>
      <c r="AZ48" s="76"/>
      <c r="BA48" s="76"/>
      <c r="BB48" s="77"/>
    </row>
    <row r="49" spans="1:54" ht="15.75" x14ac:dyDescent="0.25">
      <c r="A49" s="75">
        <f>IF(ISBLANK(VLOOKUP(D49,#REF!,3)),0,1)</f>
        <v>1</v>
      </c>
      <c r="B49" s="74">
        <f t="shared" si="0"/>
        <v>0</v>
      </c>
      <c r="C49" s="52">
        <v>15</v>
      </c>
      <c r="D49" s="53"/>
      <c r="E49" s="54"/>
      <c r="F49" s="55"/>
      <c r="G49" s="164">
        <v>34.606000000000002</v>
      </c>
      <c r="H49" s="53">
        <v>20</v>
      </c>
      <c r="I49" s="159">
        <v>20</v>
      </c>
      <c r="J49" s="16"/>
      <c r="K49" s="16"/>
      <c r="L49" s="16"/>
      <c r="M49" s="16"/>
      <c r="N49" s="16"/>
      <c r="O49" s="16"/>
      <c r="P49" s="169">
        <v>4.5670000000000002</v>
      </c>
      <c r="Q49" s="16"/>
      <c r="R49" s="16"/>
      <c r="S49" s="124">
        <v>199.4</v>
      </c>
      <c r="T49" s="231">
        <v>1.2E-2</v>
      </c>
      <c r="U49" s="231">
        <v>1.1726272907933729E-2</v>
      </c>
      <c r="X49" s="231">
        <v>8.0000000000000002E-3</v>
      </c>
      <c r="Y49" s="231">
        <v>7.8175152719558196E-3</v>
      </c>
      <c r="Z49" s="231">
        <v>4.9000000000000002E-2</v>
      </c>
      <c r="AA49" s="231">
        <v>4.7882281040729398E-2</v>
      </c>
      <c r="AB49" s="231">
        <v>1.28</v>
      </c>
      <c r="AC49" s="231">
        <v>1.250802443512931</v>
      </c>
      <c r="AD49" s="76"/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76"/>
      <c r="AR49" s="76"/>
      <c r="AS49" s="76"/>
      <c r="AT49" s="76"/>
      <c r="AU49" s="76"/>
      <c r="AV49" s="76"/>
      <c r="AW49" s="76"/>
      <c r="AX49" s="76"/>
      <c r="AY49" s="76"/>
      <c r="AZ49" s="76"/>
      <c r="BA49" s="76"/>
      <c r="BB49" s="77"/>
    </row>
    <row r="50" spans="1:54" ht="15.75" x14ac:dyDescent="0.25">
      <c r="A50" s="75">
        <f>IF(ISBLANK(VLOOKUP(D50,#REF!,3)),0,1)</f>
        <v>1</v>
      </c>
      <c r="B50" s="74">
        <f t="shared" si="0"/>
        <v>0</v>
      </c>
      <c r="C50" s="52">
        <v>16</v>
      </c>
      <c r="D50" s="53"/>
      <c r="E50" s="54"/>
      <c r="F50" s="55"/>
      <c r="G50" s="164">
        <v>34.248399999999997</v>
      </c>
      <c r="H50" s="53">
        <v>10</v>
      </c>
      <c r="I50" s="159">
        <v>9</v>
      </c>
      <c r="J50" s="16"/>
      <c r="K50" s="16"/>
      <c r="L50" s="16"/>
      <c r="M50" s="16"/>
      <c r="N50" s="16"/>
      <c r="O50" s="16"/>
      <c r="P50" s="169">
        <v>4.548</v>
      </c>
      <c r="Q50" s="16"/>
      <c r="R50" s="16"/>
      <c r="S50" s="124">
        <v>198.7</v>
      </c>
      <c r="T50" s="231">
        <v>7.0000000000000001E-3</v>
      </c>
      <c r="U50" s="231">
        <v>6.8403258629613417E-3</v>
      </c>
      <c r="X50" s="231">
        <v>3.0000000000000001E-3</v>
      </c>
      <c r="Y50" s="231">
        <v>2.9315682269834323E-3</v>
      </c>
      <c r="Z50" s="231">
        <v>3.6000000000000004E-2</v>
      </c>
      <c r="AA50" s="231">
        <v>3.5178818723801193E-2</v>
      </c>
      <c r="AB50" s="231">
        <v>1.42</v>
      </c>
      <c r="AC50" s="231">
        <v>1.3876089607721578</v>
      </c>
      <c r="AD50" s="76"/>
      <c r="AE50" s="76"/>
      <c r="AF50" s="76"/>
      <c r="AG50" s="76"/>
      <c r="AH50" s="76"/>
      <c r="AI50" s="76"/>
      <c r="AJ50" s="76"/>
      <c r="AK50" s="76"/>
      <c r="AL50" s="76"/>
      <c r="AM50" s="76"/>
      <c r="AN50" s="76"/>
      <c r="AO50" s="76"/>
      <c r="AP50" s="76"/>
      <c r="AQ50" s="76"/>
      <c r="AR50" s="76"/>
      <c r="AS50" s="76"/>
      <c r="AT50" s="76"/>
      <c r="AU50" s="76"/>
      <c r="AV50" s="76"/>
      <c r="AW50" s="76"/>
      <c r="AX50" s="76"/>
      <c r="AY50" s="76"/>
      <c r="AZ50" s="76"/>
      <c r="BA50" s="76"/>
      <c r="BB50" s="77"/>
    </row>
    <row r="51" spans="1:54" ht="15.75" x14ac:dyDescent="0.25">
      <c r="A51" s="75">
        <f>IF(ISBLANK(VLOOKUP(D51,#REF!,3)),0,1)</f>
        <v>1</v>
      </c>
      <c r="B51" s="74">
        <f t="shared" si="0"/>
        <v>0</v>
      </c>
      <c r="C51" s="52">
        <v>17</v>
      </c>
      <c r="D51" s="53"/>
      <c r="E51" s="54"/>
      <c r="F51" s="55"/>
      <c r="G51" s="164" t="s">
        <v>4</v>
      </c>
      <c r="H51" s="53">
        <v>0</v>
      </c>
      <c r="I51" s="159">
        <v>1</v>
      </c>
      <c r="J51" s="16"/>
      <c r="K51" s="16"/>
      <c r="L51" s="16"/>
      <c r="M51" s="16"/>
      <c r="N51" s="16"/>
      <c r="O51" s="16"/>
      <c r="P51" s="169"/>
      <c r="Q51" s="16"/>
      <c r="R51" s="16"/>
      <c r="S51" s="124"/>
      <c r="T51" s="231">
        <v>6.0000000000000001E-3</v>
      </c>
      <c r="U51" s="231">
        <v>5.8631364539668647E-3</v>
      </c>
      <c r="X51" s="231">
        <v>3.4000000000000002E-2</v>
      </c>
      <c r="Y51" s="231">
        <v>3.3224439905812232E-2</v>
      </c>
      <c r="Z51" s="231">
        <v>3.5000000000000003E-2</v>
      </c>
      <c r="AA51" s="231">
        <v>3.4201629314806713E-2</v>
      </c>
      <c r="AB51" s="231">
        <v>1.51</v>
      </c>
      <c r="AC51" s="231">
        <v>1.4755560075816609</v>
      </c>
      <c r="AD51" s="76"/>
      <c r="AE51" s="76"/>
      <c r="AF51" s="76"/>
      <c r="AG51" s="76"/>
      <c r="AH51" s="76"/>
      <c r="AI51" s="76"/>
      <c r="AJ51" s="76"/>
      <c r="AK51" s="76"/>
      <c r="AL51" s="76"/>
      <c r="AM51" s="76"/>
      <c r="AN51" s="76"/>
      <c r="AO51" s="76"/>
      <c r="AP51" s="76"/>
      <c r="AQ51" s="76"/>
      <c r="AR51" s="76"/>
      <c r="AS51" s="76"/>
      <c r="AT51" s="76"/>
      <c r="AU51" s="76"/>
      <c r="AV51" s="76"/>
      <c r="AW51" s="76"/>
      <c r="AX51" s="76"/>
      <c r="AY51" s="76"/>
      <c r="AZ51" s="76"/>
      <c r="BA51" s="76"/>
      <c r="BB51" s="77"/>
    </row>
    <row r="52" spans="1:54" ht="15.75" x14ac:dyDescent="0.25">
      <c r="A52" s="75">
        <f>IF(ISBLANK(VLOOKUP(D52,#REF!,3)),0,1)</f>
        <v>1</v>
      </c>
      <c r="B52" s="74">
        <f t="shared" si="0"/>
        <v>0</v>
      </c>
      <c r="C52" s="52">
        <v>18</v>
      </c>
      <c r="D52" s="53"/>
      <c r="E52" s="54"/>
      <c r="F52" s="55"/>
      <c r="G52" s="164" t="s">
        <v>4</v>
      </c>
      <c r="H52" s="53">
        <v>0</v>
      </c>
      <c r="I52" s="159">
        <v>0.5</v>
      </c>
      <c r="J52" s="16"/>
      <c r="K52" s="16"/>
      <c r="L52" s="16"/>
      <c r="M52" s="16"/>
      <c r="N52" s="16"/>
      <c r="O52" s="16"/>
      <c r="P52" s="169"/>
      <c r="Q52" s="16"/>
      <c r="R52" s="16"/>
      <c r="S52" s="124"/>
      <c r="T52" s="231">
        <v>6.0000000000000001E-3</v>
      </c>
      <c r="U52" s="231">
        <v>5.8631364539668647E-3</v>
      </c>
      <c r="X52" s="231">
        <v>4.4000000000000004E-2</v>
      </c>
      <c r="Y52" s="231">
        <v>4.2996333995757009E-2</v>
      </c>
      <c r="Z52" s="231">
        <v>0.04</v>
      </c>
      <c r="AA52" s="231">
        <v>3.9087576359779094E-2</v>
      </c>
      <c r="AB52" s="231">
        <v>1.53</v>
      </c>
      <c r="AC52" s="231">
        <v>1.4950997957615504</v>
      </c>
      <c r="AD52" s="76"/>
      <c r="AE52" s="76"/>
      <c r="AF52" s="76"/>
      <c r="AG52" s="76"/>
      <c r="AH52" s="76"/>
      <c r="AI52" s="76"/>
      <c r="AJ52" s="76"/>
      <c r="AK52" s="76"/>
      <c r="AL52" s="76"/>
      <c r="AM52" s="76"/>
      <c r="AN52" s="76"/>
      <c r="AO52" s="76"/>
      <c r="AP52" s="76"/>
      <c r="AQ52" s="76"/>
      <c r="AR52" s="76"/>
      <c r="AS52" s="76"/>
      <c r="AT52" s="76"/>
      <c r="AU52" s="76"/>
      <c r="AV52" s="76"/>
      <c r="AW52" s="76"/>
      <c r="AX52" s="76"/>
      <c r="AY52" s="76"/>
      <c r="AZ52" s="76"/>
      <c r="BA52" s="76"/>
      <c r="BB52" s="77"/>
    </row>
    <row r="53" spans="1:54" ht="15.75" x14ac:dyDescent="0.25">
      <c r="A53" s="75">
        <f>IF(ISBLANK(VLOOKUP(D53,#REF!,3)),0,1)</f>
        <v>1</v>
      </c>
      <c r="B53" s="74">
        <f t="shared" si="0"/>
        <v>0</v>
      </c>
      <c r="C53" s="52">
        <v>19</v>
      </c>
      <c r="D53" s="53"/>
      <c r="E53" s="54"/>
      <c r="F53" s="55"/>
      <c r="G53" s="164" t="s">
        <v>4</v>
      </c>
      <c r="H53" s="53">
        <v>0</v>
      </c>
      <c r="I53" s="159">
        <v>0.5</v>
      </c>
      <c r="J53" s="16"/>
      <c r="K53" s="16"/>
      <c r="L53" s="16"/>
      <c r="M53" s="16"/>
      <c r="N53" s="16"/>
      <c r="O53" s="16"/>
      <c r="P53" s="169"/>
      <c r="Q53" s="16"/>
      <c r="R53" s="16"/>
      <c r="S53" s="124"/>
      <c r="T53" s="231">
        <v>1.2E-2</v>
      </c>
      <c r="U53" s="231">
        <v>1.1726272907933729E-2</v>
      </c>
      <c r="X53" s="231">
        <v>3.8000000000000006E-2</v>
      </c>
      <c r="Y53" s="231">
        <v>3.7133197541790147E-2</v>
      </c>
      <c r="Z53" s="231">
        <v>0.05</v>
      </c>
      <c r="AA53" s="231">
        <v>4.8859470449723871E-2</v>
      </c>
      <c r="AB53" s="231">
        <v>1.54</v>
      </c>
      <c r="AC53" s="231">
        <v>1.5048716898514953</v>
      </c>
      <c r="AD53" s="76"/>
      <c r="AE53" s="76"/>
      <c r="AF53" s="76"/>
      <c r="AG53" s="76"/>
      <c r="AH53" s="76"/>
      <c r="AI53" s="76"/>
      <c r="AJ53" s="76"/>
      <c r="AK53" s="76"/>
      <c r="AL53" s="76"/>
      <c r="AM53" s="76"/>
      <c r="AN53" s="76"/>
      <c r="AO53" s="76"/>
      <c r="AP53" s="76"/>
      <c r="AQ53" s="76"/>
      <c r="AR53" s="76"/>
      <c r="AS53" s="76"/>
      <c r="AT53" s="76"/>
      <c r="AU53" s="76"/>
      <c r="AV53" s="76"/>
      <c r="AW53" s="76"/>
      <c r="AX53" s="76"/>
      <c r="AY53" s="76"/>
      <c r="AZ53" s="76"/>
      <c r="BA53" s="76"/>
      <c r="BB53" s="77"/>
    </row>
    <row r="54" spans="1:54" ht="15.75" x14ac:dyDescent="0.25">
      <c r="A54" s="75">
        <f>IF(ISBLANK(VLOOKUP(D54,#REF!,3)),0,1)</f>
        <v>1</v>
      </c>
      <c r="B54" s="74">
        <f t="shared" si="0"/>
        <v>0</v>
      </c>
      <c r="C54" s="52">
        <v>20</v>
      </c>
      <c r="D54" s="53"/>
      <c r="E54" s="54"/>
      <c r="F54" s="55"/>
      <c r="G54" s="164">
        <v>34.105499999999999</v>
      </c>
      <c r="H54" s="53">
        <v>0</v>
      </c>
      <c r="I54" s="159">
        <v>0.4</v>
      </c>
      <c r="J54" s="16"/>
      <c r="K54" s="16"/>
      <c r="L54" s="16"/>
      <c r="M54" s="16"/>
      <c r="N54" s="16"/>
      <c r="O54" s="16"/>
      <c r="P54" s="169">
        <v>4.5469999999999997</v>
      </c>
      <c r="Q54" s="16"/>
      <c r="R54" s="16"/>
      <c r="S54" s="124">
        <v>198.7</v>
      </c>
      <c r="T54" s="231">
        <v>1E-3</v>
      </c>
      <c r="U54" s="231">
        <v>9.7718940899447744E-4</v>
      </c>
      <c r="X54" s="231">
        <v>3.9E-2</v>
      </c>
      <c r="Y54" s="231">
        <v>3.8110386950784621E-2</v>
      </c>
      <c r="Z54" s="231">
        <v>4.7E-2</v>
      </c>
      <c r="AA54" s="231">
        <v>4.5927902222740437E-2</v>
      </c>
      <c r="AB54" s="231">
        <v>1.47</v>
      </c>
      <c r="AC54" s="231">
        <v>1.4364684312218818</v>
      </c>
      <c r="AD54" s="76"/>
      <c r="AE54" s="76"/>
      <c r="AF54" s="76"/>
      <c r="AG54" s="76"/>
      <c r="AH54" s="76"/>
      <c r="AI54" s="76"/>
      <c r="AJ54" s="76"/>
      <c r="AK54" s="76"/>
      <c r="AL54" s="76"/>
      <c r="AM54" s="76"/>
      <c r="AN54" s="76"/>
      <c r="AO54" s="76"/>
      <c r="AP54" s="76"/>
      <c r="AQ54" s="76"/>
      <c r="AR54" s="76"/>
      <c r="AS54" s="76"/>
      <c r="AT54" s="76"/>
      <c r="AU54" s="76"/>
      <c r="AV54" s="76"/>
      <c r="AW54" s="76"/>
      <c r="AX54" s="76"/>
      <c r="AY54" s="76"/>
      <c r="AZ54" s="76"/>
      <c r="BA54" s="76"/>
      <c r="BB54" s="77"/>
    </row>
    <row r="55" spans="1:54" ht="15.75" x14ac:dyDescent="0.25">
      <c r="A55" s="75">
        <f>IF(ISBLANK(VLOOKUP(D55,#REF!,3)),0,1)</f>
        <v>1</v>
      </c>
      <c r="B55" s="74">
        <f t="shared" si="0"/>
        <v>0</v>
      </c>
      <c r="C55" s="52">
        <v>21</v>
      </c>
      <c r="D55" s="53"/>
      <c r="E55" s="54"/>
      <c r="F55" s="55"/>
      <c r="G55" s="112"/>
      <c r="H55" s="53"/>
      <c r="I55" s="53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76"/>
      <c r="U55" s="76"/>
      <c r="V55" s="76"/>
      <c r="W55" s="76"/>
      <c r="X55" s="76"/>
      <c r="Y55" s="76"/>
      <c r="Z55" s="76"/>
      <c r="AA55" s="76"/>
      <c r="AB55" s="76"/>
      <c r="AC55" s="76"/>
      <c r="AD55" s="76"/>
      <c r="AE55" s="76"/>
      <c r="AF55" s="76"/>
      <c r="AG55" s="76"/>
      <c r="AH55" s="76"/>
      <c r="AI55" s="76"/>
      <c r="AJ55" s="76"/>
      <c r="AK55" s="76"/>
      <c r="AL55" s="76"/>
      <c r="AM55" s="76"/>
      <c r="AN55" s="76"/>
      <c r="AO55" s="76"/>
      <c r="AP55" s="76"/>
      <c r="AQ55" s="76"/>
      <c r="AR55" s="76"/>
      <c r="AS55" s="76"/>
      <c r="AT55" s="76"/>
      <c r="AU55" s="76"/>
      <c r="AV55" s="76"/>
      <c r="AW55" s="76"/>
      <c r="AX55" s="76"/>
      <c r="AY55" s="76"/>
      <c r="AZ55" s="76"/>
      <c r="BA55" s="76"/>
      <c r="BB55" s="77"/>
    </row>
    <row r="56" spans="1:54" ht="15.75" x14ac:dyDescent="0.25">
      <c r="A56" s="75">
        <f>IF(ISBLANK(VLOOKUP(D56,#REF!,3)),0,1)</f>
        <v>1</v>
      </c>
      <c r="B56" s="74">
        <f t="shared" si="0"/>
        <v>0</v>
      </c>
      <c r="C56" s="52">
        <v>22</v>
      </c>
      <c r="D56" s="53"/>
      <c r="E56" s="54"/>
      <c r="F56" s="55"/>
      <c r="G56" s="112"/>
      <c r="H56" s="53"/>
      <c r="I56" s="53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24"/>
      <c r="W56" s="124"/>
      <c r="X56" s="124"/>
      <c r="Y56" s="124"/>
      <c r="Z56" s="16"/>
      <c r="AA56" s="16"/>
      <c r="AB56" s="124"/>
      <c r="AC56" s="124"/>
      <c r="AD56" s="76"/>
      <c r="AE56" s="76"/>
      <c r="AF56" s="76"/>
      <c r="AG56" s="76"/>
      <c r="AH56" s="76"/>
      <c r="AI56" s="76"/>
      <c r="AJ56" s="76"/>
      <c r="AK56" s="76"/>
      <c r="AL56" s="76"/>
      <c r="AM56" s="76"/>
      <c r="AN56" s="76"/>
      <c r="AO56" s="76"/>
      <c r="AP56" s="76"/>
      <c r="AQ56" s="76"/>
      <c r="AR56" s="76"/>
      <c r="AS56" s="76"/>
      <c r="AT56" s="76"/>
      <c r="AU56" s="76"/>
      <c r="AV56" s="76"/>
      <c r="AW56" s="76"/>
      <c r="AX56" s="76"/>
      <c r="AY56" s="76"/>
      <c r="AZ56" s="76"/>
      <c r="BA56" s="76"/>
      <c r="BB56" s="77"/>
    </row>
    <row r="57" spans="1:54" ht="15.75" x14ac:dyDescent="0.25">
      <c r="A57" s="75">
        <f>IF(ISBLANK(VLOOKUP(D57,#REF!,3)),0,1)</f>
        <v>1</v>
      </c>
      <c r="B57" s="74">
        <f t="shared" si="0"/>
        <v>0</v>
      </c>
      <c r="C57" s="52">
        <v>23</v>
      </c>
      <c r="D57" s="53"/>
      <c r="E57" s="54"/>
      <c r="F57" s="55"/>
      <c r="G57" s="112"/>
      <c r="H57" s="53"/>
      <c r="I57" s="53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  <c r="AG57" s="76"/>
      <c r="AH57" s="76"/>
      <c r="AI57" s="76"/>
      <c r="AJ57" s="76"/>
      <c r="AK57" s="76"/>
      <c r="AL57" s="76"/>
      <c r="AM57" s="76"/>
      <c r="AN57" s="76"/>
      <c r="AO57" s="76"/>
      <c r="AP57" s="76"/>
      <c r="AQ57" s="76"/>
      <c r="AR57" s="76"/>
      <c r="AS57" s="76"/>
      <c r="AT57" s="76"/>
      <c r="AU57" s="76"/>
      <c r="AV57" s="76"/>
      <c r="AW57" s="76"/>
      <c r="AX57" s="76"/>
      <c r="AY57" s="76"/>
      <c r="AZ57" s="76"/>
      <c r="BA57" s="76"/>
      <c r="BB57" s="77"/>
    </row>
    <row r="58" spans="1:54" ht="16.5" thickBot="1" x14ac:dyDescent="0.3">
      <c r="A58" s="75">
        <f>IF(ISBLANK(VLOOKUP(D58,#REF!,3)),0,1)</f>
        <v>1</v>
      </c>
      <c r="B58" s="74">
        <f t="shared" si="0"/>
        <v>0</v>
      </c>
      <c r="C58" s="61">
        <v>24</v>
      </c>
      <c r="D58" s="62"/>
      <c r="E58" s="63"/>
      <c r="F58" s="64"/>
      <c r="G58" s="113"/>
      <c r="H58" s="62"/>
      <c r="I58" s="62"/>
      <c r="J58" s="152" t="s">
        <v>4</v>
      </c>
      <c r="K58" s="65" t="str">
        <f>IF(ISBLANK(E58),"",(0.000824493-(0.0000040899*E58)+(0.000000076438*E58^2)-(0.00000000082467*E58^3)+(0.0000000000053875*E58^4)))</f>
        <v/>
      </c>
      <c r="L58" s="65" t="str">
        <f t="shared" ref="L58" si="6">IF(ISBLANK(E58),"",(-0.00000572466+(0.00000010227*E58)-(0.0000000016546*E58^2)))</f>
        <v/>
      </c>
      <c r="M58" s="65" t="str">
        <f t="shared" ref="M58" si="7">IF(ISBLANK(E58),"",IF(ISBLANK(G58),(O58+(K58*35)+(L58*35^1.5)+(0.00000048314*35^2)),(O58+(K58*G58)+(L58*G58^1.5)+(0.00000048314*G58^2))))</f>
        <v/>
      </c>
      <c r="N58" s="66" t="str">
        <f t="shared" ref="N58" si="8">IF(ISBLANK(D58),"",IF(ISBLANK(G58),J58*(1+0.00001*(35-20)),J58*(1+0.00001*(G58-20))))</f>
        <v/>
      </c>
      <c r="O58" s="65" t="str">
        <f t="shared" ref="O58" si="9">IF(ISBLANK(E58),"",(0.999842594+(0.00006793952*E58)-(0.00000909529*E58^2)+(0.0000001001685*E58^3)-(0.000000001120083*E58^4)+(0.000000000006536332*E58^5)))</f>
        <v/>
      </c>
      <c r="P58" s="67" t="s">
        <v>4</v>
      </c>
      <c r="Q58" s="153" t="s">
        <v>4</v>
      </c>
      <c r="R58" s="68" t="s">
        <v>4</v>
      </c>
      <c r="S58" s="68" t="s">
        <v>4</v>
      </c>
      <c r="T58" s="78"/>
      <c r="U58" s="78"/>
      <c r="V58" s="78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/>
      <c r="AH58" s="78"/>
      <c r="AI58" s="78"/>
      <c r="AJ58" s="78"/>
      <c r="AK58" s="78"/>
      <c r="AL58" s="78"/>
      <c r="AM58" s="78"/>
      <c r="AN58" s="78"/>
      <c r="AO58" s="78"/>
      <c r="AP58" s="78"/>
      <c r="AQ58" s="78"/>
      <c r="AR58" s="78"/>
      <c r="AS58" s="78"/>
      <c r="AT58" s="78"/>
      <c r="AU58" s="78"/>
      <c r="AV58" s="78"/>
      <c r="AW58" s="78"/>
      <c r="AX58" s="78"/>
      <c r="AY58" s="78"/>
      <c r="AZ58" s="78"/>
      <c r="BA58" s="78"/>
      <c r="BB58" s="79"/>
    </row>
  </sheetData>
  <dataConsolidate/>
  <mergeCells count="70">
    <mergeCell ref="AX31:AX32"/>
    <mergeCell ref="AY31:AY32"/>
    <mergeCell ref="AZ31:AZ32"/>
    <mergeCell ref="BA31:BA32"/>
    <mergeCell ref="BB31:BB32"/>
    <mergeCell ref="AS31:AS32"/>
    <mergeCell ref="AT31:AT32"/>
    <mergeCell ref="AU31:AU32"/>
    <mergeCell ref="AV31:AV32"/>
    <mergeCell ref="AW31:AW32"/>
    <mergeCell ref="AN31:AN32"/>
    <mergeCell ref="AO31:AO32"/>
    <mergeCell ref="AP31:AP32"/>
    <mergeCell ref="AQ31:AQ32"/>
    <mergeCell ref="AR31:AR32"/>
    <mergeCell ref="AI31:AI32"/>
    <mergeCell ref="AJ31:AJ32"/>
    <mergeCell ref="AK31:AK32"/>
    <mergeCell ref="AL31:AL32"/>
    <mergeCell ref="AM31:AM32"/>
    <mergeCell ref="AD31:AD32"/>
    <mergeCell ref="AE31:AE32"/>
    <mergeCell ref="AF31:AF32"/>
    <mergeCell ref="AG31:AG32"/>
    <mergeCell ref="AH31:AH32"/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Z31:AA32"/>
    <mergeCell ref="AB31:AC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type="list" showInputMessage="1" showErrorMessage="1" promptTitle="Choix Cardinal" sqref="P9">
      <formula1>$M$8:$M$10</formula1>
    </dataValidation>
    <dataValidation type="list" showInputMessage="1" showErrorMessage="1" promptTitle="Choix Cardinal" sqref="P10">
      <formula1>$N$8:$N$10</formula1>
    </dataValidation>
    <dataValidation allowBlank="1" showErrorMessage="1" sqref="J30"/>
    <dataValidation type="list" allowBlank="1" showErrorMessage="1" sqref="I29">
      <formula1>$O$28:$O$30</formula1>
    </dataValidation>
  </dataValidations>
  <pageMargins left="0.7" right="0.7" top="0.75" bottom="0.75" header="0.3" footer="0.3"/>
  <pageSetup paperSize="9" orientation="portrait" horizontalDpi="4294967293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8"/>
  <sheetViews>
    <sheetView topLeftCell="A10" zoomScaleNormal="100" workbookViewId="0">
      <selection activeCell="C2" sqref="C2:U12"/>
    </sheetView>
  </sheetViews>
  <sheetFormatPr baseColWidth="10" defaultColWidth="11.42578125" defaultRowHeight="15" x14ac:dyDescent="0.25"/>
  <cols>
    <col min="1" max="2" width="0.85546875" style="80" customWidth="1"/>
    <col min="3" max="3" width="3.7109375" style="80" customWidth="1"/>
    <col min="4" max="8" width="10.28515625" style="80" customWidth="1"/>
    <col min="9" max="10" width="15.7109375" style="80" customWidth="1"/>
    <col min="11" max="15" width="10.7109375" style="80" hidden="1" customWidth="1"/>
    <col min="16" max="16" width="10.7109375" style="80" customWidth="1"/>
    <col min="17" max="29" width="10.28515625" style="80" customWidth="1"/>
    <col min="30" max="30" width="15" style="80" bestFit="1" customWidth="1"/>
    <col min="31" max="31" width="16.5703125" style="80" bestFit="1" customWidth="1"/>
    <col min="32" max="32" width="9.140625" style="80" bestFit="1" customWidth="1"/>
    <col min="33" max="33" width="26.140625" style="80" bestFit="1" customWidth="1"/>
    <col min="34" max="34" width="12.7109375" style="80" bestFit="1" customWidth="1"/>
    <col min="35" max="35" width="11.140625" style="80" bestFit="1" customWidth="1"/>
    <col min="36" max="36" width="14.28515625" style="80" bestFit="1" customWidth="1"/>
    <col min="37" max="37" width="12" style="80" bestFit="1" customWidth="1"/>
    <col min="38" max="38" width="26.5703125" style="80" bestFit="1" customWidth="1"/>
    <col min="39" max="39" width="14.42578125" style="80" bestFit="1" customWidth="1"/>
    <col min="40" max="40" width="11" style="80" bestFit="1" customWidth="1"/>
    <col min="41" max="41" width="12.28515625" style="80" bestFit="1" customWidth="1"/>
    <col min="42" max="42" width="10.7109375" style="80" bestFit="1" customWidth="1"/>
    <col min="43" max="43" width="6.28515625" style="80" bestFit="1" customWidth="1"/>
    <col min="44" max="44" width="19.42578125" style="80" bestFit="1" customWidth="1"/>
    <col min="45" max="45" width="12.85546875" style="80" bestFit="1" customWidth="1"/>
    <col min="46" max="46" width="17.5703125" style="80" bestFit="1" customWidth="1"/>
    <col min="47" max="47" width="14.42578125" style="80" bestFit="1" customWidth="1"/>
    <col min="48" max="48" width="13.5703125" style="80" bestFit="1" customWidth="1"/>
    <col min="49" max="49" width="13.7109375" style="80" bestFit="1" customWidth="1"/>
    <col min="50" max="50" width="19.7109375" style="80" bestFit="1" customWidth="1"/>
    <col min="51" max="51" width="13.140625" style="80" bestFit="1" customWidth="1"/>
    <col min="52" max="52" width="17.42578125" style="80" bestFit="1" customWidth="1"/>
    <col min="53" max="53" width="13.28515625" style="80" bestFit="1" customWidth="1"/>
    <col min="54" max="54" width="12.42578125" style="80" bestFit="1" customWidth="1"/>
    <col min="55" max="16384" width="11.42578125" style="80"/>
  </cols>
  <sheetData>
    <row r="1" spans="3:23" ht="3" customHeight="1" thickBot="1" x14ac:dyDescent="0.3"/>
    <row r="2" spans="3:23" ht="21" x14ac:dyDescent="0.35">
      <c r="C2" s="214" t="s">
        <v>19</v>
      </c>
      <c r="D2" s="215"/>
      <c r="E2" s="215"/>
      <c r="F2" s="216" t="s">
        <v>147</v>
      </c>
      <c r="G2" s="216"/>
      <c r="H2" s="216"/>
      <c r="I2" s="216"/>
      <c r="J2" s="216"/>
      <c r="K2" s="216"/>
      <c r="L2" s="216"/>
      <c r="M2" s="216"/>
      <c r="N2" s="216"/>
      <c r="O2" s="216"/>
      <c r="P2" s="216"/>
      <c r="Q2" s="216"/>
      <c r="R2" s="216"/>
      <c r="S2" s="216"/>
      <c r="T2" s="216"/>
      <c r="U2" s="1"/>
    </row>
    <row r="3" spans="3:23" ht="14.45" customHeight="1" x14ac:dyDescent="0.25">
      <c r="C3" s="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2"/>
    </row>
    <row r="4" spans="3:23" ht="21.75" thickBot="1" x14ac:dyDescent="0.4">
      <c r="C4" s="217" t="s">
        <v>75</v>
      </c>
      <c r="D4" s="218"/>
      <c r="E4" s="218"/>
      <c r="F4" s="218"/>
      <c r="G4" s="218"/>
      <c r="H4" s="218"/>
      <c r="I4" s="218"/>
      <c r="J4" s="218"/>
      <c r="K4" s="218"/>
      <c r="L4" s="218"/>
      <c r="M4" s="218"/>
      <c r="N4" s="218"/>
      <c r="O4" s="218"/>
      <c r="P4" s="218"/>
      <c r="Q4" s="218"/>
      <c r="R4" s="218"/>
      <c r="S4" s="218"/>
      <c r="T4" s="218"/>
      <c r="U4" s="219"/>
    </row>
    <row r="5" spans="3:23" ht="15.75" customHeight="1" thickBot="1" x14ac:dyDescent="0.4">
      <c r="C5" s="7"/>
      <c r="D5" s="7"/>
      <c r="E5" s="7"/>
      <c r="F5" s="7"/>
      <c r="G5" s="7"/>
      <c r="J5" s="7"/>
      <c r="K5" s="7"/>
      <c r="L5" s="7"/>
      <c r="M5" s="7"/>
      <c r="N5" s="7"/>
      <c r="O5" s="7"/>
      <c r="P5" s="7"/>
      <c r="Q5" s="7"/>
      <c r="R5" s="7"/>
    </row>
    <row r="6" spans="3:23" ht="16.5" customHeight="1" thickBot="1" x14ac:dyDescent="0.3">
      <c r="C6" s="220" t="s">
        <v>38</v>
      </c>
      <c r="D6" s="221"/>
      <c r="E6" s="221"/>
      <c r="F6" s="222">
        <v>42</v>
      </c>
      <c r="G6" s="222"/>
      <c r="H6" s="221" t="s">
        <v>37</v>
      </c>
      <c r="I6" s="221"/>
      <c r="J6" s="221"/>
      <c r="K6" s="51"/>
      <c r="L6" s="51"/>
      <c r="M6" s="51"/>
      <c r="N6" s="50"/>
      <c r="O6" s="51"/>
      <c r="P6" s="223">
        <v>1</v>
      </c>
      <c r="Q6" s="223"/>
      <c r="R6" s="224" t="s">
        <v>78</v>
      </c>
      <c r="S6" s="224"/>
      <c r="T6" s="225">
        <v>37426</v>
      </c>
      <c r="U6" s="226"/>
    </row>
    <row r="7" spans="3:23" ht="16.5" customHeight="1" thickBot="1" x14ac:dyDescent="0.4">
      <c r="C7" s="34"/>
      <c r="D7" s="34"/>
      <c r="E7" s="33"/>
      <c r="F7" s="35"/>
      <c r="G7" s="33"/>
      <c r="H7" s="33"/>
      <c r="I7" s="33"/>
      <c r="J7" s="33"/>
      <c r="K7" s="33"/>
      <c r="L7" s="33"/>
      <c r="M7" s="33"/>
      <c r="N7" s="33"/>
      <c r="O7" s="37"/>
      <c r="P7" s="33"/>
      <c r="Q7" s="36"/>
    </row>
    <row r="8" spans="3:23" ht="15" customHeight="1" x14ac:dyDescent="0.25">
      <c r="C8" s="46"/>
      <c r="D8" s="33"/>
      <c r="G8" s="206" t="s">
        <v>57</v>
      </c>
      <c r="H8" s="207"/>
      <c r="I8" s="172" t="s">
        <v>50</v>
      </c>
      <c r="J8" s="172" t="s">
        <v>46</v>
      </c>
      <c r="K8" s="44"/>
      <c r="L8" s="44"/>
      <c r="M8" s="44"/>
      <c r="N8" s="44"/>
      <c r="O8" s="47"/>
      <c r="P8" s="45" t="s">
        <v>52</v>
      </c>
      <c r="Q8" s="208" t="s">
        <v>47</v>
      </c>
      <c r="R8" s="209"/>
    </row>
    <row r="9" spans="3:23" ht="14.25" customHeight="1" x14ac:dyDescent="0.25">
      <c r="C9" s="46"/>
      <c r="D9" s="33"/>
      <c r="G9" s="210" t="s">
        <v>48</v>
      </c>
      <c r="H9" s="211"/>
      <c r="I9" s="38">
        <v>3</v>
      </c>
      <c r="J9" s="39">
        <v>19.02</v>
      </c>
      <c r="K9" s="42" t="s">
        <v>51</v>
      </c>
      <c r="L9" s="43" t="str">
        <f>IF(P9=M9,"+","-")</f>
        <v>+</v>
      </c>
      <c r="M9" s="42" t="s">
        <v>3</v>
      </c>
      <c r="N9" s="42" t="s">
        <v>54</v>
      </c>
      <c r="O9" s="16" t="str">
        <f>IF(ISBLANK(I9),"",IF(ISBLANK(J9),"",IF(P9=M10,L9&amp;N11,N11)))</f>
        <v>3°19,02</v>
      </c>
      <c r="P9" s="39" t="s">
        <v>3</v>
      </c>
      <c r="Q9" s="212">
        <f>IF(ISBLANK(I9),"",IF(ISBLANK(J9),"",IF(J9&gt;60,"ERREUR !!",O11*(I9+(J9/60)))))</f>
        <v>3.3170000000000002</v>
      </c>
      <c r="R9" s="213"/>
    </row>
    <row r="10" spans="3:23" ht="15" customHeight="1" x14ac:dyDescent="0.25">
      <c r="C10" s="46"/>
      <c r="D10" s="33"/>
      <c r="G10" s="210" t="s">
        <v>49</v>
      </c>
      <c r="H10" s="211"/>
      <c r="I10" s="38">
        <v>5</v>
      </c>
      <c r="J10" s="39">
        <v>59.62</v>
      </c>
      <c r="K10" s="42" t="s">
        <v>51</v>
      </c>
      <c r="L10" s="43" t="str">
        <f>IF(P10=N9,"+","-")</f>
        <v>+</v>
      </c>
      <c r="M10" s="42" t="s">
        <v>53</v>
      </c>
      <c r="N10" s="42" t="s">
        <v>55</v>
      </c>
      <c r="O10" s="11" t="str">
        <f>IF(ISBLANK(I10),"",IF(ISBLANK(J10),"",IF(P10=N10,L10&amp;N12,N12)))</f>
        <v>5°59,62</v>
      </c>
      <c r="P10" s="39" t="s">
        <v>54</v>
      </c>
      <c r="Q10" s="212">
        <f>IF(ISBLANK(I10),"",IF(ISBLANK(J10),"",IF(J10&gt;60,"ERREUR !!",O12*(I10+(J10/60)))))</f>
        <v>5.9936666666666669</v>
      </c>
      <c r="R10" s="213"/>
      <c r="S10" s="31"/>
      <c r="T10" s="31"/>
    </row>
    <row r="11" spans="3:23" x14ac:dyDescent="0.25">
      <c r="G11" s="194" t="s">
        <v>72</v>
      </c>
      <c r="H11" s="195"/>
      <c r="I11" s="83" t="s">
        <v>33</v>
      </c>
      <c r="J11" s="85">
        <v>37426</v>
      </c>
      <c r="K11" s="85"/>
      <c r="L11" s="85"/>
      <c r="M11" s="85"/>
      <c r="N11" s="86" t="str">
        <f>I9&amp;"°"&amp;J9</f>
        <v>3°19,02</v>
      </c>
      <c r="O11" s="87">
        <f>IF(P9=M10,-1,1)</f>
        <v>1</v>
      </c>
      <c r="P11" s="198" t="str">
        <f>TEXT(J11,"aaaa-mm-jj")&amp;"T"&amp;TEXT(J12,"hh:mm:ss")&amp;"z"</f>
        <v>2006-06-20T14:00:00z</v>
      </c>
      <c r="Q11" s="198"/>
      <c r="R11" s="199"/>
      <c r="T11" s="30"/>
      <c r="U11" s="30"/>
      <c r="V11" s="32"/>
      <c r="W11" s="32"/>
    </row>
    <row r="12" spans="3:23" ht="15.75" thickBot="1" x14ac:dyDescent="0.3">
      <c r="G12" s="196"/>
      <c r="H12" s="197"/>
      <c r="I12" s="84" t="s">
        <v>73</v>
      </c>
      <c r="J12" s="114">
        <v>0.58333333333333337</v>
      </c>
      <c r="K12" s="88"/>
      <c r="L12" s="88"/>
      <c r="M12" s="88"/>
      <c r="N12" s="89" t="str">
        <f>I10&amp;"°"&amp;J10</f>
        <v>5°59,62</v>
      </c>
      <c r="O12" s="87">
        <f>IF(P10=N10,-1,1)</f>
        <v>1</v>
      </c>
      <c r="P12" s="200"/>
      <c r="Q12" s="200"/>
      <c r="R12" s="201"/>
      <c r="T12" s="30"/>
      <c r="U12" s="30"/>
      <c r="V12" s="32"/>
      <c r="W12" s="32"/>
    </row>
    <row r="13" spans="3:23" ht="15.75" thickBot="1" x14ac:dyDescent="0.3">
      <c r="C13" s="5" t="s">
        <v>1</v>
      </c>
      <c r="D13" s="5"/>
      <c r="E13" s="6"/>
      <c r="K13" s="81"/>
      <c r="L13" s="81"/>
      <c r="M13" s="81"/>
      <c r="N13" s="81"/>
      <c r="O13" s="81"/>
      <c r="P13" s="81"/>
      <c r="Q13" s="82"/>
    </row>
    <row r="14" spans="3:23" ht="15" customHeight="1" x14ac:dyDescent="0.25">
      <c r="C14" s="97" t="s">
        <v>7</v>
      </c>
      <c r="D14" s="90"/>
      <c r="E14" s="90"/>
      <c r="F14" s="90"/>
      <c r="G14" s="90"/>
      <c r="H14" s="91"/>
      <c r="I14" s="91"/>
      <c r="J14" s="91"/>
      <c r="K14" s="90"/>
      <c r="L14" s="90"/>
      <c r="M14" s="90"/>
      <c r="N14" s="91"/>
      <c r="O14" s="12"/>
      <c r="P14" s="91"/>
      <c r="Q14" s="12" t="s">
        <v>17</v>
      </c>
      <c r="R14" s="17">
        <v>22.2</v>
      </c>
      <c r="S14" s="92" t="s">
        <v>2</v>
      </c>
    </row>
    <row r="15" spans="3:23" ht="14.25" customHeight="1" x14ac:dyDescent="0.25">
      <c r="C15" s="98" t="s">
        <v>32</v>
      </c>
      <c r="D15" s="93"/>
      <c r="E15" s="93"/>
      <c r="F15" s="93"/>
      <c r="G15" s="93"/>
      <c r="H15" s="23"/>
      <c r="I15" s="23"/>
      <c r="J15" s="23"/>
      <c r="K15" s="93"/>
      <c r="L15" s="93"/>
      <c r="M15" s="93"/>
      <c r="N15" s="23"/>
      <c r="O15" s="13"/>
      <c r="P15" s="23"/>
      <c r="Q15" s="13" t="s">
        <v>34</v>
      </c>
      <c r="R15" s="18">
        <v>22.2</v>
      </c>
      <c r="S15" s="94" t="s">
        <v>2</v>
      </c>
    </row>
    <row r="16" spans="3:23" x14ac:dyDescent="0.25">
      <c r="C16" s="98" t="s">
        <v>11</v>
      </c>
      <c r="D16" s="93"/>
      <c r="E16" s="93"/>
      <c r="F16" s="93"/>
      <c r="G16" s="93"/>
      <c r="H16" s="23"/>
      <c r="I16" s="23"/>
      <c r="J16" s="23"/>
      <c r="K16" s="93"/>
      <c r="L16" s="93"/>
      <c r="M16" s="93"/>
      <c r="N16" s="23"/>
      <c r="O16" s="14"/>
      <c r="P16" s="23"/>
      <c r="Q16" s="14" t="s">
        <v>35</v>
      </c>
      <c r="R16" s="20" t="s">
        <v>4</v>
      </c>
      <c r="S16" s="94" t="s">
        <v>6</v>
      </c>
    </row>
    <row r="17" spans="3:54" ht="15.75" thickBot="1" x14ac:dyDescent="0.3">
      <c r="C17" s="99" t="s">
        <v>12</v>
      </c>
      <c r="D17" s="95"/>
      <c r="E17" s="95"/>
      <c r="F17" s="95"/>
      <c r="G17" s="95"/>
      <c r="H17" s="24"/>
      <c r="I17" s="24"/>
      <c r="J17" s="24"/>
      <c r="K17" s="95"/>
      <c r="L17" s="95"/>
      <c r="M17" s="95"/>
      <c r="N17" s="24"/>
      <c r="O17" s="15"/>
      <c r="P17" s="24"/>
      <c r="Q17" s="15" t="s">
        <v>36</v>
      </c>
      <c r="R17" s="21" t="s">
        <v>4</v>
      </c>
      <c r="S17" s="96" t="s">
        <v>6</v>
      </c>
    </row>
    <row r="18" spans="3:54" ht="14.45" hidden="1" x14ac:dyDescent="0.3">
      <c r="C18" s="8" t="s">
        <v>8</v>
      </c>
      <c r="D18" s="9"/>
      <c r="E18" s="9"/>
      <c r="F18" s="9"/>
      <c r="G18" s="9"/>
      <c r="H18" s="9"/>
      <c r="I18" s="9"/>
      <c r="J18" s="9"/>
      <c r="K18" s="10"/>
      <c r="L18" s="10"/>
      <c r="M18" s="10"/>
      <c r="N18" s="10"/>
      <c r="O18" s="25" t="s">
        <v>0</v>
      </c>
      <c r="P18" s="19">
        <f>(0.999842594+(0.00006793952*$R$14)-(0.00000909529*$R$14^2)+(0.0000001001685*$R$14^3)-(0.000000001120083*$R$14^4)+(0.000000000006536332*$R$14^5))</f>
        <v>0.99772746372807231</v>
      </c>
      <c r="Q18" s="10"/>
      <c r="R18" s="2"/>
    </row>
    <row r="19" spans="3:54" ht="14.45" hidden="1" x14ac:dyDescent="0.3">
      <c r="C19" s="8" t="s">
        <v>9</v>
      </c>
      <c r="D19" s="9"/>
      <c r="E19" s="9"/>
      <c r="F19" s="9"/>
      <c r="G19" s="9"/>
      <c r="H19" s="9"/>
      <c r="I19" s="9"/>
      <c r="J19" s="9"/>
      <c r="K19" s="10"/>
      <c r="L19" s="10"/>
      <c r="M19" s="10"/>
      <c r="N19" s="10"/>
      <c r="O19" s="25" t="s">
        <v>43</v>
      </c>
      <c r="P19" s="19" t="e">
        <f>$P$24*($P$18/#REF!)</f>
        <v>#REF!</v>
      </c>
      <c r="Q19" s="10" t="s">
        <v>3</v>
      </c>
      <c r="R19" s="2"/>
    </row>
    <row r="20" spans="3:54" ht="14.45" hidden="1" x14ac:dyDescent="0.3">
      <c r="C20" s="8" t="s">
        <v>18</v>
      </c>
      <c r="D20" s="9"/>
      <c r="E20" s="9"/>
      <c r="F20" s="9"/>
      <c r="G20" s="9"/>
      <c r="H20" s="9"/>
      <c r="I20" s="9"/>
      <c r="J20" s="9"/>
      <c r="K20" s="10"/>
      <c r="L20" s="10"/>
      <c r="M20" s="10"/>
      <c r="N20" s="10"/>
      <c r="O20" s="25" t="s">
        <v>44</v>
      </c>
      <c r="P20" s="19" t="e">
        <f>5+#REF!</f>
        <v>#REF!</v>
      </c>
      <c r="Q20" s="10" t="s">
        <v>6</v>
      </c>
      <c r="R20" s="2"/>
    </row>
    <row r="21" spans="3:54" ht="14.45" hidden="1" x14ac:dyDescent="0.3">
      <c r="C21" s="8" t="s">
        <v>10</v>
      </c>
      <c r="D21" s="9"/>
      <c r="E21" s="9"/>
      <c r="F21" s="9"/>
      <c r="G21" s="9"/>
      <c r="H21" s="9"/>
      <c r="I21" s="9"/>
      <c r="J21" s="9"/>
      <c r="K21" s="10"/>
      <c r="L21" s="10"/>
      <c r="M21" s="10"/>
      <c r="N21" s="10"/>
      <c r="O21" s="25" t="s">
        <v>45</v>
      </c>
      <c r="P21" s="19" t="e">
        <f>P20*(1+0.00001*(R14-20))</f>
        <v>#REF!</v>
      </c>
      <c r="Q21" s="10" t="s">
        <v>6</v>
      </c>
      <c r="R21" s="2"/>
    </row>
    <row r="22" spans="3:54" ht="14.45" hidden="1" x14ac:dyDescent="0.3">
      <c r="C22" s="8" t="s">
        <v>13</v>
      </c>
      <c r="D22" s="9"/>
      <c r="E22" s="9"/>
      <c r="F22" s="9"/>
      <c r="G22" s="9"/>
      <c r="H22" s="9"/>
      <c r="I22" s="9"/>
      <c r="J22" s="9"/>
      <c r="K22" s="10"/>
      <c r="L22" s="10"/>
      <c r="M22" s="10"/>
      <c r="N22" s="10"/>
      <c r="O22" s="25" t="s">
        <v>39</v>
      </c>
      <c r="P22" s="22" t="e">
        <f>$R$16*(1+0.00001*(20-$R$14))</f>
        <v>#VALUE!</v>
      </c>
      <c r="Q22" s="10" t="s">
        <v>6</v>
      </c>
      <c r="R22" s="2"/>
    </row>
    <row r="23" spans="3:54" ht="14.45" hidden="1" x14ac:dyDescent="0.3">
      <c r="C23" s="8" t="s">
        <v>14</v>
      </c>
      <c r="D23" s="9"/>
      <c r="E23" s="9"/>
      <c r="F23" s="9"/>
      <c r="G23" s="9"/>
      <c r="H23" s="9"/>
      <c r="I23" s="9"/>
      <c r="J23" s="9"/>
      <c r="K23" s="10"/>
      <c r="L23" s="10"/>
      <c r="M23" s="10"/>
      <c r="N23" s="10"/>
      <c r="O23" s="25" t="s">
        <v>40</v>
      </c>
      <c r="P23" s="22" t="e">
        <f>$R$17*(1+0.00001*(20-$R$14))</f>
        <v>#VALUE!</v>
      </c>
      <c r="Q23" s="10" t="s">
        <v>6</v>
      </c>
      <c r="R23" s="2"/>
    </row>
    <row r="24" spans="3:54" ht="14.45" hidden="1" x14ac:dyDescent="0.3">
      <c r="C24" s="8" t="s">
        <v>15</v>
      </c>
      <c r="D24" s="9"/>
      <c r="E24" s="9"/>
      <c r="F24" s="9"/>
      <c r="G24" s="9"/>
      <c r="H24" s="9"/>
      <c r="I24" s="9"/>
      <c r="J24" s="9"/>
      <c r="K24" s="10"/>
      <c r="L24" s="10"/>
      <c r="M24" s="10"/>
      <c r="N24" s="10"/>
      <c r="O24" s="25" t="s">
        <v>41</v>
      </c>
      <c r="P24" s="23" t="e">
        <f>MAX(#REF!)</f>
        <v>#REF!</v>
      </c>
      <c r="Q24" s="10" t="s">
        <v>3</v>
      </c>
      <c r="R24" s="2"/>
    </row>
    <row r="25" spans="3:54" ht="14.45" hidden="1" x14ac:dyDescent="0.3">
      <c r="C25" s="8" t="s">
        <v>16</v>
      </c>
      <c r="D25" s="9"/>
      <c r="E25" s="9"/>
      <c r="F25" s="9"/>
      <c r="G25" s="9"/>
      <c r="H25" s="9"/>
      <c r="I25" s="9"/>
      <c r="J25" s="9"/>
      <c r="K25" s="10"/>
      <c r="L25" s="10"/>
      <c r="M25" s="10"/>
      <c r="N25" s="10"/>
      <c r="O25" s="25" t="s">
        <v>42</v>
      </c>
      <c r="P25" s="23" t="e">
        <f>IF(ISBLANK(R14),"",IF(ISBLANK(P21),"",IF(ISBLANK(R17),"",(($P$24*$P$18)/($P$22-$P$23)))))</f>
        <v>#REF!</v>
      </c>
      <c r="Q25" s="10" t="s">
        <v>3</v>
      </c>
      <c r="R25" s="2"/>
    </row>
    <row r="26" spans="3:54" ht="14.45" hidden="1" x14ac:dyDescent="0.3">
      <c r="C26" s="40" t="s">
        <v>31</v>
      </c>
      <c r="D26" s="41"/>
      <c r="E26" s="41"/>
      <c r="F26" s="41"/>
      <c r="G26" s="41"/>
      <c r="H26" s="41"/>
      <c r="I26" s="41"/>
      <c r="J26" s="41"/>
      <c r="K26" s="10"/>
      <c r="L26" s="10"/>
      <c r="M26" s="10"/>
      <c r="N26" s="10"/>
      <c r="O26" s="25" t="s">
        <v>30</v>
      </c>
      <c r="P26" s="23" t="e">
        <f>2+(#REF!+#REF!)</f>
        <v>#REF!</v>
      </c>
      <c r="Q26" s="10" t="s">
        <v>6</v>
      </c>
      <c r="R26" s="2"/>
    </row>
    <row r="27" spans="3:54" hidden="1" thickBot="1" x14ac:dyDescent="0.35">
      <c r="C27" s="26"/>
      <c r="D27" s="27"/>
      <c r="E27" s="27"/>
      <c r="F27" s="27"/>
      <c r="G27" s="27"/>
      <c r="H27" s="27"/>
      <c r="I27" s="27"/>
      <c r="J27" s="27"/>
      <c r="K27" s="28"/>
      <c r="L27" s="28"/>
      <c r="M27" s="28"/>
      <c r="N27" s="28"/>
      <c r="O27" s="29" t="s">
        <v>29</v>
      </c>
      <c r="P27" s="24">
        <v>1.6999999999999999E-3</v>
      </c>
      <c r="Q27" s="28"/>
      <c r="R27" s="4"/>
    </row>
    <row r="29" spans="3:54" ht="15.75" x14ac:dyDescent="0.25">
      <c r="E29" s="202" t="s">
        <v>60</v>
      </c>
      <c r="F29" s="202"/>
      <c r="G29" s="202"/>
      <c r="H29" s="202"/>
      <c r="I29" s="69" t="s">
        <v>66</v>
      </c>
      <c r="K29" s="70"/>
      <c r="L29" s="70"/>
      <c r="M29" s="70"/>
      <c r="N29" s="71"/>
      <c r="O29" s="70" t="s">
        <v>66</v>
      </c>
    </row>
    <row r="30" spans="3:54" ht="16.149999999999999" thickBot="1" x14ac:dyDescent="0.35">
      <c r="E30" s="119"/>
      <c r="F30" s="119"/>
      <c r="G30" s="119"/>
      <c r="H30" s="119"/>
      <c r="I30" s="119"/>
      <c r="J30" s="73"/>
      <c r="K30" s="72"/>
      <c r="L30" s="72"/>
      <c r="M30" s="72"/>
      <c r="N30" s="71"/>
      <c r="O30" s="71" t="s">
        <v>65</v>
      </c>
      <c r="P30" s="71"/>
    </row>
    <row r="31" spans="3:54" ht="15.75" customHeight="1" x14ac:dyDescent="0.25">
      <c r="C31" s="203" t="s">
        <v>5</v>
      </c>
      <c r="D31" s="190" t="s">
        <v>24</v>
      </c>
      <c r="E31" s="190" t="s">
        <v>58</v>
      </c>
      <c r="F31" s="190" t="s">
        <v>56</v>
      </c>
      <c r="G31" s="190" t="s">
        <v>20</v>
      </c>
      <c r="H31" s="190" t="s">
        <v>76</v>
      </c>
      <c r="I31" s="188" t="s">
        <v>77</v>
      </c>
      <c r="J31" s="188" t="s">
        <v>64</v>
      </c>
      <c r="K31" s="190" t="s">
        <v>21</v>
      </c>
      <c r="L31" s="190" t="s">
        <v>22</v>
      </c>
      <c r="M31" s="190" t="s">
        <v>26</v>
      </c>
      <c r="N31" s="190" t="s">
        <v>25</v>
      </c>
      <c r="O31" s="190" t="s">
        <v>23</v>
      </c>
      <c r="P31" s="192" t="s">
        <v>74</v>
      </c>
      <c r="Q31" s="192"/>
      <c r="R31" s="192"/>
      <c r="S31" s="192"/>
      <c r="T31" s="184" t="s">
        <v>69</v>
      </c>
      <c r="U31" s="184"/>
      <c r="V31" s="184" t="s">
        <v>70</v>
      </c>
      <c r="W31" s="184"/>
      <c r="X31" s="184" t="s">
        <v>71</v>
      </c>
      <c r="Y31" s="184"/>
      <c r="Z31" s="184" t="s">
        <v>67</v>
      </c>
      <c r="AA31" s="184"/>
      <c r="AB31" s="184" t="s">
        <v>68</v>
      </c>
      <c r="AC31" s="186"/>
      <c r="AD31" s="227" t="s">
        <v>80</v>
      </c>
      <c r="AE31" s="227" t="s">
        <v>81</v>
      </c>
      <c r="AF31" s="227" t="s">
        <v>82</v>
      </c>
      <c r="AG31" s="228" t="s">
        <v>83</v>
      </c>
      <c r="AH31" s="227" t="s">
        <v>84</v>
      </c>
      <c r="AI31" s="227" t="s">
        <v>85</v>
      </c>
      <c r="AJ31" s="227" t="s">
        <v>86</v>
      </c>
      <c r="AK31" s="227" t="s">
        <v>87</v>
      </c>
      <c r="AL31" s="228" t="s">
        <v>88</v>
      </c>
      <c r="AM31" s="227" t="s">
        <v>89</v>
      </c>
      <c r="AN31" s="227" t="s">
        <v>90</v>
      </c>
      <c r="AO31" s="227" t="s">
        <v>91</v>
      </c>
      <c r="AP31" s="227" t="s">
        <v>92</v>
      </c>
      <c r="AQ31" s="227" t="s">
        <v>93</v>
      </c>
      <c r="AR31" s="228" t="s">
        <v>94</v>
      </c>
      <c r="AS31" s="228" t="s">
        <v>95</v>
      </c>
      <c r="AT31" s="228" t="s">
        <v>96</v>
      </c>
      <c r="AU31" s="227" t="s">
        <v>97</v>
      </c>
      <c r="AV31" s="227" t="s">
        <v>98</v>
      </c>
      <c r="AW31" s="229" t="s">
        <v>99</v>
      </c>
      <c r="AX31" s="227" t="s">
        <v>100</v>
      </c>
      <c r="AY31" s="227" t="s">
        <v>101</v>
      </c>
      <c r="AZ31" s="228" t="s">
        <v>102</v>
      </c>
      <c r="BA31" s="227" t="s">
        <v>103</v>
      </c>
      <c r="BB31" s="230" t="s">
        <v>104</v>
      </c>
    </row>
    <row r="32" spans="3:54" ht="15.75" customHeight="1" x14ac:dyDescent="0.25">
      <c r="C32" s="204"/>
      <c r="D32" s="191"/>
      <c r="E32" s="191"/>
      <c r="F32" s="191"/>
      <c r="G32" s="191"/>
      <c r="H32" s="191"/>
      <c r="I32" s="205"/>
      <c r="J32" s="189"/>
      <c r="K32" s="191"/>
      <c r="L32" s="191"/>
      <c r="M32" s="191"/>
      <c r="N32" s="191"/>
      <c r="O32" s="191"/>
      <c r="P32" s="193"/>
      <c r="Q32" s="193"/>
      <c r="R32" s="193"/>
      <c r="S32" s="193"/>
      <c r="T32" s="185"/>
      <c r="U32" s="185"/>
      <c r="V32" s="185"/>
      <c r="W32" s="185"/>
      <c r="X32" s="185"/>
      <c r="Y32" s="185"/>
      <c r="Z32" s="185"/>
      <c r="AA32" s="185"/>
      <c r="AB32" s="185"/>
      <c r="AC32" s="187"/>
      <c r="AD32" s="227"/>
      <c r="AE32" s="227"/>
      <c r="AF32" s="227"/>
      <c r="AG32" s="228"/>
      <c r="AH32" s="227"/>
      <c r="AI32" s="227"/>
      <c r="AJ32" s="227"/>
      <c r="AK32" s="227"/>
      <c r="AL32" s="228"/>
      <c r="AM32" s="227"/>
      <c r="AN32" s="227"/>
      <c r="AO32" s="227"/>
      <c r="AP32" s="227"/>
      <c r="AQ32" s="227"/>
      <c r="AR32" s="228"/>
      <c r="AS32" s="228"/>
      <c r="AT32" s="228"/>
      <c r="AU32" s="227"/>
      <c r="AV32" s="227"/>
      <c r="AW32" s="229"/>
      <c r="AX32" s="227"/>
      <c r="AY32" s="227"/>
      <c r="AZ32" s="228"/>
      <c r="BA32" s="227"/>
      <c r="BB32" s="230"/>
    </row>
    <row r="33" spans="1:54" ht="15.75" customHeight="1" x14ac:dyDescent="0.25">
      <c r="C33" s="178" t="s">
        <v>59</v>
      </c>
      <c r="D33" s="180" t="s">
        <v>4</v>
      </c>
      <c r="E33" s="180" t="s">
        <v>2</v>
      </c>
      <c r="F33" s="176" t="s">
        <v>62</v>
      </c>
      <c r="G33" s="182"/>
      <c r="H33" s="176" t="s">
        <v>27</v>
      </c>
      <c r="I33" s="176" t="s">
        <v>27</v>
      </c>
      <c r="J33" s="176" t="s">
        <v>62</v>
      </c>
      <c r="K33" s="136"/>
      <c r="L33" s="136"/>
      <c r="M33" s="136"/>
      <c r="N33" s="136"/>
      <c r="O33" s="136"/>
      <c r="P33" s="137" t="s">
        <v>132</v>
      </c>
      <c r="Q33" s="137"/>
      <c r="R33" s="137" t="s">
        <v>133</v>
      </c>
      <c r="S33" s="137" t="s">
        <v>134</v>
      </c>
      <c r="T33" s="138" t="s">
        <v>135</v>
      </c>
      <c r="U33" s="138" t="s">
        <v>136</v>
      </c>
      <c r="V33" s="138" t="s">
        <v>137</v>
      </c>
      <c r="W33" s="138" t="s">
        <v>138</v>
      </c>
      <c r="X33" s="138" t="s">
        <v>139</v>
      </c>
      <c r="Y33" s="138" t="s">
        <v>140</v>
      </c>
      <c r="Z33" s="138" t="s">
        <v>141</v>
      </c>
      <c r="AA33" s="138" t="s">
        <v>142</v>
      </c>
      <c r="AB33" s="138" t="s">
        <v>143</v>
      </c>
      <c r="AC33" s="139" t="s">
        <v>144</v>
      </c>
      <c r="AD33" s="129" t="s">
        <v>105</v>
      </c>
      <c r="AE33" s="129" t="s">
        <v>106</v>
      </c>
      <c r="AF33" s="129" t="s">
        <v>107</v>
      </c>
      <c r="AG33" s="130" t="s">
        <v>108</v>
      </c>
      <c r="AH33" s="129" t="s">
        <v>109</v>
      </c>
      <c r="AI33" s="131" t="s">
        <v>110</v>
      </c>
      <c r="AJ33" s="129" t="s">
        <v>111</v>
      </c>
      <c r="AK33" s="131" t="s">
        <v>112</v>
      </c>
      <c r="AL33" s="129" t="s">
        <v>113</v>
      </c>
      <c r="AM33" s="129" t="s">
        <v>114</v>
      </c>
      <c r="AN33" s="129" t="s">
        <v>115</v>
      </c>
      <c r="AO33" s="129" t="s">
        <v>116</v>
      </c>
      <c r="AP33" s="129" t="s">
        <v>117</v>
      </c>
      <c r="AQ33" s="131" t="s">
        <v>118</v>
      </c>
      <c r="AR33" s="129" t="s">
        <v>119</v>
      </c>
      <c r="AS33" s="129" t="s">
        <v>120</v>
      </c>
      <c r="AT33" s="132" t="s">
        <v>121</v>
      </c>
      <c r="AU33" s="131" t="s">
        <v>122</v>
      </c>
      <c r="AV33" s="131" t="s">
        <v>123</v>
      </c>
      <c r="AW33" s="131" t="s">
        <v>124</v>
      </c>
      <c r="AX33" s="129" t="s">
        <v>125</v>
      </c>
      <c r="AY33" s="129" t="s">
        <v>126</v>
      </c>
      <c r="AZ33" s="130" t="s">
        <v>127</v>
      </c>
      <c r="BA33" s="129" t="s">
        <v>128</v>
      </c>
      <c r="BB33" s="133" t="s">
        <v>129</v>
      </c>
    </row>
    <row r="34" spans="1:54" ht="14.25" customHeight="1" thickBot="1" x14ac:dyDescent="0.3">
      <c r="C34" s="179"/>
      <c r="D34" s="181"/>
      <c r="E34" s="181"/>
      <c r="F34" s="177"/>
      <c r="G34" s="183"/>
      <c r="H34" s="177"/>
      <c r="I34" s="177"/>
      <c r="J34" s="177"/>
      <c r="K34" s="125"/>
      <c r="L34" s="125"/>
      <c r="M34" s="125"/>
      <c r="N34" s="126" t="s">
        <v>6</v>
      </c>
      <c r="O34" s="125"/>
      <c r="P34" s="126" t="s">
        <v>61</v>
      </c>
      <c r="Q34" s="126" t="s">
        <v>79</v>
      </c>
      <c r="R34" s="126" t="s">
        <v>63</v>
      </c>
      <c r="S34" s="126" t="s">
        <v>28</v>
      </c>
      <c r="T34" s="100" t="s">
        <v>63</v>
      </c>
      <c r="U34" s="100" t="s">
        <v>28</v>
      </c>
      <c r="V34" s="100" t="s">
        <v>63</v>
      </c>
      <c r="W34" s="100" t="s">
        <v>28</v>
      </c>
      <c r="X34" s="100" t="s">
        <v>63</v>
      </c>
      <c r="Y34" s="100" t="s">
        <v>28</v>
      </c>
      <c r="Z34" s="100" t="s">
        <v>63</v>
      </c>
      <c r="AA34" s="100" t="s">
        <v>28</v>
      </c>
      <c r="AB34" s="100" t="s">
        <v>63</v>
      </c>
      <c r="AC34" s="101" t="s">
        <v>28</v>
      </c>
      <c r="AD34" s="134" t="s">
        <v>130</v>
      </c>
      <c r="AE34" s="134" t="s">
        <v>130</v>
      </c>
      <c r="AF34" s="134" t="s">
        <v>130</v>
      </c>
      <c r="AG34" s="135" t="s">
        <v>131</v>
      </c>
      <c r="AH34" s="134" t="s">
        <v>131</v>
      </c>
      <c r="AI34" s="134" t="s">
        <v>131</v>
      </c>
      <c r="AJ34" s="134" t="s">
        <v>131</v>
      </c>
      <c r="AK34" s="134" t="s">
        <v>131</v>
      </c>
      <c r="AL34" s="134" t="s">
        <v>131</v>
      </c>
      <c r="AM34" s="134" t="s">
        <v>131</v>
      </c>
      <c r="AN34" s="134" t="s">
        <v>131</v>
      </c>
      <c r="AO34" s="134" t="s">
        <v>131</v>
      </c>
      <c r="AP34" s="134" t="s">
        <v>131</v>
      </c>
      <c r="AQ34" s="134" t="s">
        <v>131</v>
      </c>
      <c r="AR34" s="134" t="s">
        <v>131</v>
      </c>
      <c r="AS34" s="134" t="s">
        <v>131</v>
      </c>
      <c r="AT34" s="134" t="s">
        <v>131</v>
      </c>
      <c r="AU34" s="134" t="s">
        <v>131</v>
      </c>
      <c r="AV34" s="134" t="s">
        <v>131</v>
      </c>
      <c r="AW34" s="134" t="s">
        <v>131</v>
      </c>
      <c r="AX34" s="134" t="s">
        <v>131</v>
      </c>
      <c r="AY34" s="134" t="s">
        <v>131</v>
      </c>
      <c r="AZ34" s="134" t="s">
        <v>131</v>
      </c>
      <c r="BA34" s="134" t="s">
        <v>131</v>
      </c>
      <c r="BB34" s="134" t="s">
        <v>131</v>
      </c>
    </row>
    <row r="35" spans="1:54" ht="15.75" x14ac:dyDescent="0.25">
      <c r="A35" s="75">
        <f>IF(ISBLANK(VLOOKUP(D35,#REF!,3)),0,1)</f>
        <v>1</v>
      </c>
      <c r="B35" s="74">
        <f>IF(ISBLANK(D35),0,IF(ISBLANK(E35),0,IF(ISBLANK(F35),0,1)))</f>
        <v>0</v>
      </c>
      <c r="C35" s="140">
        <v>1</v>
      </c>
      <c r="D35" s="53"/>
      <c r="E35" s="53"/>
      <c r="F35" s="53"/>
      <c r="G35" s="232">
        <v>34.679699999999997</v>
      </c>
      <c r="H35" s="53">
        <v>500</v>
      </c>
      <c r="I35" s="159">
        <v>500.7</v>
      </c>
      <c r="J35" s="142" t="s">
        <v>4</v>
      </c>
      <c r="K35" s="143" t="str">
        <f>IF(ISBLANK(E35),"",(0.000824493-(0.0000040899*E35)+(0.000000076438*E35^2)-(0.00000000082467*E35^3)+(0.0000000000053875*E35^4)))</f>
        <v/>
      </c>
      <c r="L35" s="143" t="str">
        <f>IF(ISBLANK(E35),"",(-0.00000572466+(0.00000010227*E35)-(0.0000000016546*E35^2)))</f>
        <v/>
      </c>
      <c r="M35" s="143" t="str">
        <f>IF(ISBLANK(E35),"",IF(ISBLANK(G35),(O35+(K35*35)+(L35*35^1.5)+(0.00000048314*35^2)),(O35+(K35*G35)+(L35*G35^1.5)+(0.00000048314*G35^2))))</f>
        <v/>
      </c>
      <c r="N35" s="144" t="str">
        <f>IF(ISBLANK(D35),"",IF(ISBLANK(G35),J35*(1+0.00001*(35-20)),J35*(1+0.00001*(G35-20))))</f>
        <v/>
      </c>
      <c r="O35" s="143" t="str">
        <f>IF(ISBLANK(E35),"",(0.999842594+(0.00006793952*E35)-(0.00000909529*E35^2)+(0.0000001001685*E35^3)-(0.000000001120083*E35^4)+(0.000000000006536332*E35^5)))</f>
        <v/>
      </c>
      <c r="P35" s="142">
        <v>1.95</v>
      </c>
      <c r="Q35" s="142" t="s">
        <v>4</v>
      </c>
      <c r="S35" s="161">
        <v>84.8</v>
      </c>
      <c r="T35" s="231">
        <v>6.0000000000000001E-3</v>
      </c>
      <c r="U35" s="231">
        <v>5.8631364539668647E-3</v>
      </c>
      <c r="X35" s="231">
        <v>37.014000000000003</v>
      </c>
      <c r="Y35" s="231">
        <v>36.16968878452159</v>
      </c>
      <c r="Z35" s="231">
        <v>2.4610000000000003</v>
      </c>
      <c r="AA35" s="231">
        <v>2.4048631355354093</v>
      </c>
      <c r="AB35" s="231">
        <v>21.5</v>
      </c>
      <c r="AC35" s="231">
        <v>21.009572293381265</v>
      </c>
      <c r="AD35" s="149"/>
      <c r="AE35" s="149"/>
      <c r="AF35" s="149"/>
      <c r="AG35" s="149"/>
      <c r="AH35" s="149"/>
      <c r="AI35" s="149"/>
      <c r="AJ35" s="149"/>
      <c r="AK35" s="149"/>
      <c r="AL35" s="149"/>
      <c r="AM35" s="149"/>
      <c r="AN35" s="149"/>
      <c r="AO35" s="149"/>
      <c r="AP35" s="149"/>
      <c r="AQ35" s="149"/>
      <c r="AR35" s="149"/>
      <c r="AS35" s="149"/>
      <c r="AT35" s="149"/>
      <c r="AU35" s="149"/>
      <c r="AV35" s="149"/>
      <c r="AW35" s="149"/>
      <c r="AX35" s="149"/>
      <c r="AY35" s="149"/>
      <c r="AZ35" s="149"/>
      <c r="BA35" s="149"/>
      <c r="BB35" s="150"/>
    </row>
    <row r="36" spans="1:54" ht="15.75" x14ac:dyDescent="0.25">
      <c r="A36" s="75">
        <f>IF(ISBLANK(VLOOKUP(D36,#REF!,3)),0,1)</f>
        <v>1</v>
      </c>
      <c r="B36" s="74">
        <f t="shared" ref="B36:B58" si="0">IF(ISBLANK(D36),0,IF(ISBLANK(E36),0,IF(ISBLANK(F36),0,1)))</f>
        <v>0</v>
      </c>
      <c r="C36" s="52">
        <v>2</v>
      </c>
      <c r="D36" s="53"/>
      <c r="E36" s="53"/>
      <c r="F36" s="53"/>
      <c r="G36" s="232">
        <v>34.675899999999999</v>
      </c>
      <c r="H36" s="53">
        <v>500</v>
      </c>
      <c r="I36" s="159">
        <v>500.1</v>
      </c>
      <c r="J36" s="127" t="s">
        <v>4</v>
      </c>
      <c r="K36" s="57" t="str">
        <f t="shared" ref="K36:K45" si="1">IF(ISBLANK(E36),"",(0.000824493-(0.0000040899*E36)+(0.000000076438*E36^2)-(0.00000000082467*E36^3)+(0.0000000000053875*E36^4)))</f>
        <v/>
      </c>
      <c r="L36" s="57" t="str">
        <f t="shared" ref="L36:L45" si="2">IF(ISBLANK(E36),"",(-0.00000572466+(0.00000010227*E36)-(0.0000000016546*E36^2)))</f>
        <v/>
      </c>
      <c r="M36" s="57" t="str">
        <f t="shared" ref="M36:M45" si="3">IF(ISBLANK(E36),"",IF(ISBLANK(G36),(O36+(K36*35)+(L36*35^1.5)+(0.00000048314*35^2)),(O36+(K36*G36)+(L36*G36^1.5)+(0.00000048314*G36^2))))</f>
        <v/>
      </c>
      <c r="N36" s="58" t="str">
        <f t="shared" ref="N36:N45" si="4">IF(ISBLANK(D36),"",IF(ISBLANK(G36),J36*(1+0.00001*(35-20)),J36*(1+0.00001*(G36-20))))</f>
        <v/>
      </c>
      <c r="O36" s="57" t="str">
        <f t="shared" ref="O36:O45" si="5">IF(ISBLANK(E36),"",(0.999842594+(0.00006793952*E36)-(0.00000909529*E36^2)+(0.0000001001685*E36^3)-(0.000000001120083*E36^4)+(0.000000000006536332*E36^5)))</f>
        <v/>
      </c>
      <c r="P36" s="127">
        <v>1.9890000000000001</v>
      </c>
      <c r="Q36" s="127" t="s">
        <v>4</v>
      </c>
      <c r="S36" s="162">
        <v>86.5</v>
      </c>
      <c r="T36" s="231">
        <v>5.0000000000000001E-3</v>
      </c>
      <c r="U36" s="231">
        <v>4.8859470449723868E-3</v>
      </c>
      <c r="X36" s="231">
        <v>36.854999999999997</v>
      </c>
      <c r="Y36" s="231">
        <v>36.014315668491463</v>
      </c>
      <c r="Z36" s="231">
        <v>2.407</v>
      </c>
      <c r="AA36" s="231">
        <v>2.3520949074497071</v>
      </c>
      <c r="AB36" s="231">
        <v>21.53</v>
      </c>
      <c r="AC36" s="231">
        <v>21.0388879756511</v>
      </c>
      <c r="AD36" s="76"/>
      <c r="AE36" s="76"/>
      <c r="AF36" s="76"/>
      <c r="AG36" s="76"/>
      <c r="AH36" s="76"/>
      <c r="AI36" s="76"/>
      <c r="AJ36" s="76"/>
      <c r="AK36" s="76"/>
      <c r="AL36" s="76"/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76"/>
      <c r="BA36" s="76"/>
      <c r="BB36" s="77"/>
    </row>
    <row r="37" spans="1:54" ht="15.75" x14ac:dyDescent="0.25">
      <c r="A37" s="75">
        <f>IF(ISBLANK(VLOOKUP(D37,#REF!,3)),0,1)</f>
        <v>1</v>
      </c>
      <c r="B37" s="74">
        <f t="shared" si="0"/>
        <v>0</v>
      </c>
      <c r="C37" s="52">
        <v>3</v>
      </c>
      <c r="D37" s="53"/>
      <c r="E37" s="53"/>
      <c r="F37" s="53"/>
      <c r="G37" s="164">
        <v>35.039900000000003</v>
      </c>
      <c r="H37" s="53">
        <v>300</v>
      </c>
      <c r="I37" s="159">
        <v>298.8</v>
      </c>
      <c r="J37" s="127" t="s">
        <v>4</v>
      </c>
      <c r="K37" s="57" t="str">
        <f t="shared" si="1"/>
        <v/>
      </c>
      <c r="L37" s="57" t="str">
        <f t="shared" si="2"/>
        <v/>
      </c>
      <c r="M37" s="57" t="str">
        <f t="shared" si="3"/>
        <v/>
      </c>
      <c r="N37" s="58" t="str">
        <f t="shared" si="4"/>
        <v/>
      </c>
      <c r="O37" s="57" t="str">
        <f t="shared" si="5"/>
        <v/>
      </c>
      <c r="P37" s="127">
        <v>1.645</v>
      </c>
      <c r="Q37" s="127" t="s">
        <v>4</v>
      </c>
      <c r="S37" s="162">
        <v>71.599999999999994</v>
      </c>
      <c r="T37" s="231">
        <v>8.9999999999999993E-3</v>
      </c>
      <c r="U37" s="231">
        <v>8.7947046809502966E-3</v>
      </c>
      <c r="X37" s="231">
        <v>31.361000000000001</v>
      </c>
      <c r="Y37" s="231">
        <v>30.645637055475806</v>
      </c>
      <c r="Z37" s="231">
        <v>2.032</v>
      </c>
      <c r="AA37" s="231">
        <v>1.9856488790767781</v>
      </c>
      <c r="AB37" s="231">
        <v>12.72</v>
      </c>
      <c r="AC37" s="231">
        <v>12.429849282409753</v>
      </c>
      <c r="AD37" s="76"/>
      <c r="AE37" s="76"/>
      <c r="AF37" s="76"/>
      <c r="AG37" s="76"/>
      <c r="AH37" s="76"/>
      <c r="AI37" s="76"/>
      <c r="AJ37" s="76"/>
      <c r="AK37" s="76"/>
      <c r="AL37" s="76"/>
      <c r="AM37" s="76"/>
      <c r="AN37" s="76"/>
      <c r="AO37" s="76"/>
      <c r="AP37" s="76"/>
      <c r="AQ37" s="76"/>
      <c r="AR37" s="76"/>
      <c r="AS37" s="76"/>
      <c r="AT37" s="76"/>
      <c r="AU37" s="76"/>
      <c r="AV37" s="76"/>
      <c r="AW37" s="76"/>
      <c r="AX37" s="76"/>
      <c r="AY37" s="76"/>
      <c r="AZ37" s="76"/>
      <c r="BA37" s="76"/>
      <c r="BB37" s="77"/>
    </row>
    <row r="38" spans="1:54" ht="15.75" x14ac:dyDescent="0.25">
      <c r="A38" s="75">
        <f>IF(ISBLANK(VLOOKUP(D38,#REF!,3)),0,1)</f>
        <v>1</v>
      </c>
      <c r="B38" s="74">
        <f t="shared" si="0"/>
        <v>0</v>
      </c>
      <c r="C38" s="52">
        <v>4</v>
      </c>
      <c r="D38" s="53"/>
      <c r="E38" s="53"/>
      <c r="F38" s="53"/>
      <c r="G38" s="164">
        <v>35.595599999999997</v>
      </c>
      <c r="H38" s="53">
        <v>160</v>
      </c>
      <c r="I38" s="159">
        <v>160.30000000000001</v>
      </c>
      <c r="J38" s="127" t="s">
        <v>4</v>
      </c>
      <c r="K38" s="57" t="str">
        <f t="shared" si="1"/>
        <v/>
      </c>
      <c r="L38" s="57" t="str">
        <f t="shared" si="2"/>
        <v/>
      </c>
      <c r="M38" s="57" t="str">
        <f t="shared" si="3"/>
        <v/>
      </c>
      <c r="N38" s="58" t="str">
        <f t="shared" si="4"/>
        <v/>
      </c>
      <c r="O38" s="57" t="str">
        <f t="shared" si="5"/>
        <v/>
      </c>
      <c r="P38" s="127">
        <v>2.4729999999999999</v>
      </c>
      <c r="Q38" s="127" t="s">
        <v>4</v>
      </c>
      <c r="S38" s="162">
        <v>107.6</v>
      </c>
      <c r="T38" s="231">
        <v>1.4999999999999999E-2</v>
      </c>
      <c r="U38" s="231">
        <v>1.465784113491716E-2</v>
      </c>
      <c r="X38" s="231">
        <v>19.234999999999999</v>
      </c>
      <c r="Y38" s="231">
        <v>18.796238282008773</v>
      </c>
      <c r="Z38" s="231">
        <v>1.397</v>
      </c>
      <c r="AA38" s="231">
        <v>1.3651336043652849</v>
      </c>
      <c r="AB38" s="231">
        <v>6.51</v>
      </c>
      <c r="AC38" s="231">
        <v>6.3615030525540472</v>
      </c>
      <c r="AD38" s="76"/>
      <c r="AE38" s="76"/>
      <c r="AF38" s="76"/>
      <c r="AG38" s="76"/>
      <c r="AH38" s="76"/>
      <c r="AI38" s="76"/>
      <c r="AJ38" s="76"/>
      <c r="AK38" s="76"/>
      <c r="AL38" s="76"/>
      <c r="AM38" s="76"/>
      <c r="AN38" s="76"/>
      <c r="AO38" s="76"/>
      <c r="AP38" s="76"/>
      <c r="AQ38" s="76"/>
      <c r="AR38" s="76"/>
      <c r="AS38" s="76"/>
      <c r="AT38" s="76"/>
      <c r="AU38" s="76"/>
      <c r="AV38" s="76"/>
      <c r="AW38" s="76"/>
      <c r="AX38" s="76"/>
      <c r="AY38" s="76"/>
      <c r="AZ38" s="76"/>
      <c r="BA38" s="76"/>
      <c r="BB38" s="77"/>
    </row>
    <row r="39" spans="1:54" ht="15.75" x14ac:dyDescent="0.25">
      <c r="A39" s="75">
        <f>IF(ISBLANK(VLOOKUP(D39,#REF!,3)),0,1)</f>
        <v>1</v>
      </c>
      <c r="B39" s="74">
        <f t="shared" si="0"/>
        <v>0</v>
      </c>
      <c r="C39" s="52">
        <v>5</v>
      </c>
      <c r="D39" s="53"/>
      <c r="E39" s="53"/>
      <c r="F39" s="53"/>
      <c r="G39" s="164">
        <v>35.671399999999998</v>
      </c>
      <c r="H39" s="53">
        <v>130</v>
      </c>
      <c r="I39" s="159">
        <v>131.1</v>
      </c>
      <c r="J39" s="127" t="s">
        <v>4</v>
      </c>
      <c r="K39" s="57" t="str">
        <f t="shared" si="1"/>
        <v/>
      </c>
      <c r="L39" s="57" t="str">
        <f t="shared" si="2"/>
        <v/>
      </c>
      <c r="M39" s="57" t="str">
        <f t="shared" si="3"/>
        <v/>
      </c>
      <c r="N39" s="58" t="str">
        <f t="shared" si="4"/>
        <v/>
      </c>
      <c r="O39" s="57" t="str">
        <f t="shared" si="5"/>
        <v/>
      </c>
      <c r="P39" s="127">
        <v>2.7170000000000001</v>
      </c>
      <c r="Q39" s="127" t="s">
        <v>4</v>
      </c>
      <c r="S39" s="162">
        <v>118.3</v>
      </c>
      <c r="T39" s="231">
        <v>1.2E-2</v>
      </c>
      <c r="U39" s="231">
        <v>1.1726272907933729E-2</v>
      </c>
      <c r="X39" s="231">
        <v>17.238</v>
      </c>
      <c r="Y39" s="231">
        <v>16.8447910322468</v>
      </c>
      <c r="Z39" s="231">
        <v>1.276</v>
      </c>
      <c r="AA39" s="231">
        <v>1.2468936858769533</v>
      </c>
      <c r="AB39" s="231">
        <v>5.62</v>
      </c>
      <c r="AC39" s="231">
        <v>5.4918044785489633</v>
      </c>
      <c r="AD39" s="76"/>
      <c r="AE39" s="76"/>
      <c r="AF39" s="76"/>
      <c r="AG39" s="76"/>
      <c r="AH39" s="76"/>
      <c r="AI39" s="76"/>
      <c r="AJ39" s="76"/>
      <c r="AK39" s="76"/>
      <c r="AL39" s="76"/>
      <c r="AM39" s="76"/>
      <c r="AN39" s="76"/>
      <c r="AO39" s="76"/>
      <c r="AP39" s="76"/>
      <c r="AQ39" s="76"/>
      <c r="AR39" s="76"/>
      <c r="AS39" s="76"/>
      <c r="AT39" s="76"/>
      <c r="AU39" s="76"/>
      <c r="AV39" s="76"/>
      <c r="AW39" s="76"/>
      <c r="AX39" s="76"/>
      <c r="AY39" s="76"/>
      <c r="AZ39" s="76"/>
      <c r="BA39" s="76"/>
      <c r="BB39" s="77"/>
    </row>
    <row r="40" spans="1:54" ht="15.75" x14ac:dyDescent="0.25">
      <c r="A40" s="75">
        <f>IF(ISBLANK(VLOOKUP(D40,#REF!,3)),0,1)</f>
        <v>1</v>
      </c>
      <c r="B40" s="74">
        <f t="shared" si="0"/>
        <v>0</v>
      </c>
      <c r="C40" s="52">
        <v>6</v>
      </c>
      <c r="D40" s="53"/>
      <c r="E40" s="53"/>
      <c r="F40" s="53"/>
      <c r="G40" s="164" t="s">
        <v>4</v>
      </c>
      <c r="H40" s="53">
        <v>130</v>
      </c>
      <c r="I40" s="159">
        <v>131.05000000000001</v>
      </c>
      <c r="J40" s="127" t="s">
        <v>4</v>
      </c>
      <c r="K40" s="57" t="str">
        <f t="shared" si="1"/>
        <v/>
      </c>
      <c r="L40" s="57" t="str">
        <f t="shared" si="2"/>
        <v/>
      </c>
      <c r="M40" s="57" t="str">
        <f t="shared" si="3"/>
        <v/>
      </c>
      <c r="N40" s="58" t="str">
        <f t="shared" si="4"/>
        <v/>
      </c>
      <c r="O40" s="57" t="str">
        <f t="shared" si="5"/>
        <v/>
      </c>
      <c r="P40" s="127"/>
      <c r="Q40" s="127" t="s">
        <v>4</v>
      </c>
      <c r="S40" s="162"/>
      <c r="T40" s="231">
        <v>2.3E-2</v>
      </c>
      <c r="U40" s="231">
        <v>2.2475356406872978E-2</v>
      </c>
      <c r="X40" s="231">
        <v>17.227</v>
      </c>
      <c r="Y40" s="231">
        <v>16.834041948747863</v>
      </c>
      <c r="Z40" s="231">
        <v>1.268</v>
      </c>
      <c r="AA40" s="231">
        <v>1.2390761706049973</v>
      </c>
      <c r="AB40" s="231">
        <v>5.55</v>
      </c>
      <c r="AC40" s="231">
        <v>5.4234012199193495</v>
      </c>
      <c r="AD40" s="76"/>
      <c r="AE40" s="76"/>
      <c r="AF40" s="76"/>
      <c r="AG40" s="76"/>
      <c r="AH40" s="76"/>
      <c r="AI40" s="76"/>
      <c r="AJ40" s="76"/>
      <c r="AK40" s="76"/>
      <c r="AL40" s="76"/>
      <c r="AM40" s="76"/>
      <c r="AN40" s="76"/>
      <c r="AO40" s="76"/>
      <c r="AP40" s="76"/>
      <c r="AQ40" s="76"/>
      <c r="AR40" s="76"/>
      <c r="AS40" s="76"/>
      <c r="AT40" s="76"/>
      <c r="AU40" s="76"/>
      <c r="AV40" s="76"/>
      <c r="AW40" s="76"/>
      <c r="AX40" s="76"/>
      <c r="AY40" s="76"/>
      <c r="AZ40" s="76"/>
      <c r="BA40" s="76"/>
      <c r="BB40" s="77"/>
    </row>
    <row r="41" spans="1:54" ht="15.75" x14ac:dyDescent="0.25">
      <c r="A41" s="75">
        <f>IF(ISBLANK(VLOOKUP(D41,#REF!,3)),0,1)</f>
        <v>1</v>
      </c>
      <c r="B41" s="74">
        <f t="shared" si="0"/>
        <v>0</v>
      </c>
      <c r="C41" s="52">
        <v>7</v>
      </c>
      <c r="D41" s="53"/>
      <c r="E41" s="53"/>
      <c r="F41" s="53"/>
      <c r="G41" s="164">
        <v>35.716200000000001</v>
      </c>
      <c r="H41" s="53">
        <v>100</v>
      </c>
      <c r="I41" s="159">
        <v>100.47</v>
      </c>
      <c r="J41" s="127" t="s">
        <v>4</v>
      </c>
      <c r="K41" s="57" t="str">
        <f t="shared" si="1"/>
        <v/>
      </c>
      <c r="L41" s="57" t="str">
        <f t="shared" si="2"/>
        <v/>
      </c>
      <c r="M41" s="57" t="str">
        <f t="shared" si="3"/>
        <v/>
      </c>
      <c r="N41" s="58" t="str">
        <f t="shared" si="4"/>
        <v/>
      </c>
      <c r="O41" s="57" t="str">
        <f t="shared" si="5"/>
        <v/>
      </c>
      <c r="P41" s="127">
        <v>2.4900000000000002</v>
      </c>
      <c r="Q41" s="127" t="s">
        <v>4</v>
      </c>
      <c r="S41" s="162">
        <v>108.4</v>
      </c>
      <c r="T41" s="231">
        <v>2.9000000000000001E-2</v>
      </c>
      <c r="U41" s="231">
        <v>2.8338492860839847E-2</v>
      </c>
      <c r="X41" s="231">
        <v>17.780999999999999</v>
      </c>
      <c r="Y41" s="231">
        <v>17.375404881330802</v>
      </c>
      <c r="Z41" s="231">
        <v>1.2829999999999999</v>
      </c>
      <c r="AA41" s="231">
        <v>1.2537340117399145</v>
      </c>
      <c r="AB41" s="231">
        <v>5.67</v>
      </c>
      <c r="AC41" s="231">
        <v>5.5406639489986871</v>
      </c>
      <c r="AD41" s="76"/>
      <c r="AE41" s="76"/>
      <c r="AF41" s="76"/>
      <c r="AG41" s="76"/>
      <c r="AH41" s="76"/>
      <c r="AI41" s="76"/>
      <c r="AJ41" s="76"/>
      <c r="AK41" s="76"/>
      <c r="AL41" s="76"/>
      <c r="AM41" s="76"/>
      <c r="AN41" s="76"/>
      <c r="AO41" s="76"/>
      <c r="AP41" s="76"/>
      <c r="AQ41" s="76"/>
      <c r="AR41" s="76"/>
      <c r="AS41" s="76"/>
      <c r="AT41" s="76"/>
      <c r="AU41" s="76"/>
      <c r="AV41" s="76"/>
      <c r="AW41" s="76"/>
      <c r="AX41" s="76"/>
      <c r="AY41" s="76"/>
      <c r="AZ41" s="76"/>
      <c r="BA41" s="76"/>
      <c r="BB41" s="77"/>
    </row>
    <row r="42" spans="1:54" ht="15.75" x14ac:dyDescent="0.25">
      <c r="A42" s="75">
        <f>IF(ISBLANK(VLOOKUP(D42,#REF!,3)),0,1)</f>
        <v>1</v>
      </c>
      <c r="B42" s="74">
        <f t="shared" si="0"/>
        <v>0</v>
      </c>
      <c r="C42" s="52">
        <v>8</v>
      </c>
      <c r="D42" s="53"/>
      <c r="E42" s="53"/>
      <c r="F42" s="53"/>
      <c r="G42" s="164">
        <v>35.804400000000001</v>
      </c>
      <c r="H42" s="53">
        <v>80</v>
      </c>
      <c r="I42" s="159">
        <v>80.400000000000006</v>
      </c>
      <c r="J42" s="127" t="s">
        <v>4</v>
      </c>
      <c r="K42" s="57" t="str">
        <f t="shared" si="1"/>
        <v/>
      </c>
      <c r="L42" s="57" t="str">
        <f t="shared" si="2"/>
        <v/>
      </c>
      <c r="M42" s="57" t="str">
        <f t="shared" si="3"/>
        <v/>
      </c>
      <c r="N42" s="58" t="str">
        <f t="shared" si="4"/>
        <v/>
      </c>
      <c r="O42" s="57" t="str">
        <f t="shared" si="5"/>
        <v/>
      </c>
      <c r="P42" s="127">
        <v>2.903</v>
      </c>
      <c r="Q42" s="127" t="s">
        <v>4</v>
      </c>
      <c r="S42" s="60">
        <v>126.4</v>
      </c>
      <c r="T42" s="231">
        <v>3.7999999999999999E-2</v>
      </c>
      <c r="U42" s="231">
        <v>3.713319754179014E-2</v>
      </c>
      <c r="X42" s="231">
        <v>14.952</v>
      </c>
      <c r="Y42" s="231">
        <v>14.610936043285426</v>
      </c>
      <c r="Z42" s="231">
        <v>1.111</v>
      </c>
      <c r="AA42" s="231">
        <v>1.0856574333928644</v>
      </c>
      <c r="AB42" s="231">
        <v>4.6900000000000004</v>
      </c>
      <c r="AC42" s="231">
        <v>4.5830183281840995</v>
      </c>
      <c r="AD42" s="76"/>
      <c r="AE42" s="76"/>
      <c r="AF42" s="76"/>
      <c r="AG42" s="76"/>
      <c r="AH42" s="76"/>
      <c r="AI42" s="76"/>
      <c r="AJ42" s="76"/>
      <c r="AK42" s="76"/>
      <c r="AL42" s="76"/>
      <c r="AM42" s="76"/>
      <c r="AN42" s="76"/>
      <c r="AO42" s="76"/>
      <c r="AP42" s="76"/>
      <c r="AQ42" s="76"/>
      <c r="AR42" s="76"/>
      <c r="AS42" s="76"/>
      <c r="AT42" s="76"/>
      <c r="AU42" s="76"/>
      <c r="AV42" s="76"/>
      <c r="AW42" s="76"/>
      <c r="AX42" s="76"/>
      <c r="AY42" s="76"/>
      <c r="AZ42" s="76"/>
      <c r="BA42" s="76"/>
      <c r="BB42" s="77"/>
    </row>
    <row r="43" spans="1:54" ht="15.75" x14ac:dyDescent="0.25">
      <c r="A43" s="75">
        <f>IF(ISBLANK(VLOOKUP(D43,#REF!,3)),0,1)</f>
        <v>1</v>
      </c>
      <c r="B43" s="74">
        <f t="shared" si="0"/>
        <v>0</v>
      </c>
      <c r="C43" s="52">
        <v>9</v>
      </c>
      <c r="D43" s="53"/>
      <c r="E43" s="53"/>
      <c r="F43" s="53"/>
      <c r="G43" s="164">
        <v>35.930199999999999</v>
      </c>
      <c r="H43" s="53">
        <v>60</v>
      </c>
      <c r="I43" s="159">
        <v>61.05</v>
      </c>
      <c r="J43" s="127" t="s">
        <v>4</v>
      </c>
      <c r="K43" s="57" t="str">
        <f t="shared" si="1"/>
        <v/>
      </c>
      <c r="L43" s="57" t="str">
        <f t="shared" si="2"/>
        <v/>
      </c>
      <c r="M43" s="57" t="str">
        <f t="shared" si="3"/>
        <v/>
      </c>
      <c r="N43" s="58" t="str">
        <f t="shared" si="4"/>
        <v/>
      </c>
      <c r="O43" s="57" t="str">
        <f t="shared" si="5"/>
        <v/>
      </c>
      <c r="P43" s="127">
        <v>3.24</v>
      </c>
      <c r="Q43" s="127" t="s">
        <v>4</v>
      </c>
      <c r="S43" s="60">
        <v>141.1</v>
      </c>
      <c r="T43" s="231">
        <v>5.3999999999999999E-2</v>
      </c>
      <c r="U43" s="231">
        <v>5.2768228085701779E-2</v>
      </c>
      <c r="X43" s="231">
        <v>12.125999999999999</v>
      </c>
      <c r="Y43" s="231">
        <v>11.849398773467032</v>
      </c>
      <c r="Z43" s="231">
        <v>0.93099999999999994</v>
      </c>
      <c r="AA43" s="231">
        <v>0.90976333977385837</v>
      </c>
      <c r="AB43" s="231">
        <v>3.57</v>
      </c>
      <c r="AC43" s="231">
        <v>3.488566190110284</v>
      </c>
      <c r="AD43" s="76"/>
      <c r="AE43" s="76"/>
      <c r="AF43" s="76"/>
      <c r="AG43" s="76"/>
      <c r="AH43" s="76"/>
      <c r="AI43" s="76"/>
      <c r="AJ43" s="76"/>
      <c r="AK43" s="76"/>
      <c r="AL43" s="76"/>
      <c r="AM43" s="76"/>
      <c r="AN43" s="76"/>
      <c r="AO43" s="76"/>
      <c r="AP43" s="76"/>
      <c r="AQ43" s="76"/>
      <c r="AR43" s="76"/>
      <c r="AS43" s="76"/>
      <c r="AT43" s="76"/>
      <c r="AU43" s="76"/>
      <c r="AV43" s="76"/>
      <c r="AW43" s="76"/>
      <c r="AX43" s="76"/>
      <c r="AY43" s="76"/>
      <c r="AZ43" s="76"/>
      <c r="BA43" s="76"/>
      <c r="BB43" s="77"/>
    </row>
    <row r="44" spans="1:54" ht="15.75" x14ac:dyDescent="0.25">
      <c r="A44" s="75">
        <f>IF(ISBLANK(VLOOKUP(D44,#REF!,3)),0,1)</f>
        <v>1</v>
      </c>
      <c r="B44" s="74">
        <f t="shared" si="0"/>
        <v>0</v>
      </c>
      <c r="C44" s="52">
        <v>10</v>
      </c>
      <c r="D44" s="53"/>
      <c r="E44" s="53"/>
      <c r="F44" s="53"/>
      <c r="G44" s="164">
        <v>35.971499999999999</v>
      </c>
      <c r="H44" s="53">
        <v>40</v>
      </c>
      <c r="I44" s="159">
        <v>40.130000000000003</v>
      </c>
      <c r="J44" s="127" t="s">
        <v>4</v>
      </c>
      <c r="K44" s="57" t="str">
        <f t="shared" si="1"/>
        <v/>
      </c>
      <c r="L44" s="57" t="str">
        <f t="shared" si="2"/>
        <v/>
      </c>
      <c r="M44" s="57" t="str">
        <f t="shared" si="3"/>
        <v/>
      </c>
      <c r="N44" s="58" t="str">
        <f t="shared" si="4"/>
        <v/>
      </c>
      <c r="O44" s="57" t="str">
        <f t="shared" si="5"/>
        <v/>
      </c>
      <c r="P44" s="127">
        <v>3.2240000000000002</v>
      </c>
      <c r="Q44" s="127" t="s">
        <v>4</v>
      </c>
      <c r="S44" s="60">
        <v>140.4</v>
      </c>
      <c r="T44" s="231">
        <v>0.308</v>
      </c>
      <c r="U44" s="231">
        <v>0.30097433797029904</v>
      </c>
      <c r="X44" s="231">
        <v>9.7219999999999995</v>
      </c>
      <c r="Y44" s="231">
        <v>9.5002354342443081</v>
      </c>
      <c r="Z44" s="231">
        <v>0.79799999999999993</v>
      </c>
      <c r="AA44" s="231">
        <v>0.77979714837759295</v>
      </c>
      <c r="AB44" s="231">
        <v>3.01</v>
      </c>
      <c r="AC44" s="231">
        <v>2.9413401210733769</v>
      </c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  <c r="AP44" s="76"/>
      <c r="AQ44" s="76"/>
      <c r="AR44" s="76"/>
      <c r="AS44" s="76"/>
      <c r="AT44" s="76"/>
      <c r="AU44" s="76"/>
      <c r="AV44" s="76"/>
      <c r="AW44" s="76"/>
      <c r="AX44" s="76"/>
      <c r="AY44" s="76"/>
      <c r="AZ44" s="76"/>
      <c r="BA44" s="76"/>
      <c r="BB44" s="77"/>
    </row>
    <row r="45" spans="1:54" ht="15.75" x14ac:dyDescent="0.25">
      <c r="A45" s="75">
        <f>IF(ISBLANK(VLOOKUP(D45,#REF!,3)),0,1)</f>
        <v>1</v>
      </c>
      <c r="B45" s="74">
        <f t="shared" si="0"/>
        <v>0</v>
      </c>
      <c r="C45" s="52">
        <v>11</v>
      </c>
      <c r="D45" s="53"/>
      <c r="E45" s="53"/>
      <c r="F45" s="53"/>
      <c r="G45" s="164">
        <v>35.865499999999997</v>
      </c>
      <c r="H45" s="53">
        <v>30</v>
      </c>
      <c r="I45" s="159">
        <v>30.63</v>
      </c>
      <c r="J45" s="127" t="s">
        <v>4</v>
      </c>
      <c r="K45" s="57" t="str">
        <f t="shared" si="1"/>
        <v/>
      </c>
      <c r="L45" s="57" t="str">
        <f t="shared" si="2"/>
        <v/>
      </c>
      <c r="M45" s="57" t="str">
        <f t="shared" si="3"/>
        <v/>
      </c>
      <c r="N45" s="58" t="str">
        <f t="shared" si="4"/>
        <v/>
      </c>
      <c r="O45" s="57" t="str">
        <f t="shared" si="5"/>
        <v/>
      </c>
      <c r="P45" s="127">
        <v>4.0549999999999997</v>
      </c>
      <c r="Q45" s="127" t="s">
        <v>4</v>
      </c>
      <c r="S45" s="60">
        <v>176.7</v>
      </c>
      <c r="T45" s="231">
        <v>0.20200000000000001</v>
      </c>
      <c r="U45" s="231">
        <v>0.19739226061688445</v>
      </c>
      <c r="X45" s="231">
        <v>3.218</v>
      </c>
      <c r="Y45" s="231">
        <v>3.1445955181442282</v>
      </c>
      <c r="Z45" s="231">
        <v>0.42</v>
      </c>
      <c r="AA45" s="231">
        <v>0.41041955177768047</v>
      </c>
      <c r="AB45" s="231">
        <v>1</v>
      </c>
      <c r="AC45" s="231">
        <v>0.97718940899447737</v>
      </c>
      <c r="AD45" s="76"/>
      <c r="AE45" s="76"/>
      <c r="AF45" s="76"/>
      <c r="AG45" s="76"/>
      <c r="AH45" s="76"/>
      <c r="AI45" s="76"/>
      <c r="AJ45" s="76"/>
      <c r="AK45" s="76"/>
      <c r="AL45" s="76"/>
      <c r="AM45" s="76"/>
      <c r="AN45" s="76"/>
      <c r="AO45" s="76"/>
      <c r="AP45" s="76"/>
      <c r="AQ45" s="76"/>
      <c r="AR45" s="76"/>
      <c r="AS45" s="76"/>
      <c r="AT45" s="76"/>
      <c r="AU45" s="76"/>
      <c r="AV45" s="76"/>
      <c r="AW45" s="76"/>
      <c r="AX45" s="76"/>
      <c r="AY45" s="76"/>
      <c r="AZ45" s="76"/>
      <c r="BA45" s="76"/>
      <c r="BB45" s="77"/>
    </row>
    <row r="46" spans="1:54" ht="15.75" x14ac:dyDescent="0.25">
      <c r="A46" s="75">
        <f>IF(ISBLANK(VLOOKUP(D46,#REF!,3)),0,1)</f>
        <v>1</v>
      </c>
      <c r="B46" s="74">
        <f t="shared" si="0"/>
        <v>0</v>
      </c>
      <c r="C46" s="52">
        <v>12</v>
      </c>
      <c r="D46" s="53"/>
      <c r="E46" s="54"/>
      <c r="F46" s="55"/>
      <c r="G46" s="164" t="s">
        <v>4</v>
      </c>
      <c r="H46" s="53">
        <v>30</v>
      </c>
      <c r="I46" s="159">
        <v>30.4</v>
      </c>
      <c r="J46" s="127" t="s">
        <v>4</v>
      </c>
      <c r="K46" s="127" t="s">
        <v>4</v>
      </c>
      <c r="L46" s="127" t="s">
        <v>4</v>
      </c>
      <c r="M46" s="127" t="s">
        <v>4</v>
      </c>
      <c r="N46" s="127" t="s">
        <v>4</v>
      </c>
      <c r="O46" s="127" t="s">
        <v>4</v>
      </c>
      <c r="P46" s="127">
        <v>4.3410000000000002</v>
      </c>
      <c r="Q46" s="127" t="s">
        <v>4</v>
      </c>
      <c r="S46" s="60">
        <v>189.4</v>
      </c>
      <c r="T46" s="231">
        <v>0.11</v>
      </c>
      <c r="U46" s="231">
        <v>0.10749083498939252</v>
      </c>
      <c r="X46" s="231">
        <v>1.44</v>
      </c>
      <c r="Y46" s="231">
        <v>1.4071527489520474</v>
      </c>
      <c r="Z46" s="231">
        <v>0.29800000000000004</v>
      </c>
      <c r="AA46" s="231">
        <v>0.29120244388035432</v>
      </c>
      <c r="AB46" s="231">
        <v>0.54</v>
      </c>
      <c r="AC46" s="231">
        <v>0.52768228085701785</v>
      </c>
      <c r="AD46" s="76"/>
      <c r="AE46" s="76"/>
      <c r="AF46" s="76"/>
      <c r="AG46" s="76"/>
      <c r="AH46" s="76"/>
      <c r="AI46" s="76"/>
      <c r="AJ46" s="76"/>
      <c r="AK46" s="76"/>
      <c r="AL46" s="76"/>
      <c r="AM46" s="76"/>
      <c r="AN46" s="76"/>
      <c r="AO46" s="76"/>
      <c r="AP46" s="76"/>
      <c r="AQ46" s="76"/>
      <c r="AR46" s="76"/>
      <c r="AS46" s="76"/>
      <c r="AT46" s="76"/>
      <c r="AU46" s="76"/>
      <c r="AV46" s="76"/>
      <c r="AW46" s="76"/>
      <c r="AX46" s="76"/>
      <c r="AY46" s="76"/>
      <c r="AZ46" s="76"/>
      <c r="BA46" s="76"/>
      <c r="BB46" s="77"/>
    </row>
    <row r="47" spans="1:54" ht="15.75" x14ac:dyDescent="0.25">
      <c r="A47" s="75">
        <f>IF(ISBLANK(VLOOKUP(D47,#REF!,3)),0,1)</f>
        <v>1</v>
      </c>
      <c r="B47" s="74">
        <f t="shared" si="0"/>
        <v>0</v>
      </c>
      <c r="C47" s="52">
        <v>13</v>
      </c>
      <c r="D47" s="53"/>
      <c r="E47" s="54"/>
      <c r="F47" s="55"/>
      <c r="G47" s="164">
        <v>34.563800000000001</v>
      </c>
      <c r="H47" s="53">
        <v>20</v>
      </c>
      <c r="I47" s="159">
        <v>20.440000000000001</v>
      </c>
      <c r="J47" s="127" t="s">
        <v>4</v>
      </c>
      <c r="K47" s="127" t="s">
        <v>4</v>
      </c>
      <c r="L47" s="127" t="s">
        <v>4</v>
      </c>
      <c r="M47" s="127" t="s">
        <v>4</v>
      </c>
      <c r="N47" s="127" t="s">
        <v>4</v>
      </c>
      <c r="O47" s="127" t="s">
        <v>4</v>
      </c>
      <c r="P47" s="127">
        <v>4.5519999999999996</v>
      </c>
      <c r="Q47" s="127" t="s">
        <v>4</v>
      </c>
      <c r="S47" s="60">
        <v>198.9</v>
      </c>
      <c r="T47" s="231">
        <v>7.0000000000000001E-3</v>
      </c>
      <c r="U47" s="231">
        <v>6.8403258629613417E-3</v>
      </c>
      <c r="X47" s="231">
        <v>3.3000000000000002E-2</v>
      </c>
      <c r="Y47" s="231">
        <v>3.2247250496817759E-2</v>
      </c>
      <c r="Z47" s="231">
        <v>4.1999999999999996E-2</v>
      </c>
      <c r="AA47" s="231">
        <v>4.1041955177768048E-2</v>
      </c>
      <c r="AB47" s="231">
        <v>0.61</v>
      </c>
      <c r="AC47" s="231">
        <v>0.59608553948663123</v>
      </c>
      <c r="AD47" s="76"/>
      <c r="AE47" s="76"/>
      <c r="AF47" s="76"/>
      <c r="AG47" s="76"/>
      <c r="AH47" s="76"/>
      <c r="AI47" s="76"/>
      <c r="AJ47" s="76"/>
      <c r="AK47" s="76"/>
      <c r="AL47" s="76"/>
      <c r="AM47" s="76"/>
      <c r="AN47" s="76"/>
      <c r="AO47" s="76"/>
      <c r="AP47" s="76"/>
      <c r="AQ47" s="76"/>
      <c r="AR47" s="76"/>
      <c r="AS47" s="76"/>
      <c r="AT47" s="76"/>
      <c r="AU47" s="76"/>
      <c r="AV47" s="76"/>
      <c r="AW47" s="76"/>
      <c r="AX47" s="76"/>
      <c r="AY47" s="76"/>
      <c r="AZ47" s="76"/>
      <c r="BA47" s="76"/>
      <c r="BB47" s="77"/>
    </row>
    <row r="48" spans="1:54" ht="15.75" x14ac:dyDescent="0.25">
      <c r="A48" s="75">
        <f>IF(ISBLANK(VLOOKUP(D48,#REF!,3)),0,1)</f>
        <v>1</v>
      </c>
      <c r="B48" s="74">
        <f t="shared" si="0"/>
        <v>0</v>
      </c>
      <c r="C48" s="52">
        <v>14</v>
      </c>
      <c r="D48" s="53"/>
      <c r="E48" s="54"/>
      <c r="F48" s="55"/>
      <c r="G48" s="164">
        <v>34.514000000000003</v>
      </c>
      <c r="H48" s="53">
        <v>10</v>
      </c>
      <c r="I48" s="159">
        <v>10.49</v>
      </c>
      <c r="J48" s="127" t="s">
        <v>4</v>
      </c>
      <c r="K48" s="127" t="s">
        <v>4</v>
      </c>
      <c r="L48" s="127" t="s">
        <v>4</v>
      </c>
      <c r="M48" s="127" t="s">
        <v>4</v>
      </c>
      <c r="N48" s="127" t="s">
        <v>4</v>
      </c>
      <c r="O48" s="127" t="s">
        <v>4</v>
      </c>
      <c r="P48" s="127">
        <v>4.569</v>
      </c>
      <c r="Q48" s="127" t="s">
        <v>4</v>
      </c>
      <c r="S48" s="60">
        <v>199.7</v>
      </c>
      <c r="T48" s="231">
        <v>4.0000000000000001E-3</v>
      </c>
      <c r="U48" s="231">
        <v>3.9087576359779098E-3</v>
      </c>
      <c r="X48" s="231">
        <v>2.5999999999999999E-2</v>
      </c>
      <c r="Y48" s="231">
        <v>2.5406924633856413E-2</v>
      </c>
      <c r="Z48" s="231">
        <v>4.5999999999999999E-2</v>
      </c>
      <c r="AA48" s="231">
        <v>4.4950712813745956E-2</v>
      </c>
      <c r="AB48" s="231">
        <v>0.63</v>
      </c>
      <c r="AC48" s="231">
        <v>0.61562932766652079</v>
      </c>
      <c r="AD48" s="76"/>
      <c r="AE48" s="76"/>
      <c r="AF48" s="76"/>
      <c r="AG48" s="76"/>
      <c r="AH48" s="76"/>
      <c r="AI48" s="76"/>
      <c r="AJ48" s="76"/>
      <c r="AK48" s="76"/>
      <c r="AL48" s="76"/>
      <c r="AM48" s="76"/>
      <c r="AN48" s="76"/>
      <c r="AO48" s="76"/>
      <c r="AP48" s="76"/>
      <c r="AQ48" s="76"/>
      <c r="AR48" s="76"/>
      <c r="AS48" s="76"/>
      <c r="AT48" s="76"/>
      <c r="AU48" s="76"/>
      <c r="AV48" s="76"/>
      <c r="AW48" s="76"/>
      <c r="AX48" s="76"/>
      <c r="AY48" s="76"/>
      <c r="AZ48" s="76"/>
      <c r="BA48" s="76"/>
      <c r="BB48" s="77"/>
    </row>
    <row r="49" spans="1:54" ht="15.75" x14ac:dyDescent="0.25">
      <c r="A49" s="75">
        <f>IF(ISBLANK(VLOOKUP(D49,#REF!,3)),0,1)</f>
        <v>1</v>
      </c>
      <c r="B49" s="74">
        <f t="shared" si="0"/>
        <v>0</v>
      </c>
      <c r="C49" s="52">
        <v>15</v>
      </c>
      <c r="D49" s="53"/>
      <c r="E49" s="54"/>
      <c r="F49" s="55"/>
      <c r="G49" s="164">
        <v>34.478299999999997</v>
      </c>
      <c r="H49" s="53">
        <v>0</v>
      </c>
      <c r="I49" s="159">
        <v>0.74</v>
      </c>
      <c r="J49" s="16"/>
      <c r="K49" s="16"/>
      <c r="L49" s="16"/>
      <c r="M49" s="16"/>
      <c r="N49" s="16"/>
      <c r="O49" s="16"/>
      <c r="P49" s="169">
        <v>4.569</v>
      </c>
      <c r="Q49" s="16"/>
      <c r="S49" s="124">
        <v>199.7</v>
      </c>
      <c r="T49" s="231">
        <v>2E-3</v>
      </c>
      <c r="U49" s="231">
        <v>1.9543788179889549E-3</v>
      </c>
      <c r="X49" s="231">
        <v>2.7999999999999997E-2</v>
      </c>
      <c r="Y49" s="231">
        <v>2.7361303451845363E-2</v>
      </c>
      <c r="Z49" s="231">
        <v>0.04</v>
      </c>
      <c r="AA49" s="231">
        <v>3.9087576359779094E-2</v>
      </c>
      <c r="AB49" s="231">
        <v>0.65</v>
      </c>
      <c r="AC49" s="231">
        <v>0.63517311584641034</v>
      </c>
      <c r="AD49" s="76"/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76"/>
      <c r="AR49" s="76"/>
      <c r="AS49" s="76"/>
      <c r="AT49" s="76"/>
      <c r="AU49" s="76"/>
      <c r="AV49" s="76"/>
      <c r="AW49" s="76"/>
      <c r="AX49" s="76"/>
      <c r="AY49" s="76"/>
      <c r="AZ49" s="76"/>
      <c r="BA49" s="76"/>
      <c r="BB49" s="77"/>
    </row>
    <row r="50" spans="1:54" ht="15.75" x14ac:dyDescent="0.25">
      <c r="A50" s="75">
        <f>IF(ISBLANK(VLOOKUP(D50,#REF!,3)),0,1)</f>
        <v>1</v>
      </c>
      <c r="B50" s="74">
        <f t="shared" si="0"/>
        <v>0</v>
      </c>
      <c r="C50" s="52">
        <v>16</v>
      </c>
      <c r="D50" s="53"/>
      <c r="E50" s="54"/>
      <c r="F50" s="55"/>
      <c r="G50" s="164" t="s">
        <v>4</v>
      </c>
      <c r="H50" s="53">
        <v>0</v>
      </c>
      <c r="I50" s="159">
        <v>0.79</v>
      </c>
      <c r="J50" s="16"/>
      <c r="K50" s="16"/>
      <c r="L50" s="16"/>
      <c r="M50" s="16"/>
      <c r="N50" s="16"/>
      <c r="O50" s="16"/>
      <c r="P50" s="169" t="s">
        <v>4</v>
      </c>
      <c r="Q50" s="16"/>
      <c r="R50" s="16"/>
      <c r="S50" s="124" t="s">
        <v>4</v>
      </c>
      <c r="T50" s="231">
        <v>2E-3</v>
      </c>
      <c r="U50" s="231">
        <v>1.9543788179889549E-3</v>
      </c>
      <c r="X50" s="231">
        <v>3.7999999999999999E-2</v>
      </c>
      <c r="Y50" s="231">
        <v>3.713319754179014E-2</v>
      </c>
      <c r="Z50" s="231">
        <v>4.5999999999999999E-2</v>
      </c>
      <c r="AA50" s="231">
        <v>4.4950712813745956E-2</v>
      </c>
      <c r="AB50" s="231">
        <v>0.76</v>
      </c>
      <c r="AC50" s="231">
        <v>0.74266395083580283</v>
      </c>
      <c r="AD50" s="76"/>
      <c r="AE50" s="76"/>
      <c r="AF50" s="76"/>
      <c r="AG50" s="76"/>
      <c r="AH50" s="76"/>
      <c r="AI50" s="76"/>
      <c r="AJ50" s="76"/>
      <c r="AK50" s="76"/>
      <c r="AL50" s="76"/>
      <c r="AM50" s="76"/>
      <c r="AN50" s="76"/>
      <c r="AO50" s="76"/>
      <c r="AP50" s="76"/>
      <c r="AQ50" s="76"/>
      <c r="AR50" s="76"/>
      <c r="AS50" s="76"/>
      <c r="AT50" s="76"/>
      <c r="AU50" s="76"/>
      <c r="AV50" s="76"/>
      <c r="AW50" s="76"/>
      <c r="AX50" s="76"/>
      <c r="AY50" s="76"/>
      <c r="AZ50" s="76"/>
      <c r="BA50" s="76"/>
      <c r="BB50" s="77"/>
    </row>
    <row r="51" spans="1:54" ht="15.75" x14ac:dyDescent="0.25">
      <c r="A51" s="75">
        <f>IF(ISBLANK(VLOOKUP(D51,#REF!,3)),0,1)</f>
        <v>1</v>
      </c>
      <c r="B51" s="74">
        <f t="shared" si="0"/>
        <v>0</v>
      </c>
      <c r="C51" s="52">
        <v>17</v>
      </c>
      <c r="D51" s="53"/>
      <c r="E51" s="54"/>
      <c r="F51" s="55"/>
      <c r="G51" s="164" t="s">
        <v>4</v>
      </c>
      <c r="H51" s="53">
        <v>0</v>
      </c>
      <c r="I51" s="159">
        <v>0.63</v>
      </c>
      <c r="J51" s="16"/>
      <c r="K51" s="16"/>
      <c r="L51" s="16"/>
      <c r="M51" s="16"/>
      <c r="N51" s="16"/>
      <c r="O51" s="16"/>
      <c r="P51" s="169"/>
      <c r="Q51" s="16"/>
      <c r="R51" s="16"/>
      <c r="S51" s="124"/>
      <c r="T51" s="231">
        <v>6.0000000000000001E-3</v>
      </c>
      <c r="U51" s="231">
        <v>5.8631364539668647E-3</v>
      </c>
      <c r="X51" s="231">
        <v>2.4E-2</v>
      </c>
      <c r="Y51" s="231">
        <v>2.3452545815867459E-2</v>
      </c>
      <c r="Z51" s="231">
        <v>3.7000000000000005E-2</v>
      </c>
      <c r="AA51" s="231">
        <v>3.6156008132795667E-2</v>
      </c>
      <c r="AB51" s="231">
        <v>0.69</v>
      </c>
      <c r="AC51" s="231">
        <v>0.67426069220618934</v>
      </c>
      <c r="AD51" s="76"/>
      <c r="AE51" s="76"/>
      <c r="AF51" s="76"/>
      <c r="AG51" s="76"/>
      <c r="AH51" s="76"/>
      <c r="AI51" s="76"/>
      <c r="AJ51" s="76"/>
      <c r="AK51" s="76"/>
      <c r="AL51" s="76"/>
      <c r="AM51" s="76"/>
      <c r="AN51" s="76"/>
      <c r="AO51" s="76"/>
      <c r="AP51" s="76"/>
      <c r="AQ51" s="76"/>
      <c r="AR51" s="76"/>
      <c r="AS51" s="76"/>
      <c r="AT51" s="76"/>
      <c r="AU51" s="76"/>
      <c r="AV51" s="76"/>
      <c r="AW51" s="76"/>
      <c r="AX51" s="76"/>
      <c r="AY51" s="76"/>
      <c r="AZ51" s="76"/>
      <c r="BA51" s="76"/>
      <c r="BB51" s="77"/>
    </row>
    <row r="52" spans="1:54" ht="15.75" x14ac:dyDescent="0.25">
      <c r="A52" s="75">
        <f>IF(ISBLANK(VLOOKUP(D52,#REF!,3)),0,1)</f>
        <v>1</v>
      </c>
      <c r="B52" s="74">
        <f t="shared" si="0"/>
        <v>0</v>
      </c>
      <c r="C52" s="52">
        <v>18</v>
      </c>
      <c r="D52" s="53"/>
      <c r="E52" s="54"/>
      <c r="F52" s="55"/>
      <c r="G52" s="112"/>
      <c r="H52" s="53"/>
      <c r="I52" s="53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24"/>
      <c r="W52" s="124"/>
      <c r="X52" s="16"/>
      <c r="Y52" s="76"/>
      <c r="Z52" s="124"/>
      <c r="AA52" s="76"/>
      <c r="AB52" s="76"/>
      <c r="AC52" s="76"/>
      <c r="AD52" s="76"/>
      <c r="AE52" s="76"/>
      <c r="AF52" s="76"/>
      <c r="AG52" s="76"/>
      <c r="AH52" s="76"/>
      <c r="AI52" s="76"/>
      <c r="AJ52" s="76"/>
      <c r="AK52" s="76"/>
      <c r="AL52" s="76"/>
      <c r="AM52" s="76"/>
      <c r="AN52" s="76"/>
      <c r="AO52" s="76"/>
      <c r="AP52" s="76"/>
      <c r="AQ52" s="76"/>
      <c r="AR52" s="76"/>
      <c r="AS52" s="76"/>
      <c r="AT52" s="76"/>
      <c r="AU52" s="76"/>
      <c r="AV52" s="76"/>
      <c r="AW52" s="76"/>
      <c r="AX52" s="76"/>
      <c r="AY52" s="76"/>
      <c r="AZ52" s="76"/>
      <c r="BA52" s="76"/>
      <c r="BB52" s="77"/>
    </row>
    <row r="53" spans="1:54" ht="15.75" x14ac:dyDescent="0.25">
      <c r="A53" s="75">
        <f>IF(ISBLANK(VLOOKUP(D53,#REF!,3)),0,1)</f>
        <v>1</v>
      </c>
      <c r="B53" s="74">
        <f t="shared" si="0"/>
        <v>0</v>
      </c>
      <c r="C53" s="52">
        <v>19</v>
      </c>
      <c r="D53" s="53"/>
      <c r="E53" s="54"/>
      <c r="F53" s="55"/>
      <c r="G53" s="112"/>
      <c r="H53" s="53"/>
      <c r="I53" s="53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76"/>
      <c r="U53" s="76"/>
      <c r="V53" s="76"/>
      <c r="W53" s="76"/>
      <c r="X53" s="76"/>
      <c r="Y53" s="76"/>
      <c r="Z53" s="76"/>
      <c r="AA53" s="76"/>
      <c r="AB53" s="76"/>
      <c r="AC53" s="76"/>
      <c r="AD53" s="76"/>
      <c r="AE53" s="76"/>
      <c r="AF53" s="76"/>
      <c r="AG53" s="76"/>
      <c r="AH53" s="76"/>
      <c r="AI53" s="76"/>
      <c r="AJ53" s="76"/>
      <c r="AK53" s="76"/>
      <c r="AL53" s="76"/>
      <c r="AM53" s="76"/>
      <c r="AN53" s="76"/>
      <c r="AO53" s="76"/>
      <c r="AP53" s="76"/>
      <c r="AQ53" s="76"/>
      <c r="AR53" s="76"/>
      <c r="AS53" s="76"/>
      <c r="AT53" s="76"/>
      <c r="AU53" s="76"/>
      <c r="AV53" s="76"/>
      <c r="AW53" s="76"/>
      <c r="AX53" s="76"/>
      <c r="AY53" s="76"/>
      <c r="AZ53" s="76"/>
      <c r="BA53" s="76"/>
      <c r="BB53" s="77"/>
    </row>
    <row r="54" spans="1:54" ht="15.75" x14ac:dyDescent="0.25">
      <c r="A54" s="75">
        <f>IF(ISBLANK(VLOOKUP(D54,#REF!,3)),0,1)</f>
        <v>1</v>
      </c>
      <c r="B54" s="74">
        <f t="shared" si="0"/>
        <v>0</v>
      </c>
      <c r="C54" s="52">
        <v>20</v>
      </c>
      <c r="D54" s="53"/>
      <c r="E54" s="54"/>
      <c r="F54" s="55"/>
      <c r="G54" s="112"/>
      <c r="H54" s="53"/>
      <c r="I54" s="53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76"/>
      <c r="U54" s="76"/>
      <c r="V54" s="76"/>
      <c r="W54" s="76"/>
      <c r="X54" s="76"/>
      <c r="Y54" s="76"/>
      <c r="Z54" s="76"/>
      <c r="AA54" s="76"/>
      <c r="AB54" s="76"/>
      <c r="AC54" s="76"/>
      <c r="AD54" s="76"/>
      <c r="AE54" s="76"/>
      <c r="AF54" s="76"/>
      <c r="AG54" s="76"/>
      <c r="AH54" s="76"/>
      <c r="AI54" s="76"/>
      <c r="AJ54" s="76"/>
      <c r="AK54" s="76"/>
      <c r="AL54" s="76"/>
      <c r="AM54" s="76"/>
      <c r="AN54" s="76"/>
      <c r="AO54" s="76"/>
      <c r="AP54" s="76"/>
      <c r="AQ54" s="76"/>
      <c r="AR54" s="76"/>
      <c r="AS54" s="76"/>
      <c r="AT54" s="76"/>
      <c r="AU54" s="76"/>
      <c r="AV54" s="76"/>
      <c r="AW54" s="76"/>
      <c r="AX54" s="76"/>
      <c r="AY54" s="76"/>
      <c r="AZ54" s="76"/>
      <c r="BA54" s="76"/>
      <c r="BB54" s="77"/>
    </row>
    <row r="55" spans="1:54" ht="15.75" x14ac:dyDescent="0.25">
      <c r="A55" s="75">
        <f>IF(ISBLANK(VLOOKUP(D55,#REF!,3)),0,1)</f>
        <v>1</v>
      </c>
      <c r="B55" s="74">
        <f t="shared" si="0"/>
        <v>0</v>
      </c>
      <c r="C55" s="52">
        <v>21</v>
      </c>
      <c r="D55" s="53"/>
      <c r="E55" s="54"/>
      <c r="F55" s="55"/>
      <c r="G55" s="112"/>
      <c r="H55" s="53"/>
      <c r="I55" s="53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76"/>
      <c r="U55" s="76"/>
      <c r="V55" s="76"/>
      <c r="W55" s="76"/>
      <c r="X55" s="76"/>
      <c r="Y55" s="76"/>
      <c r="Z55" s="76"/>
      <c r="AA55" s="76"/>
      <c r="AB55" s="76"/>
      <c r="AC55" s="76"/>
      <c r="AD55" s="76"/>
      <c r="AE55" s="76"/>
      <c r="AF55" s="76"/>
      <c r="AG55" s="76"/>
      <c r="AH55" s="76"/>
      <c r="AI55" s="76"/>
      <c r="AJ55" s="76"/>
      <c r="AK55" s="76"/>
      <c r="AL55" s="76"/>
      <c r="AM55" s="76"/>
      <c r="AN55" s="76"/>
      <c r="AO55" s="76"/>
      <c r="AP55" s="76"/>
      <c r="AQ55" s="76"/>
      <c r="AR55" s="76"/>
      <c r="AS55" s="76"/>
      <c r="AT55" s="76"/>
      <c r="AU55" s="76"/>
      <c r="AV55" s="76"/>
      <c r="AW55" s="76"/>
      <c r="AX55" s="76"/>
      <c r="AY55" s="76"/>
      <c r="AZ55" s="76"/>
      <c r="BA55" s="76"/>
      <c r="BB55" s="77"/>
    </row>
    <row r="56" spans="1:54" ht="15.75" x14ac:dyDescent="0.25">
      <c r="A56" s="75">
        <f>IF(ISBLANK(VLOOKUP(D56,#REF!,3)),0,1)</f>
        <v>1</v>
      </c>
      <c r="B56" s="74">
        <f t="shared" si="0"/>
        <v>0</v>
      </c>
      <c r="C56" s="52">
        <v>22</v>
      </c>
      <c r="D56" s="53"/>
      <c r="E56" s="54"/>
      <c r="F56" s="55"/>
      <c r="G56" s="112"/>
      <c r="H56" s="53"/>
      <c r="I56" s="53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24"/>
      <c r="W56" s="124"/>
      <c r="X56" s="124"/>
      <c r="Y56" s="124"/>
      <c r="Z56" s="16"/>
      <c r="AA56" s="16"/>
      <c r="AB56" s="124"/>
      <c r="AC56" s="124"/>
      <c r="AD56" s="76"/>
      <c r="AE56" s="76"/>
      <c r="AF56" s="76"/>
      <c r="AG56" s="76"/>
      <c r="AH56" s="76"/>
      <c r="AI56" s="76"/>
      <c r="AJ56" s="76"/>
      <c r="AK56" s="76"/>
      <c r="AL56" s="76"/>
      <c r="AM56" s="76"/>
      <c r="AN56" s="76"/>
      <c r="AO56" s="76"/>
      <c r="AP56" s="76"/>
      <c r="AQ56" s="76"/>
      <c r="AR56" s="76"/>
      <c r="AS56" s="76"/>
      <c r="AT56" s="76"/>
      <c r="AU56" s="76"/>
      <c r="AV56" s="76"/>
      <c r="AW56" s="76"/>
      <c r="AX56" s="76"/>
      <c r="AY56" s="76"/>
      <c r="AZ56" s="76"/>
      <c r="BA56" s="76"/>
      <c r="BB56" s="77"/>
    </row>
    <row r="57" spans="1:54" ht="15.75" x14ac:dyDescent="0.25">
      <c r="A57" s="75">
        <f>IF(ISBLANK(VLOOKUP(D57,#REF!,3)),0,1)</f>
        <v>1</v>
      </c>
      <c r="B57" s="74">
        <f t="shared" si="0"/>
        <v>0</v>
      </c>
      <c r="C57" s="52">
        <v>23</v>
      </c>
      <c r="D57" s="53"/>
      <c r="E57" s="54"/>
      <c r="F57" s="55"/>
      <c r="G57" s="112"/>
      <c r="H57" s="53"/>
      <c r="I57" s="53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  <c r="AG57" s="76"/>
      <c r="AH57" s="76"/>
      <c r="AI57" s="76"/>
      <c r="AJ57" s="76"/>
      <c r="AK57" s="76"/>
      <c r="AL57" s="76"/>
      <c r="AM57" s="76"/>
      <c r="AN57" s="76"/>
      <c r="AO57" s="76"/>
      <c r="AP57" s="76"/>
      <c r="AQ57" s="76"/>
      <c r="AR57" s="76"/>
      <c r="AS57" s="76"/>
      <c r="AT57" s="76"/>
      <c r="AU57" s="76"/>
      <c r="AV57" s="76"/>
      <c r="AW57" s="76"/>
      <c r="AX57" s="76"/>
      <c r="AY57" s="76"/>
      <c r="AZ57" s="76"/>
      <c r="BA57" s="76"/>
      <c r="BB57" s="77"/>
    </row>
    <row r="58" spans="1:54" ht="16.5" thickBot="1" x14ac:dyDescent="0.3">
      <c r="A58" s="75">
        <f>IF(ISBLANK(VLOOKUP(D58,#REF!,3)),0,1)</f>
        <v>1</v>
      </c>
      <c r="B58" s="74">
        <f t="shared" si="0"/>
        <v>0</v>
      </c>
      <c r="C58" s="61">
        <v>24</v>
      </c>
      <c r="D58" s="62"/>
      <c r="E58" s="63"/>
      <c r="F58" s="64"/>
      <c r="G58" s="113"/>
      <c r="H58" s="62"/>
      <c r="I58" s="62"/>
      <c r="J58" s="152" t="s">
        <v>4</v>
      </c>
      <c r="K58" s="65" t="str">
        <f>IF(ISBLANK(E58),"",(0.000824493-(0.0000040899*E58)+(0.000000076438*E58^2)-(0.00000000082467*E58^3)+(0.0000000000053875*E58^4)))</f>
        <v/>
      </c>
      <c r="L58" s="65" t="str">
        <f t="shared" ref="L58" si="6">IF(ISBLANK(E58),"",(-0.00000572466+(0.00000010227*E58)-(0.0000000016546*E58^2)))</f>
        <v/>
      </c>
      <c r="M58" s="65" t="str">
        <f t="shared" ref="M58" si="7">IF(ISBLANK(E58),"",IF(ISBLANK(G58),(O58+(K58*35)+(L58*35^1.5)+(0.00000048314*35^2)),(O58+(K58*G58)+(L58*G58^1.5)+(0.00000048314*G58^2))))</f>
        <v/>
      </c>
      <c r="N58" s="66" t="str">
        <f t="shared" ref="N58" si="8">IF(ISBLANK(D58),"",IF(ISBLANK(G58),J58*(1+0.00001*(35-20)),J58*(1+0.00001*(G58-20))))</f>
        <v/>
      </c>
      <c r="O58" s="65" t="str">
        <f t="shared" ref="O58" si="9">IF(ISBLANK(E58),"",(0.999842594+(0.00006793952*E58)-(0.00000909529*E58^2)+(0.0000001001685*E58^3)-(0.000000001120083*E58^4)+(0.000000000006536332*E58^5)))</f>
        <v/>
      </c>
      <c r="P58" s="67" t="s">
        <v>4</v>
      </c>
      <c r="Q58" s="153" t="s">
        <v>4</v>
      </c>
      <c r="R58" s="68" t="s">
        <v>4</v>
      </c>
      <c r="S58" s="68" t="s">
        <v>4</v>
      </c>
      <c r="T58" s="78"/>
      <c r="U58" s="78"/>
      <c r="V58" s="78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/>
      <c r="AH58" s="78"/>
      <c r="AI58" s="78"/>
      <c r="AJ58" s="78"/>
      <c r="AK58" s="78"/>
      <c r="AL58" s="78"/>
      <c r="AM58" s="78"/>
      <c r="AN58" s="78"/>
      <c r="AO58" s="78"/>
      <c r="AP58" s="78"/>
      <c r="AQ58" s="78"/>
      <c r="AR58" s="78"/>
      <c r="AS58" s="78"/>
      <c r="AT58" s="78"/>
      <c r="AU58" s="78"/>
      <c r="AV58" s="78"/>
      <c r="AW58" s="78"/>
      <c r="AX58" s="78"/>
      <c r="AY58" s="78"/>
      <c r="AZ58" s="78"/>
      <c r="BA58" s="78"/>
      <c r="BB58" s="79"/>
    </row>
  </sheetData>
  <dataConsolidate/>
  <mergeCells count="70">
    <mergeCell ref="AX31:AX32"/>
    <mergeCell ref="AY31:AY32"/>
    <mergeCell ref="AZ31:AZ32"/>
    <mergeCell ref="BA31:BA32"/>
    <mergeCell ref="BB31:BB32"/>
    <mergeCell ref="AS31:AS32"/>
    <mergeCell ref="AT31:AT32"/>
    <mergeCell ref="AU31:AU32"/>
    <mergeCell ref="AV31:AV32"/>
    <mergeCell ref="AW31:AW32"/>
    <mergeCell ref="AN31:AN32"/>
    <mergeCell ref="AO31:AO32"/>
    <mergeCell ref="AP31:AP32"/>
    <mergeCell ref="AQ31:AQ32"/>
    <mergeCell ref="AR31:AR32"/>
    <mergeCell ref="AI31:AI32"/>
    <mergeCell ref="AJ31:AJ32"/>
    <mergeCell ref="AK31:AK32"/>
    <mergeCell ref="AL31:AL32"/>
    <mergeCell ref="AM31:AM32"/>
    <mergeCell ref="AD31:AD32"/>
    <mergeCell ref="AE31:AE32"/>
    <mergeCell ref="AF31:AF32"/>
    <mergeCell ref="AG31:AG32"/>
    <mergeCell ref="AH31:AH32"/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Z31:AA32"/>
    <mergeCell ref="AB31:AC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type="list" allowBlank="1" showErrorMessage="1" sqref="I29">
      <formula1>$O$28:$O$30</formula1>
    </dataValidation>
    <dataValidation allowBlank="1" showErrorMessage="1" sqref="J30"/>
    <dataValidation type="list" showInputMessage="1" showErrorMessage="1" promptTitle="Choix Cardinal" sqref="P10">
      <formula1>$N$8:$N$10</formula1>
    </dataValidation>
    <dataValidation type="list" showInputMessage="1" showErrorMessage="1" promptTitle="Choix Cardinal" sqref="P9">
      <formula1>$M$8:$M$10</formula1>
    </dataValidation>
  </dataValidations>
  <pageMargins left="0.7" right="0.7" top="0.75" bottom="0.75" header="0.3" footer="0.3"/>
  <pageSetup paperSize="9" orientation="portrait" horizontalDpi="4294967293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8"/>
  <sheetViews>
    <sheetView zoomScaleNormal="100" workbookViewId="0">
      <selection activeCell="G35" sqref="G35:AC46"/>
    </sheetView>
  </sheetViews>
  <sheetFormatPr baseColWidth="10" defaultColWidth="11.42578125" defaultRowHeight="15" x14ac:dyDescent="0.25"/>
  <cols>
    <col min="1" max="2" width="0.85546875" style="80" customWidth="1"/>
    <col min="3" max="3" width="3.7109375" style="80" customWidth="1"/>
    <col min="4" max="8" width="10.28515625" style="80" customWidth="1"/>
    <col min="9" max="10" width="15.7109375" style="80" customWidth="1"/>
    <col min="11" max="15" width="10.7109375" style="80" hidden="1" customWidth="1"/>
    <col min="16" max="16" width="10.7109375" style="80" customWidth="1"/>
    <col min="17" max="29" width="10.28515625" style="80" customWidth="1"/>
    <col min="30" max="30" width="15" style="80" bestFit="1" customWidth="1"/>
    <col min="31" max="31" width="16.5703125" style="80" bestFit="1" customWidth="1"/>
    <col min="32" max="32" width="9.140625" style="80" bestFit="1" customWidth="1"/>
    <col min="33" max="33" width="26.140625" style="80" bestFit="1" customWidth="1"/>
    <col min="34" max="34" width="12.7109375" style="80" bestFit="1" customWidth="1"/>
    <col min="35" max="35" width="11.140625" style="80" bestFit="1" customWidth="1"/>
    <col min="36" max="36" width="14.28515625" style="80" bestFit="1" customWidth="1"/>
    <col min="37" max="37" width="12" style="80" bestFit="1" customWidth="1"/>
    <col min="38" max="38" width="26.5703125" style="80" bestFit="1" customWidth="1"/>
    <col min="39" max="39" width="14.42578125" style="80" bestFit="1" customWidth="1"/>
    <col min="40" max="40" width="11" style="80" bestFit="1" customWidth="1"/>
    <col min="41" max="41" width="12.28515625" style="80" bestFit="1" customWidth="1"/>
    <col min="42" max="42" width="10.7109375" style="80" bestFit="1" customWidth="1"/>
    <col min="43" max="43" width="6.28515625" style="80" bestFit="1" customWidth="1"/>
    <col min="44" max="44" width="19.42578125" style="80" bestFit="1" customWidth="1"/>
    <col min="45" max="45" width="12.85546875" style="80" bestFit="1" customWidth="1"/>
    <col min="46" max="46" width="17.5703125" style="80" bestFit="1" customWidth="1"/>
    <col min="47" max="47" width="14.42578125" style="80" bestFit="1" customWidth="1"/>
    <col min="48" max="48" width="13.5703125" style="80" bestFit="1" customWidth="1"/>
    <col min="49" max="49" width="13.7109375" style="80" bestFit="1" customWidth="1"/>
    <col min="50" max="50" width="19.7109375" style="80" bestFit="1" customWidth="1"/>
    <col min="51" max="51" width="13.140625" style="80" bestFit="1" customWidth="1"/>
    <col min="52" max="52" width="17.42578125" style="80" bestFit="1" customWidth="1"/>
    <col min="53" max="53" width="13.28515625" style="80" bestFit="1" customWidth="1"/>
    <col min="54" max="54" width="12.42578125" style="80" bestFit="1" customWidth="1"/>
    <col min="55" max="16384" width="11.42578125" style="80"/>
  </cols>
  <sheetData>
    <row r="1" spans="3:23" ht="3" customHeight="1" thickBot="1" x14ac:dyDescent="0.3"/>
    <row r="2" spans="3:23" ht="21" x14ac:dyDescent="0.35">
      <c r="C2" s="214" t="s">
        <v>19</v>
      </c>
      <c r="D2" s="215"/>
      <c r="E2" s="215"/>
      <c r="F2" s="216" t="s">
        <v>147</v>
      </c>
      <c r="G2" s="216"/>
      <c r="H2" s="216"/>
      <c r="I2" s="216"/>
      <c r="J2" s="216"/>
      <c r="K2" s="216"/>
      <c r="L2" s="216"/>
      <c r="M2" s="216"/>
      <c r="N2" s="216"/>
      <c r="O2" s="216"/>
      <c r="P2" s="216"/>
      <c r="Q2" s="216"/>
      <c r="R2" s="216"/>
      <c r="S2" s="216"/>
      <c r="T2" s="216"/>
      <c r="U2" s="1"/>
    </row>
    <row r="3" spans="3:23" ht="14.45" customHeight="1" x14ac:dyDescent="0.25">
      <c r="C3" s="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2"/>
    </row>
    <row r="4" spans="3:23" ht="21.75" thickBot="1" x14ac:dyDescent="0.4">
      <c r="C4" s="217" t="s">
        <v>75</v>
      </c>
      <c r="D4" s="218"/>
      <c r="E4" s="218"/>
      <c r="F4" s="218"/>
      <c r="G4" s="218"/>
      <c r="H4" s="218"/>
      <c r="I4" s="218"/>
      <c r="J4" s="218"/>
      <c r="K4" s="218"/>
      <c r="L4" s="218"/>
      <c r="M4" s="218"/>
      <c r="N4" s="218"/>
      <c r="O4" s="218"/>
      <c r="P4" s="218"/>
      <c r="Q4" s="218"/>
      <c r="R4" s="218"/>
      <c r="S4" s="218"/>
      <c r="T4" s="218"/>
      <c r="U4" s="219"/>
    </row>
    <row r="5" spans="3:23" ht="15.75" customHeight="1" thickBot="1" x14ac:dyDescent="0.4">
      <c r="C5" s="7"/>
      <c r="D5" s="7"/>
      <c r="E5" s="7"/>
      <c r="F5" s="7"/>
      <c r="G5" s="7"/>
      <c r="J5" s="7"/>
      <c r="K5" s="7"/>
      <c r="L5" s="7"/>
      <c r="M5" s="7"/>
      <c r="N5" s="7"/>
      <c r="O5" s="7"/>
      <c r="P5" s="7"/>
      <c r="Q5" s="7"/>
      <c r="R5" s="7"/>
    </row>
    <row r="6" spans="3:23" ht="16.5" customHeight="1" thickBot="1" x14ac:dyDescent="0.3">
      <c r="C6" s="220" t="s">
        <v>38</v>
      </c>
      <c r="D6" s="221"/>
      <c r="E6" s="221"/>
      <c r="F6" s="222">
        <v>43</v>
      </c>
      <c r="G6" s="222"/>
      <c r="H6" s="221" t="s">
        <v>37</v>
      </c>
      <c r="I6" s="221"/>
      <c r="J6" s="221"/>
      <c r="K6" s="51"/>
      <c r="L6" s="51"/>
      <c r="M6" s="51"/>
      <c r="N6" s="50"/>
      <c r="O6" s="51"/>
      <c r="P6" s="223">
        <v>1</v>
      </c>
      <c r="Q6" s="223"/>
      <c r="R6" s="224" t="s">
        <v>78</v>
      </c>
      <c r="S6" s="224"/>
      <c r="T6" s="225">
        <v>37427</v>
      </c>
      <c r="U6" s="226"/>
    </row>
    <row r="7" spans="3:23" ht="16.5" customHeight="1" thickBot="1" x14ac:dyDescent="0.4">
      <c r="C7" s="34"/>
      <c r="D7" s="34"/>
      <c r="E7" s="33"/>
      <c r="F7" s="35"/>
      <c r="G7" s="33"/>
      <c r="H7" s="33"/>
      <c r="I7" s="33"/>
      <c r="J7" s="33"/>
      <c r="K7" s="33"/>
      <c r="L7" s="33"/>
      <c r="M7" s="33"/>
      <c r="N7" s="33"/>
      <c r="O7" s="37"/>
      <c r="P7" s="33"/>
      <c r="Q7" s="36"/>
    </row>
    <row r="8" spans="3:23" ht="15" customHeight="1" x14ac:dyDescent="0.25">
      <c r="C8" s="46"/>
      <c r="D8" s="33"/>
      <c r="G8" s="206" t="s">
        <v>57</v>
      </c>
      <c r="H8" s="207"/>
      <c r="I8" s="172" t="s">
        <v>50</v>
      </c>
      <c r="J8" s="172" t="s">
        <v>46</v>
      </c>
      <c r="K8" s="44"/>
      <c r="L8" s="44"/>
      <c r="M8" s="44"/>
      <c r="N8" s="44"/>
      <c r="O8" s="47"/>
      <c r="P8" s="45" t="s">
        <v>52</v>
      </c>
      <c r="Q8" s="208" t="s">
        <v>47</v>
      </c>
      <c r="R8" s="209"/>
    </row>
    <row r="9" spans="3:23" ht="14.25" customHeight="1" x14ac:dyDescent="0.25">
      <c r="C9" s="46"/>
      <c r="D9" s="33"/>
      <c r="G9" s="210" t="s">
        <v>48</v>
      </c>
      <c r="H9" s="211"/>
      <c r="I9" s="38">
        <v>3</v>
      </c>
      <c r="J9" s="39">
        <v>0.01</v>
      </c>
      <c r="K9" s="42" t="s">
        <v>51</v>
      </c>
      <c r="L9" s="43" t="str">
        <f>IF(P9=M9,"+","-")</f>
        <v>+</v>
      </c>
      <c r="M9" s="42" t="s">
        <v>3</v>
      </c>
      <c r="N9" s="42" t="s">
        <v>54</v>
      </c>
      <c r="O9" s="16" t="str">
        <f>IF(ISBLANK(I9),"",IF(ISBLANK(J9),"",IF(P9=M10,L9&amp;N11,N11)))</f>
        <v>3°0,01</v>
      </c>
      <c r="P9" s="39" t="s">
        <v>3</v>
      </c>
      <c r="Q9" s="212">
        <f>IF(ISBLANK(I9),"",IF(ISBLANK(J9),"",IF(J9&gt;60,"ERREUR !!",O11*(I9+(J9/60)))))</f>
        <v>3.0001666666666669</v>
      </c>
      <c r="R9" s="213"/>
    </row>
    <row r="10" spans="3:23" ht="15" customHeight="1" x14ac:dyDescent="0.25">
      <c r="C10" s="46"/>
      <c r="D10" s="33"/>
      <c r="G10" s="210" t="s">
        <v>49</v>
      </c>
      <c r="H10" s="211"/>
      <c r="I10" s="38">
        <v>6</v>
      </c>
      <c r="J10" s="39">
        <v>0.05</v>
      </c>
      <c r="K10" s="42" t="s">
        <v>51</v>
      </c>
      <c r="L10" s="43" t="str">
        <f>IF(P10=N9,"+","-")</f>
        <v>+</v>
      </c>
      <c r="M10" s="42" t="s">
        <v>53</v>
      </c>
      <c r="N10" s="42" t="s">
        <v>55</v>
      </c>
      <c r="O10" s="11" t="str">
        <f>IF(ISBLANK(I10),"",IF(ISBLANK(J10),"",IF(P10=N10,L10&amp;N12,N12)))</f>
        <v>6°0,05</v>
      </c>
      <c r="P10" s="39" t="s">
        <v>54</v>
      </c>
      <c r="Q10" s="212">
        <f>IF(ISBLANK(I10),"",IF(ISBLANK(J10),"",IF(J10&gt;60,"ERREUR !!",O12*(I10+(J10/60)))))</f>
        <v>6.0008333333333335</v>
      </c>
      <c r="R10" s="213"/>
      <c r="S10" s="31"/>
      <c r="T10" s="31"/>
    </row>
    <row r="11" spans="3:23" x14ac:dyDescent="0.25">
      <c r="G11" s="194" t="s">
        <v>72</v>
      </c>
      <c r="H11" s="195"/>
      <c r="I11" s="83" t="s">
        <v>33</v>
      </c>
      <c r="J11" s="85">
        <v>37426</v>
      </c>
      <c r="K11" s="85"/>
      <c r="L11" s="85"/>
      <c r="M11" s="85"/>
      <c r="N11" s="86" t="str">
        <f>I9&amp;"°"&amp;J9</f>
        <v>3°0,01</v>
      </c>
      <c r="O11" s="87">
        <f>IF(P9=M10,-1,1)</f>
        <v>1</v>
      </c>
      <c r="P11" s="198" t="str">
        <f>TEXT(J11,"aaaa-mm-jj")&amp;"T"&amp;TEXT(J12,"hh:mm:ss")&amp;"z"</f>
        <v>2006-06-20T16:00:00z</v>
      </c>
      <c r="Q11" s="198"/>
      <c r="R11" s="199"/>
      <c r="T11" s="30"/>
      <c r="U11" s="30"/>
      <c r="V11" s="32"/>
      <c r="W11" s="32"/>
    </row>
    <row r="12" spans="3:23" ht="15.75" thickBot="1" x14ac:dyDescent="0.3">
      <c r="G12" s="196"/>
      <c r="H12" s="197"/>
      <c r="I12" s="84" t="s">
        <v>73</v>
      </c>
      <c r="J12" s="114">
        <v>0.66666666666666663</v>
      </c>
      <c r="K12" s="88"/>
      <c r="L12" s="88"/>
      <c r="M12" s="88"/>
      <c r="N12" s="89" t="str">
        <f>I10&amp;"°"&amp;J10</f>
        <v>6°0,05</v>
      </c>
      <c r="O12" s="87">
        <f>IF(P10=N10,-1,1)</f>
        <v>1</v>
      </c>
      <c r="P12" s="200"/>
      <c r="Q12" s="200"/>
      <c r="R12" s="201"/>
      <c r="T12" s="30"/>
      <c r="U12" s="30"/>
      <c r="V12" s="32"/>
      <c r="W12" s="32"/>
    </row>
    <row r="13" spans="3:23" ht="15.75" thickBot="1" x14ac:dyDescent="0.3">
      <c r="C13" s="5" t="s">
        <v>1</v>
      </c>
      <c r="D13" s="5"/>
      <c r="E13" s="6"/>
      <c r="K13" s="81"/>
      <c r="L13" s="81"/>
      <c r="M13" s="81"/>
      <c r="N13" s="81"/>
      <c r="O13" s="81"/>
      <c r="P13" s="81"/>
      <c r="Q13" s="82"/>
    </row>
    <row r="14" spans="3:23" ht="15" customHeight="1" x14ac:dyDescent="0.25">
      <c r="C14" s="97" t="s">
        <v>7</v>
      </c>
      <c r="D14" s="90"/>
      <c r="E14" s="90"/>
      <c r="F14" s="90"/>
      <c r="G14" s="90"/>
      <c r="H14" s="91"/>
      <c r="I14" s="91"/>
      <c r="J14" s="91"/>
      <c r="K14" s="90"/>
      <c r="L14" s="90"/>
      <c r="M14" s="90"/>
      <c r="N14" s="91"/>
      <c r="O14" s="12"/>
      <c r="P14" s="91"/>
      <c r="Q14" s="12" t="s">
        <v>17</v>
      </c>
      <c r="R14" s="17">
        <v>22.9</v>
      </c>
      <c r="S14" s="92" t="s">
        <v>2</v>
      </c>
    </row>
    <row r="15" spans="3:23" ht="14.25" customHeight="1" x14ac:dyDescent="0.25">
      <c r="C15" s="98" t="s">
        <v>32</v>
      </c>
      <c r="D15" s="93"/>
      <c r="E15" s="93"/>
      <c r="F15" s="93"/>
      <c r="G15" s="93"/>
      <c r="H15" s="23"/>
      <c r="I15" s="23"/>
      <c r="J15" s="23"/>
      <c r="K15" s="93"/>
      <c r="L15" s="93"/>
      <c r="M15" s="93"/>
      <c r="N15" s="23"/>
      <c r="O15" s="13"/>
      <c r="P15" s="23"/>
      <c r="Q15" s="13" t="s">
        <v>34</v>
      </c>
      <c r="R15" s="18">
        <v>22.9</v>
      </c>
      <c r="S15" s="94" t="s">
        <v>2</v>
      </c>
    </row>
    <row r="16" spans="3:23" x14ac:dyDescent="0.25">
      <c r="C16" s="98" t="s">
        <v>11</v>
      </c>
      <c r="D16" s="93"/>
      <c r="E16" s="93"/>
      <c r="F16" s="93"/>
      <c r="G16" s="93"/>
      <c r="H16" s="23"/>
      <c r="I16" s="23"/>
      <c r="J16" s="23"/>
      <c r="K16" s="93"/>
      <c r="L16" s="93"/>
      <c r="M16" s="93"/>
      <c r="N16" s="23"/>
      <c r="O16" s="14"/>
      <c r="P16" s="23"/>
      <c r="Q16" s="14" t="s">
        <v>35</v>
      </c>
      <c r="R16" s="20" t="s">
        <v>4</v>
      </c>
      <c r="S16" s="94" t="s">
        <v>6</v>
      </c>
    </row>
    <row r="17" spans="3:54" ht="15.75" thickBot="1" x14ac:dyDescent="0.3">
      <c r="C17" s="99" t="s">
        <v>12</v>
      </c>
      <c r="D17" s="95"/>
      <c r="E17" s="95"/>
      <c r="F17" s="95"/>
      <c r="G17" s="95"/>
      <c r="H17" s="24"/>
      <c r="I17" s="24"/>
      <c r="J17" s="24"/>
      <c r="K17" s="95"/>
      <c r="L17" s="95"/>
      <c r="M17" s="95"/>
      <c r="N17" s="24"/>
      <c r="O17" s="15"/>
      <c r="P17" s="24"/>
      <c r="Q17" s="15" t="s">
        <v>36</v>
      </c>
      <c r="R17" s="21" t="s">
        <v>4</v>
      </c>
      <c r="S17" s="96" t="s">
        <v>6</v>
      </c>
    </row>
    <row r="18" spans="3:54" ht="14.45" hidden="1" x14ac:dyDescent="0.3">
      <c r="C18" s="8" t="s">
        <v>8</v>
      </c>
      <c r="D18" s="9"/>
      <c r="E18" s="9"/>
      <c r="F18" s="9"/>
      <c r="G18" s="9"/>
      <c r="H18" s="9"/>
      <c r="I18" s="9"/>
      <c r="J18" s="9"/>
      <c r="K18" s="10"/>
      <c r="L18" s="10"/>
      <c r="M18" s="10"/>
      <c r="N18" s="10"/>
      <c r="O18" s="25" t="s">
        <v>0</v>
      </c>
      <c r="P18" s="19">
        <f>(0.999842594+(0.00006793952*$R$14)-(0.00000909529*$R$14^2)+(0.0000001001685*$R$14^3)-(0.000000001120083*$R$14^4)+(0.000000000006536332*$R$14^5))</f>
        <v>0.99756480444451445</v>
      </c>
      <c r="Q18" s="10"/>
      <c r="R18" s="2"/>
    </row>
    <row r="19" spans="3:54" ht="14.45" hidden="1" x14ac:dyDescent="0.3">
      <c r="C19" s="8" t="s">
        <v>9</v>
      </c>
      <c r="D19" s="9"/>
      <c r="E19" s="9"/>
      <c r="F19" s="9"/>
      <c r="G19" s="9"/>
      <c r="H19" s="9"/>
      <c r="I19" s="9"/>
      <c r="J19" s="9"/>
      <c r="K19" s="10"/>
      <c r="L19" s="10"/>
      <c r="M19" s="10"/>
      <c r="N19" s="10"/>
      <c r="O19" s="25" t="s">
        <v>43</v>
      </c>
      <c r="P19" s="19" t="e">
        <f>$P$24*($P$18/#REF!)</f>
        <v>#REF!</v>
      </c>
      <c r="Q19" s="10" t="s">
        <v>3</v>
      </c>
      <c r="R19" s="2"/>
    </row>
    <row r="20" spans="3:54" ht="14.45" hidden="1" x14ac:dyDescent="0.3">
      <c r="C20" s="8" t="s">
        <v>18</v>
      </c>
      <c r="D20" s="9"/>
      <c r="E20" s="9"/>
      <c r="F20" s="9"/>
      <c r="G20" s="9"/>
      <c r="H20" s="9"/>
      <c r="I20" s="9"/>
      <c r="J20" s="9"/>
      <c r="K20" s="10"/>
      <c r="L20" s="10"/>
      <c r="M20" s="10"/>
      <c r="N20" s="10"/>
      <c r="O20" s="25" t="s">
        <v>44</v>
      </c>
      <c r="P20" s="19" t="e">
        <f>5+#REF!</f>
        <v>#REF!</v>
      </c>
      <c r="Q20" s="10" t="s">
        <v>6</v>
      </c>
      <c r="R20" s="2"/>
    </row>
    <row r="21" spans="3:54" ht="14.45" hidden="1" x14ac:dyDescent="0.3">
      <c r="C21" s="8" t="s">
        <v>10</v>
      </c>
      <c r="D21" s="9"/>
      <c r="E21" s="9"/>
      <c r="F21" s="9"/>
      <c r="G21" s="9"/>
      <c r="H21" s="9"/>
      <c r="I21" s="9"/>
      <c r="J21" s="9"/>
      <c r="K21" s="10"/>
      <c r="L21" s="10"/>
      <c r="M21" s="10"/>
      <c r="N21" s="10"/>
      <c r="O21" s="25" t="s">
        <v>45</v>
      </c>
      <c r="P21" s="19" t="e">
        <f>P20*(1+0.00001*(R14-20))</f>
        <v>#REF!</v>
      </c>
      <c r="Q21" s="10" t="s">
        <v>6</v>
      </c>
      <c r="R21" s="2"/>
    </row>
    <row r="22" spans="3:54" ht="14.45" hidden="1" x14ac:dyDescent="0.3">
      <c r="C22" s="8" t="s">
        <v>13</v>
      </c>
      <c r="D22" s="9"/>
      <c r="E22" s="9"/>
      <c r="F22" s="9"/>
      <c r="G22" s="9"/>
      <c r="H22" s="9"/>
      <c r="I22" s="9"/>
      <c r="J22" s="9"/>
      <c r="K22" s="10"/>
      <c r="L22" s="10"/>
      <c r="M22" s="10"/>
      <c r="N22" s="10"/>
      <c r="O22" s="25" t="s">
        <v>39</v>
      </c>
      <c r="P22" s="22" t="e">
        <f>$R$16*(1+0.00001*(20-$R$14))</f>
        <v>#VALUE!</v>
      </c>
      <c r="Q22" s="10" t="s">
        <v>6</v>
      </c>
      <c r="R22" s="2"/>
    </row>
    <row r="23" spans="3:54" ht="14.45" hidden="1" x14ac:dyDescent="0.3">
      <c r="C23" s="8" t="s">
        <v>14</v>
      </c>
      <c r="D23" s="9"/>
      <c r="E23" s="9"/>
      <c r="F23" s="9"/>
      <c r="G23" s="9"/>
      <c r="H23" s="9"/>
      <c r="I23" s="9"/>
      <c r="J23" s="9"/>
      <c r="K23" s="10"/>
      <c r="L23" s="10"/>
      <c r="M23" s="10"/>
      <c r="N23" s="10"/>
      <c r="O23" s="25" t="s">
        <v>40</v>
      </c>
      <c r="P23" s="22" t="e">
        <f>$R$17*(1+0.00001*(20-$R$14))</f>
        <v>#VALUE!</v>
      </c>
      <c r="Q23" s="10" t="s">
        <v>6</v>
      </c>
      <c r="R23" s="2"/>
    </row>
    <row r="24" spans="3:54" ht="14.45" hidden="1" x14ac:dyDescent="0.3">
      <c r="C24" s="8" t="s">
        <v>15</v>
      </c>
      <c r="D24" s="9"/>
      <c r="E24" s="9"/>
      <c r="F24" s="9"/>
      <c r="G24" s="9"/>
      <c r="H24" s="9"/>
      <c r="I24" s="9"/>
      <c r="J24" s="9"/>
      <c r="K24" s="10"/>
      <c r="L24" s="10"/>
      <c r="M24" s="10"/>
      <c r="N24" s="10"/>
      <c r="O24" s="25" t="s">
        <v>41</v>
      </c>
      <c r="P24" s="23" t="e">
        <f>MAX(#REF!)</f>
        <v>#REF!</v>
      </c>
      <c r="Q24" s="10" t="s">
        <v>3</v>
      </c>
      <c r="R24" s="2"/>
    </row>
    <row r="25" spans="3:54" ht="14.45" hidden="1" x14ac:dyDescent="0.3">
      <c r="C25" s="8" t="s">
        <v>16</v>
      </c>
      <c r="D25" s="9"/>
      <c r="E25" s="9"/>
      <c r="F25" s="9"/>
      <c r="G25" s="9"/>
      <c r="H25" s="9"/>
      <c r="I25" s="9"/>
      <c r="J25" s="9"/>
      <c r="K25" s="10"/>
      <c r="L25" s="10"/>
      <c r="M25" s="10"/>
      <c r="N25" s="10"/>
      <c r="O25" s="25" t="s">
        <v>42</v>
      </c>
      <c r="P25" s="23" t="e">
        <f>IF(ISBLANK(R14),"",IF(ISBLANK(P21),"",IF(ISBLANK(R17),"",(($P$24*$P$18)/($P$22-$P$23)))))</f>
        <v>#REF!</v>
      </c>
      <c r="Q25" s="10" t="s">
        <v>3</v>
      </c>
      <c r="R25" s="2"/>
    </row>
    <row r="26" spans="3:54" ht="14.45" hidden="1" x14ac:dyDescent="0.3">
      <c r="C26" s="40" t="s">
        <v>31</v>
      </c>
      <c r="D26" s="41"/>
      <c r="E26" s="41"/>
      <c r="F26" s="41"/>
      <c r="G26" s="41"/>
      <c r="H26" s="41"/>
      <c r="I26" s="41"/>
      <c r="J26" s="41"/>
      <c r="K26" s="10"/>
      <c r="L26" s="10"/>
      <c r="M26" s="10"/>
      <c r="N26" s="10"/>
      <c r="O26" s="25" t="s">
        <v>30</v>
      </c>
      <c r="P26" s="23" t="e">
        <f>2+(#REF!+#REF!)</f>
        <v>#REF!</v>
      </c>
      <c r="Q26" s="10" t="s">
        <v>6</v>
      </c>
      <c r="R26" s="2"/>
    </row>
    <row r="27" spans="3:54" hidden="1" thickBot="1" x14ac:dyDescent="0.35">
      <c r="C27" s="26"/>
      <c r="D27" s="27"/>
      <c r="E27" s="27"/>
      <c r="F27" s="27"/>
      <c r="G27" s="27"/>
      <c r="H27" s="27"/>
      <c r="I27" s="27"/>
      <c r="J27" s="27"/>
      <c r="K27" s="28"/>
      <c r="L27" s="28"/>
      <c r="M27" s="28"/>
      <c r="N27" s="28"/>
      <c r="O27" s="29" t="s">
        <v>29</v>
      </c>
      <c r="P27" s="24">
        <v>1.6999999999999999E-3</v>
      </c>
      <c r="Q27" s="28"/>
      <c r="R27" s="4"/>
    </row>
    <row r="29" spans="3:54" ht="15.75" x14ac:dyDescent="0.25">
      <c r="E29" s="202" t="s">
        <v>60</v>
      </c>
      <c r="F29" s="202"/>
      <c r="G29" s="202"/>
      <c r="H29" s="202"/>
      <c r="I29" s="69" t="s">
        <v>66</v>
      </c>
      <c r="K29" s="70"/>
      <c r="L29" s="70"/>
      <c r="M29" s="70"/>
      <c r="N29" s="71"/>
      <c r="O29" s="70" t="s">
        <v>66</v>
      </c>
    </row>
    <row r="30" spans="3:54" ht="16.149999999999999" thickBot="1" x14ac:dyDescent="0.35">
      <c r="E30" s="119"/>
      <c r="F30" s="119"/>
      <c r="G30" s="119"/>
      <c r="H30" s="119"/>
      <c r="I30" s="119"/>
      <c r="J30" s="73"/>
      <c r="K30" s="72"/>
      <c r="L30" s="72"/>
      <c r="M30" s="72"/>
      <c r="N30" s="71"/>
      <c r="O30" s="71" t="s">
        <v>65</v>
      </c>
      <c r="P30" s="71"/>
    </row>
    <row r="31" spans="3:54" ht="15.75" customHeight="1" x14ac:dyDescent="0.25">
      <c r="C31" s="203" t="s">
        <v>5</v>
      </c>
      <c r="D31" s="190" t="s">
        <v>24</v>
      </c>
      <c r="E31" s="190" t="s">
        <v>58</v>
      </c>
      <c r="F31" s="190" t="s">
        <v>56</v>
      </c>
      <c r="G31" s="190" t="s">
        <v>20</v>
      </c>
      <c r="H31" s="190" t="s">
        <v>76</v>
      </c>
      <c r="I31" s="188" t="s">
        <v>77</v>
      </c>
      <c r="J31" s="188" t="s">
        <v>64</v>
      </c>
      <c r="K31" s="190" t="s">
        <v>21</v>
      </c>
      <c r="L31" s="190" t="s">
        <v>22</v>
      </c>
      <c r="M31" s="190" t="s">
        <v>26</v>
      </c>
      <c r="N31" s="190" t="s">
        <v>25</v>
      </c>
      <c r="O31" s="190" t="s">
        <v>23</v>
      </c>
      <c r="P31" s="192" t="s">
        <v>74</v>
      </c>
      <c r="Q31" s="192"/>
      <c r="R31" s="192"/>
      <c r="S31" s="192"/>
      <c r="T31" s="184" t="s">
        <v>69</v>
      </c>
      <c r="U31" s="184"/>
      <c r="V31" s="184" t="s">
        <v>70</v>
      </c>
      <c r="W31" s="184"/>
      <c r="X31" s="184" t="s">
        <v>71</v>
      </c>
      <c r="Y31" s="184"/>
      <c r="Z31" s="184" t="s">
        <v>67</v>
      </c>
      <c r="AA31" s="184"/>
      <c r="AB31" s="184" t="s">
        <v>68</v>
      </c>
      <c r="AC31" s="186"/>
      <c r="AD31" s="227" t="s">
        <v>80</v>
      </c>
      <c r="AE31" s="227" t="s">
        <v>81</v>
      </c>
      <c r="AF31" s="227" t="s">
        <v>82</v>
      </c>
      <c r="AG31" s="228" t="s">
        <v>83</v>
      </c>
      <c r="AH31" s="227" t="s">
        <v>84</v>
      </c>
      <c r="AI31" s="227" t="s">
        <v>85</v>
      </c>
      <c r="AJ31" s="227" t="s">
        <v>86</v>
      </c>
      <c r="AK31" s="227" t="s">
        <v>87</v>
      </c>
      <c r="AL31" s="228" t="s">
        <v>88</v>
      </c>
      <c r="AM31" s="227" t="s">
        <v>89</v>
      </c>
      <c r="AN31" s="227" t="s">
        <v>90</v>
      </c>
      <c r="AO31" s="227" t="s">
        <v>91</v>
      </c>
      <c r="AP31" s="227" t="s">
        <v>92</v>
      </c>
      <c r="AQ31" s="227" t="s">
        <v>93</v>
      </c>
      <c r="AR31" s="228" t="s">
        <v>94</v>
      </c>
      <c r="AS31" s="228" t="s">
        <v>95</v>
      </c>
      <c r="AT31" s="228" t="s">
        <v>96</v>
      </c>
      <c r="AU31" s="227" t="s">
        <v>97</v>
      </c>
      <c r="AV31" s="227" t="s">
        <v>98</v>
      </c>
      <c r="AW31" s="229" t="s">
        <v>99</v>
      </c>
      <c r="AX31" s="227" t="s">
        <v>100</v>
      </c>
      <c r="AY31" s="227" t="s">
        <v>101</v>
      </c>
      <c r="AZ31" s="228" t="s">
        <v>102</v>
      </c>
      <c r="BA31" s="227" t="s">
        <v>103</v>
      </c>
      <c r="BB31" s="230" t="s">
        <v>104</v>
      </c>
    </row>
    <row r="32" spans="3:54" ht="15.75" customHeight="1" x14ac:dyDescent="0.25">
      <c r="C32" s="204"/>
      <c r="D32" s="191"/>
      <c r="E32" s="191"/>
      <c r="F32" s="191"/>
      <c r="G32" s="191"/>
      <c r="H32" s="191"/>
      <c r="I32" s="205"/>
      <c r="J32" s="189"/>
      <c r="K32" s="191"/>
      <c r="L32" s="191"/>
      <c r="M32" s="191"/>
      <c r="N32" s="191"/>
      <c r="O32" s="191"/>
      <c r="P32" s="193"/>
      <c r="Q32" s="193"/>
      <c r="R32" s="193"/>
      <c r="S32" s="193"/>
      <c r="T32" s="185"/>
      <c r="U32" s="185"/>
      <c r="V32" s="185"/>
      <c r="W32" s="185"/>
      <c r="X32" s="185"/>
      <c r="Y32" s="185"/>
      <c r="Z32" s="185"/>
      <c r="AA32" s="185"/>
      <c r="AB32" s="185"/>
      <c r="AC32" s="187"/>
      <c r="AD32" s="227"/>
      <c r="AE32" s="227"/>
      <c r="AF32" s="227"/>
      <c r="AG32" s="228"/>
      <c r="AH32" s="227"/>
      <c r="AI32" s="227"/>
      <c r="AJ32" s="227"/>
      <c r="AK32" s="227"/>
      <c r="AL32" s="228"/>
      <c r="AM32" s="227"/>
      <c r="AN32" s="227"/>
      <c r="AO32" s="227"/>
      <c r="AP32" s="227"/>
      <c r="AQ32" s="227"/>
      <c r="AR32" s="228"/>
      <c r="AS32" s="228"/>
      <c r="AT32" s="228"/>
      <c r="AU32" s="227"/>
      <c r="AV32" s="227"/>
      <c r="AW32" s="229"/>
      <c r="AX32" s="227"/>
      <c r="AY32" s="227"/>
      <c r="AZ32" s="228"/>
      <c r="BA32" s="227"/>
      <c r="BB32" s="230"/>
    </row>
    <row r="33" spans="1:54" ht="15.75" customHeight="1" x14ac:dyDescent="0.25">
      <c r="C33" s="178" t="s">
        <v>59</v>
      </c>
      <c r="D33" s="180" t="s">
        <v>4</v>
      </c>
      <c r="E33" s="180" t="s">
        <v>2</v>
      </c>
      <c r="F33" s="176" t="s">
        <v>62</v>
      </c>
      <c r="G33" s="182"/>
      <c r="H33" s="176" t="s">
        <v>27</v>
      </c>
      <c r="I33" s="176" t="s">
        <v>27</v>
      </c>
      <c r="J33" s="176" t="s">
        <v>62</v>
      </c>
      <c r="K33" s="136"/>
      <c r="L33" s="136"/>
      <c r="M33" s="136"/>
      <c r="N33" s="136"/>
      <c r="O33" s="136"/>
      <c r="P33" s="137" t="s">
        <v>132</v>
      </c>
      <c r="Q33" s="137"/>
      <c r="R33" s="137" t="s">
        <v>133</v>
      </c>
      <c r="S33" s="137" t="s">
        <v>134</v>
      </c>
      <c r="T33" s="138" t="s">
        <v>135</v>
      </c>
      <c r="U33" s="138" t="s">
        <v>136</v>
      </c>
      <c r="V33" s="138" t="s">
        <v>137</v>
      </c>
      <c r="W33" s="138" t="s">
        <v>138</v>
      </c>
      <c r="X33" s="138" t="s">
        <v>139</v>
      </c>
      <c r="Y33" s="138" t="s">
        <v>140</v>
      </c>
      <c r="Z33" s="138" t="s">
        <v>141</v>
      </c>
      <c r="AA33" s="138" t="s">
        <v>142</v>
      </c>
      <c r="AB33" s="138" t="s">
        <v>143</v>
      </c>
      <c r="AC33" s="139" t="s">
        <v>144</v>
      </c>
      <c r="AD33" s="129" t="s">
        <v>105</v>
      </c>
      <c r="AE33" s="129" t="s">
        <v>106</v>
      </c>
      <c r="AF33" s="129" t="s">
        <v>107</v>
      </c>
      <c r="AG33" s="130" t="s">
        <v>108</v>
      </c>
      <c r="AH33" s="129" t="s">
        <v>109</v>
      </c>
      <c r="AI33" s="131" t="s">
        <v>110</v>
      </c>
      <c r="AJ33" s="129" t="s">
        <v>111</v>
      </c>
      <c r="AK33" s="131" t="s">
        <v>112</v>
      </c>
      <c r="AL33" s="129" t="s">
        <v>113</v>
      </c>
      <c r="AM33" s="129" t="s">
        <v>114</v>
      </c>
      <c r="AN33" s="129" t="s">
        <v>115</v>
      </c>
      <c r="AO33" s="129" t="s">
        <v>116</v>
      </c>
      <c r="AP33" s="129" t="s">
        <v>117</v>
      </c>
      <c r="AQ33" s="131" t="s">
        <v>118</v>
      </c>
      <c r="AR33" s="129" t="s">
        <v>119</v>
      </c>
      <c r="AS33" s="129" t="s">
        <v>120</v>
      </c>
      <c r="AT33" s="132" t="s">
        <v>121</v>
      </c>
      <c r="AU33" s="131" t="s">
        <v>122</v>
      </c>
      <c r="AV33" s="131" t="s">
        <v>123</v>
      </c>
      <c r="AW33" s="131" t="s">
        <v>124</v>
      </c>
      <c r="AX33" s="129" t="s">
        <v>125</v>
      </c>
      <c r="AY33" s="129" t="s">
        <v>126</v>
      </c>
      <c r="AZ33" s="130" t="s">
        <v>127</v>
      </c>
      <c r="BA33" s="129" t="s">
        <v>128</v>
      </c>
      <c r="BB33" s="133" t="s">
        <v>129</v>
      </c>
    </row>
    <row r="34" spans="1:54" ht="14.25" customHeight="1" thickBot="1" x14ac:dyDescent="0.3">
      <c r="C34" s="179"/>
      <c r="D34" s="181"/>
      <c r="E34" s="181"/>
      <c r="F34" s="177"/>
      <c r="G34" s="183"/>
      <c r="H34" s="177"/>
      <c r="I34" s="177"/>
      <c r="J34" s="177"/>
      <c r="K34" s="125"/>
      <c r="L34" s="125"/>
      <c r="M34" s="125"/>
      <c r="N34" s="126" t="s">
        <v>6</v>
      </c>
      <c r="O34" s="125"/>
      <c r="P34" s="126" t="s">
        <v>61</v>
      </c>
      <c r="Q34" s="126" t="s">
        <v>79</v>
      </c>
      <c r="R34" s="126" t="s">
        <v>63</v>
      </c>
      <c r="S34" s="126" t="s">
        <v>28</v>
      </c>
      <c r="T34" s="100" t="s">
        <v>63</v>
      </c>
      <c r="U34" s="100" t="s">
        <v>28</v>
      </c>
      <c r="V34" s="100" t="s">
        <v>63</v>
      </c>
      <c r="W34" s="100" t="s">
        <v>28</v>
      </c>
      <c r="X34" s="100" t="s">
        <v>63</v>
      </c>
      <c r="Y34" s="100" t="s">
        <v>28</v>
      </c>
      <c r="Z34" s="100" t="s">
        <v>63</v>
      </c>
      <c r="AA34" s="100" t="s">
        <v>28</v>
      </c>
      <c r="AB34" s="100" t="s">
        <v>63</v>
      </c>
      <c r="AC34" s="101" t="s">
        <v>28</v>
      </c>
      <c r="AD34" s="134" t="s">
        <v>130</v>
      </c>
      <c r="AE34" s="134" t="s">
        <v>130</v>
      </c>
      <c r="AF34" s="134" t="s">
        <v>130</v>
      </c>
      <c r="AG34" s="135" t="s">
        <v>131</v>
      </c>
      <c r="AH34" s="134" t="s">
        <v>131</v>
      </c>
      <c r="AI34" s="134" t="s">
        <v>131</v>
      </c>
      <c r="AJ34" s="134" t="s">
        <v>131</v>
      </c>
      <c r="AK34" s="134" t="s">
        <v>131</v>
      </c>
      <c r="AL34" s="134" t="s">
        <v>131</v>
      </c>
      <c r="AM34" s="134" t="s">
        <v>131</v>
      </c>
      <c r="AN34" s="134" t="s">
        <v>131</v>
      </c>
      <c r="AO34" s="134" t="s">
        <v>131</v>
      </c>
      <c r="AP34" s="134" t="s">
        <v>131</v>
      </c>
      <c r="AQ34" s="134" t="s">
        <v>131</v>
      </c>
      <c r="AR34" s="134" t="s">
        <v>131</v>
      </c>
      <c r="AS34" s="134" t="s">
        <v>131</v>
      </c>
      <c r="AT34" s="134" t="s">
        <v>131</v>
      </c>
      <c r="AU34" s="134" t="s">
        <v>131</v>
      </c>
      <c r="AV34" s="134" t="s">
        <v>131</v>
      </c>
      <c r="AW34" s="134" t="s">
        <v>131</v>
      </c>
      <c r="AX34" s="134" t="s">
        <v>131</v>
      </c>
      <c r="AY34" s="134" t="s">
        <v>131</v>
      </c>
      <c r="AZ34" s="134" t="s">
        <v>131</v>
      </c>
      <c r="BA34" s="134" t="s">
        <v>131</v>
      </c>
      <c r="BB34" s="134" t="s">
        <v>131</v>
      </c>
    </row>
    <row r="35" spans="1:54" ht="15.75" x14ac:dyDescent="0.25">
      <c r="A35" s="75">
        <f>IF(ISBLANK(VLOOKUP(D35,#REF!,3)),0,1)</f>
        <v>1</v>
      </c>
      <c r="B35" s="74">
        <f>IF(ISBLANK(D35),0,IF(ISBLANK(E35),0,IF(ISBLANK(F35),0,1)))</f>
        <v>0</v>
      </c>
      <c r="C35" s="140">
        <v>1</v>
      </c>
      <c r="D35" s="53"/>
      <c r="E35" s="53"/>
      <c r="F35" s="53"/>
      <c r="G35" s="164">
        <v>34.681399999999996</v>
      </c>
      <c r="H35" s="53">
        <v>500</v>
      </c>
      <c r="I35" s="159">
        <v>501</v>
      </c>
      <c r="J35" s="147"/>
      <c r="K35" s="143" t="str">
        <f>IF(ISBLANK(E35),"",(0.000824493-(0.0000040899*E35)+(0.000000076438*E35^2)-(0.00000000082467*E35^3)+(0.0000000000053875*E35^4)))</f>
        <v/>
      </c>
      <c r="L35" s="143" t="str">
        <f>IF(ISBLANK(E35),"",(-0.00000572466+(0.00000010227*E35)-(0.0000000016546*E35^2)))</f>
        <v/>
      </c>
      <c r="M35" s="143" t="str">
        <f>IF(ISBLANK(E35),"",IF(ISBLANK(G35),(O35+(K35*35)+(L35*35^1.5)+(0.00000048314*35^2)),(O35+(K35*G35)+(L35*G35^1.5)+(0.00000048314*G35^2))))</f>
        <v/>
      </c>
      <c r="N35" s="144" t="str">
        <f>IF(ISBLANK(D35),"",IF(ISBLANK(G35),J35*(1+0.00001*(35-20)),J35*(1+0.00001*(G35-20))))</f>
        <v/>
      </c>
      <c r="O35" s="143" t="str">
        <f>IF(ISBLANK(E35),"",(0.999842594+(0.00006793952*E35)-(0.00000909529*E35^2)+(0.0000001001685*E35^3)-(0.000000001120083*E35^4)+(0.000000000006536332*E35^5)))</f>
        <v/>
      </c>
      <c r="P35" s="234">
        <v>1.976</v>
      </c>
      <c r="Q35" s="147"/>
      <c r="R35" s="147"/>
      <c r="S35" s="148">
        <v>85.9</v>
      </c>
      <c r="T35" s="231">
        <v>7.0000000000000001E-3</v>
      </c>
      <c r="U35" s="231">
        <v>6.8403258629613417E-3</v>
      </c>
      <c r="X35" s="231">
        <v>36.523000000000003</v>
      </c>
      <c r="Y35" s="231">
        <v>35.689888784705303</v>
      </c>
      <c r="Z35" s="231">
        <v>2.399</v>
      </c>
      <c r="AA35" s="231">
        <v>2.3442773921777511</v>
      </c>
      <c r="AB35" s="231">
        <v>21.21</v>
      </c>
      <c r="AC35" s="231">
        <v>20.726187364772866</v>
      </c>
      <c r="AD35" s="149"/>
      <c r="AE35" s="149"/>
      <c r="AF35" s="149"/>
      <c r="AG35" s="149"/>
      <c r="AH35" s="149"/>
      <c r="AI35" s="149"/>
      <c r="AJ35" s="149"/>
      <c r="AK35" s="149"/>
      <c r="AL35" s="149"/>
      <c r="AM35" s="149"/>
      <c r="AN35" s="149"/>
      <c r="AO35" s="149"/>
      <c r="AP35" s="149"/>
      <c r="AQ35" s="149"/>
      <c r="AR35" s="149"/>
      <c r="AS35" s="149"/>
      <c r="AT35" s="149"/>
      <c r="AU35" s="149"/>
      <c r="AV35" s="149"/>
      <c r="AW35" s="149"/>
      <c r="AX35" s="149"/>
      <c r="AY35" s="149"/>
      <c r="AZ35" s="149"/>
      <c r="BA35" s="149"/>
      <c r="BB35" s="150"/>
    </row>
    <row r="36" spans="1:54" ht="15.75" x14ac:dyDescent="0.25">
      <c r="A36" s="75">
        <f>IF(ISBLANK(VLOOKUP(D36,#REF!,3)),0,1)</f>
        <v>1</v>
      </c>
      <c r="B36" s="74">
        <f t="shared" ref="B36:B58" si="0">IF(ISBLANK(D36),0,IF(ISBLANK(E36),0,IF(ISBLANK(F36),0,1)))</f>
        <v>0</v>
      </c>
      <c r="C36" s="52">
        <v>2</v>
      </c>
      <c r="D36" s="53"/>
      <c r="E36" s="53"/>
      <c r="F36" s="53"/>
      <c r="G36" s="232">
        <v>35.024000000000001</v>
      </c>
      <c r="H36" s="53">
        <v>300</v>
      </c>
      <c r="I36" s="159">
        <v>299</v>
      </c>
      <c r="J36" s="48"/>
      <c r="K36" s="57" t="str">
        <f t="shared" ref="K36:K45" si="1">IF(ISBLANK(E36),"",(0.000824493-(0.0000040899*E36)+(0.000000076438*E36^2)-(0.00000000082467*E36^3)+(0.0000000000053875*E36^4)))</f>
        <v/>
      </c>
      <c r="L36" s="57" t="str">
        <f t="shared" ref="L36:L45" si="2">IF(ISBLANK(E36),"",(-0.00000572466+(0.00000010227*E36)-(0.0000000016546*E36^2)))</f>
        <v/>
      </c>
      <c r="M36" s="57" t="str">
        <f t="shared" ref="M36:M45" si="3">IF(ISBLANK(E36),"",IF(ISBLANK(G36),(O36+(K36*35)+(L36*35^1.5)+(0.00000048314*35^2)),(O36+(K36*G36)+(L36*G36^1.5)+(0.00000048314*G36^2))))</f>
        <v/>
      </c>
      <c r="N36" s="58" t="str">
        <f t="shared" ref="N36:N45" si="4">IF(ISBLANK(D36),"",IF(ISBLANK(G36),J36*(1+0.00001*(35-20)),J36*(1+0.00001*(G36-20))))</f>
        <v/>
      </c>
      <c r="O36" s="57" t="str">
        <f t="shared" ref="O36:O45" si="5">IF(ISBLANK(E36),"",(0.999842594+(0.00006793952*E36)-(0.00000909529*E36^2)+(0.0000001001685*E36^3)-(0.000000001120083*E36^4)+(0.000000000006536332*E36^5)))</f>
        <v/>
      </c>
      <c r="P36" s="234">
        <v>1.3129999999999999</v>
      </c>
      <c r="Q36" s="48"/>
      <c r="R36" s="48"/>
      <c r="S36" s="102">
        <v>57.1</v>
      </c>
      <c r="T36" s="231">
        <v>5.0000000000000001E-3</v>
      </c>
      <c r="U36" s="231">
        <v>4.8859470449723868E-3</v>
      </c>
      <c r="X36" s="231">
        <v>33.195</v>
      </c>
      <c r="Y36" s="231">
        <v>32.437802431571676</v>
      </c>
      <c r="Z36" s="231">
        <v>2.0940000000000003</v>
      </c>
      <c r="AA36" s="231">
        <v>2.0462346224344361</v>
      </c>
      <c r="AB36" s="231">
        <v>13.98</v>
      </c>
      <c r="AC36" s="231">
        <v>13.661107937742795</v>
      </c>
      <c r="AD36" s="76"/>
      <c r="AE36" s="76"/>
      <c r="AF36" s="76"/>
      <c r="AG36" s="76"/>
      <c r="AH36" s="76"/>
      <c r="AI36" s="76"/>
      <c r="AJ36" s="76"/>
      <c r="AK36" s="76"/>
      <c r="AL36" s="76"/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76"/>
      <c r="BA36" s="76"/>
      <c r="BB36" s="77"/>
    </row>
    <row r="37" spans="1:54" ht="15.75" x14ac:dyDescent="0.25">
      <c r="A37" s="75">
        <f>IF(ISBLANK(VLOOKUP(D37,#REF!,3)),0,1)</f>
        <v>1</v>
      </c>
      <c r="B37" s="74">
        <f t="shared" si="0"/>
        <v>0</v>
      </c>
      <c r="C37" s="52">
        <v>3</v>
      </c>
      <c r="D37" s="53"/>
      <c r="E37" s="53"/>
      <c r="F37" s="53"/>
      <c r="G37" s="232">
        <v>35.0246</v>
      </c>
      <c r="H37" s="53">
        <v>300</v>
      </c>
      <c r="I37" s="159">
        <v>299</v>
      </c>
      <c r="J37" s="48"/>
      <c r="K37" s="57" t="str">
        <f t="shared" si="1"/>
        <v/>
      </c>
      <c r="L37" s="57" t="str">
        <f t="shared" si="2"/>
        <v/>
      </c>
      <c r="M37" s="57" t="str">
        <f t="shared" si="3"/>
        <v/>
      </c>
      <c r="N37" s="58" t="str">
        <f t="shared" si="4"/>
        <v/>
      </c>
      <c r="O37" s="57" t="str">
        <f t="shared" si="5"/>
        <v/>
      </c>
      <c r="P37" s="234">
        <v>1.302</v>
      </c>
      <c r="Q37" s="48"/>
      <c r="R37" s="48"/>
      <c r="S37" s="102">
        <v>56.7</v>
      </c>
      <c r="T37" s="231">
        <v>1.6E-2</v>
      </c>
      <c r="U37" s="231">
        <v>1.5635030543911639E-2</v>
      </c>
      <c r="X37" s="231">
        <v>33.114000000000004</v>
      </c>
      <c r="Y37" s="231">
        <v>32.358650089443131</v>
      </c>
      <c r="Z37" s="231">
        <v>2.0610000000000004</v>
      </c>
      <c r="AA37" s="231">
        <v>2.0139873719376182</v>
      </c>
      <c r="AB37" s="231">
        <v>13.63</v>
      </c>
      <c r="AC37" s="231">
        <v>13.319091644594728</v>
      </c>
      <c r="AD37" s="76"/>
      <c r="AE37" s="76"/>
      <c r="AF37" s="76"/>
      <c r="AG37" s="76"/>
      <c r="AH37" s="76"/>
      <c r="AI37" s="76"/>
      <c r="AJ37" s="76"/>
      <c r="AK37" s="76"/>
      <c r="AL37" s="76"/>
      <c r="AM37" s="76"/>
      <c r="AN37" s="76"/>
      <c r="AO37" s="76"/>
      <c r="AP37" s="76"/>
      <c r="AQ37" s="76"/>
      <c r="AR37" s="76"/>
      <c r="AS37" s="76"/>
      <c r="AT37" s="76"/>
      <c r="AU37" s="76"/>
      <c r="AV37" s="76"/>
      <c r="AW37" s="76"/>
      <c r="AX37" s="76"/>
      <c r="AY37" s="76"/>
      <c r="AZ37" s="76"/>
      <c r="BA37" s="76"/>
      <c r="BB37" s="77"/>
    </row>
    <row r="38" spans="1:54" ht="15.75" x14ac:dyDescent="0.25">
      <c r="A38" s="75">
        <f>IF(ISBLANK(VLOOKUP(D38,#REF!,3)),0,1)</f>
        <v>1</v>
      </c>
      <c r="B38" s="74">
        <f t="shared" si="0"/>
        <v>0</v>
      </c>
      <c r="C38" s="52">
        <v>4</v>
      </c>
      <c r="D38" s="53"/>
      <c r="E38" s="53"/>
      <c r="F38" s="53"/>
      <c r="G38" s="164">
        <v>35.577800000000003</v>
      </c>
      <c r="H38" s="53">
        <v>160</v>
      </c>
      <c r="I38" s="159">
        <v>159.19999999999999</v>
      </c>
      <c r="J38" s="16"/>
      <c r="K38" s="57" t="str">
        <f t="shared" si="1"/>
        <v/>
      </c>
      <c r="L38" s="57" t="str">
        <f t="shared" si="2"/>
        <v/>
      </c>
      <c r="M38" s="57" t="str">
        <f t="shared" si="3"/>
        <v/>
      </c>
      <c r="N38" s="58" t="str">
        <f t="shared" si="4"/>
        <v/>
      </c>
      <c r="O38" s="57" t="str">
        <f t="shared" si="5"/>
        <v/>
      </c>
      <c r="P38" s="234">
        <v>2.2589999999999999</v>
      </c>
      <c r="Q38" s="16"/>
      <c r="R38" s="16"/>
      <c r="S38" s="124">
        <v>98.4</v>
      </c>
      <c r="T38" s="231">
        <v>0.02</v>
      </c>
      <c r="U38" s="231">
        <v>1.9543788179889547E-2</v>
      </c>
      <c r="X38" s="231">
        <v>20.64</v>
      </c>
      <c r="Y38" s="231">
        <v>20.169189401646015</v>
      </c>
      <c r="Z38" s="231">
        <v>1.4139999999999999</v>
      </c>
      <c r="AA38" s="231">
        <v>1.381745824318191</v>
      </c>
      <c r="AB38" s="231">
        <v>6.99</v>
      </c>
      <c r="AC38" s="231">
        <v>6.8305539688713974</v>
      </c>
      <c r="AD38" s="76"/>
      <c r="AE38" s="76"/>
      <c r="AF38" s="76"/>
      <c r="AG38" s="76"/>
      <c r="AH38" s="76"/>
      <c r="AI38" s="76"/>
      <c r="AJ38" s="76"/>
      <c r="AK38" s="76"/>
      <c r="AL38" s="76"/>
      <c r="AM38" s="76"/>
      <c r="AN38" s="76"/>
      <c r="AO38" s="76"/>
      <c r="AP38" s="76"/>
      <c r="AQ38" s="76"/>
      <c r="AR38" s="76"/>
      <c r="AS38" s="76"/>
      <c r="AT38" s="76"/>
      <c r="AU38" s="76"/>
      <c r="AV38" s="76"/>
      <c r="AW38" s="76"/>
      <c r="AX38" s="76"/>
      <c r="AY38" s="76"/>
      <c r="AZ38" s="76"/>
      <c r="BA38" s="76"/>
      <c r="BB38" s="77"/>
    </row>
    <row r="39" spans="1:54" ht="15.75" x14ac:dyDescent="0.25">
      <c r="A39" s="75">
        <f>IF(ISBLANK(VLOOKUP(D39,#REF!,3)),0,1)</f>
        <v>1</v>
      </c>
      <c r="B39" s="74">
        <f t="shared" si="0"/>
        <v>0</v>
      </c>
      <c r="C39" s="52">
        <v>5</v>
      </c>
      <c r="D39" s="53"/>
      <c r="E39" s="53"/>
      <c r="F39" s="53"/>
      <c r="G39" s="164">
        <v>35.633899999999997</v>
      </c>
      <c r="H39" s="53">
        <v>130</v>
      </c>
      <c r="I39" s="159">
        <v>129.19999999999999</v>
      </c>
      <c r="J39" s="16"/>
      <c r="K39" s="57" t="str">
        <f t="shared" si="1"/>
        <v/>
      </c>
      <c r="L39" s="57" t="str">
        <f t="shared" si="2"/>
        <v/>
      </c>
      <c r="M39" s="57" t="str">
        <f t="shared" si="3"/>
        <v/>
      </c>
      <c r="N39" s="58" t="str">
        <f t="shared" si="4"/>
        <v/>
      </c>
      <c r="O39" s="57" t="str">
        <f t="shared" si="5"/>
        <v/>
      </c>
      <c r="P39" s="234">
        <v>2.58</v>
      </c>
      <c r="Q39" s="16"/>
      <c r="R39" s="16"/>
      <c r="S39" s="124">
        <v>112.3</v>
      </c>
      <c r="T39" s="231">
        <v>0.02</v>
      </c>
      <c r="U39" s="231">
        <v>1.9543788179889547E-2</v>
      </c>
      <c r="X39" s="231">
        <v>18.440000000000001</v>
      </c>
      <c r="Y39" s="231">
        <v>18.019372701858163</v>
      </c>
      <c r="Z39" s="231">
        <v>1.296</v>
      </c>
      <c r="AA39" s="231">
        <v>1.2664374740568427</v>
      </c>
      <c r="AB39" s="231">
        <v>6.23</v>
      </c>
      <c r="AC39" s="231">
        <v>6.087890018035595</v>
      </c>
      <c r="AD39" s="76"/>
      <c r="AE39" s="76"/>
      <c r="AF39" s="76"/>
      <c r="AG39" s="76"/>
      <c r="AH39" s="76"/>
      <c r="AI39" s="76"/>
      <c r="AJ39" s="76"/>
      <c r="AK39" s="76"/>
      <c r="AL39" s="76"/>
      <c r="AM39" s="76"/>
      <c r="AN39" s="76"/>
      <c r="AO39" s="76"/>
      <c r="AP39" s="76"/>
      <c r="AQ39" s="76"/>
      <c r="AR39" s="76"/>
      <c r="AS39" s="76"/>
      <c r="AT39" s="76"/>
      <c r="AU39" s="76"/>
      <c r="AV39" s="76"/>
      <c r="AW39" s="76"/>
      <c r="AX39" s="76"/>
      <c r="AY39" s="76"/>
      <c r="AZ39" s="76"/>
      <c r="BA39" s="76"/>
      <c r="BB39" s="77"/>
    </row>
    <row r="40" spans="1:54" ht="15.75" x14ac:dyDescent="0.25">
      <c r="A40" s="75">
        <f>IF(ISBLANK(VLOOKUP(D40,#REF!,3)),0,1)</f>
        <v>1</v>
      </c>
      <c r="B40" s="74">
        <f t="shared" si="0"/>
        <v>0</v>
      </c>
      <c r="C40" s="52">
        <v>6</v>
      </c>
      <c r="D40" s="53"/>
      <c r="E40" s="53"/>
      <c r="F40" s="53"/>
      <c r="G40" s="164">
        <v>35.763300000000001</v>
      </c>
      <c r="H40" s="53">
        <v>100</v>
      </c>
      <c r="I40" s="159">
        <v>99.3</v>
      </c>
      <c r="J40" s="16"/>
      <c r="K40" s="120" t="str">
        <f t="shared" si="1"/>
        <v/>
      </c>
      <c r="L40" s="120" t="str">
        <f t="shared" si="2"/>
        <v/>
      </c>
      <c r="M40" s="120" t="str">
        <f t="shared" si="3"/>
        <v/>
      </c>
      <c r="N40" s="121" t="str">
        <f t="shared" si="4"/>
        <v/>
      </c>
      <c r="O40" s="120" t="str">
        <f t="shared" si="5"/>
        <v/>
      </c>
      <c r="P40" s="234">
        <v>2.9729999999999999</v>
      </c>
      <c r="Q40" s="16"/>
      <c r="R40" s="16"/>
      <c r="S40" s="124">
        <v>129.4</v>
      </c>
      <c r="T40" s="231">
        <v>2.1999999999999999E-2</v>
      </c>
      <c r="U40" s="231">
        <v>2.1498166997878501E-2</v>
      </c>
      <c r="X40" s="231">
        <v>15.198</v>
      </c>
      <c r="Y40" s="231">
        <v>14.851324637898069</v>
      </c>
      <c r="Z40" s="231">
        <v>1.1119999999999999</v>
      </c>
      <c r="AA40" s="231">
        <v>1.0866346228018589</v>
      </c>
      <c r="AB40" s="231">
        <v>4.96</v>
      </c>
      <c r="AC40" s="231">
        <v>4.8468594686126076</v>
      </c>
      <c r="AD40" s="76"/>
      <c r="AE40" s="76"/>
      <c r="AF40" s="76"/>
      <c r="AG40" s="76"/>
      <c r="AH40" s="76"/>
      <c r="AI40" s="76"/>
      <c r="AJ40" s="76"/>
      <c r="AK40" s="76"/>
      <c r="AL40" s="76"/>
      <c r="AM40" s="76"/>
      <c r="AN40" s="76"/>
      <c r="AO40" s="76"/>
      <c r="AP40" s="76"/>
      <c r="AQ40" s="76"/>
      <c r="AR40" s="76"/>
      <c r="AS40" s="76"/>
      <c r="AT40" s="76"/>
      <c r="AU40" s="76"/>
      <c r="AV40" s="76"/>
      <c r="AW40" s="76"/>
      <c r="AX40" s="76"/>
      <c r="AY40" s="76"/>
      <c r="AZ40" s="76"/>
      <c r="BA40" s="76"/>
      <c r="BB40" s="77"/>
    </row>
    <row r="41" spans="1:54" ht="15.75" x14ac:dyDescent="0.25">
      <c r="A41" s="75">
        <f>IF(ISBLANK(VLOOKUP(D41,#REF!,3)),0,1)</f>
        <v>1</v>
      </c>
      <c r="B41" s="74">
        <f t="shared" si="0"/>
        <v>0</v>
      </c>
      <c r="C41" s="52">
        <v>7</v>
      </c>
      <c r="D41" s="53"/>
      <c r="E41" s="53"/>
      <c r="F41" s="53"/>
      <c r="G41" s="164">
        <v>35.907499999999999</v>
      </c>
      <c r="H41" s="53">
        <v>80</v>
      </c>
      <c r="I41" s="159">
        <v>78.900000000000006</v>
      </c>
      <c r="J41" s="16"/>
      <c r="K41" s="57" t="str">
        <f t="shared" si="1"/>
        <v/>
      </c>
      <c r="L41" s="57" t="str">
        <f t="shared" si="2"/>
        <v/>
      </c>
      <c r="M41" s="57" t="str">
        <f t="shared" si="3"/>
        <v/>
      </c>
      <c r="N41" s="58" t="str">
        <f t="shared" si="4"/>
        <v/>
      </c>
      <c r="O41" s="57" t="str">
        <f t="shared" si="5"/>
        <v/>
      </c>
      <c r="P41" s="234">
        <v>3.2450000000000001</v>
      </c>
      <c r="Q41" s="16"/>
      <c r="R41" s="16"/>
      <c r="S41" s="124">
        <v>141.30000000000001</v>
      </c>
      <c r="T41" s="231">
        <v>3.7999999999999999E-2</v>
      </c>
      <c r="U41" s="231">
        <v>3.713319754179014E-2</v>
      </c>
      <c r="X41" s="231">
        <v>12.391999999999999</v>
      </c>
      <c r="Y41" s="231">
        <v>12.109331156259563</v>
      </c>
      <c r="Z41" s="231">
        <v>0.92</v>
      </c>
      <c r="AA41" s="231">
        <v>0.89901425627491927</v>
      </c>
      <c r="AB41" s="231">
        <v>3.89</v>
      </c>
      <c r="AC41" s="231">
        <v>3.8012668009885173</v>
      </c>
      <c r="AD41" s="76"/>
      <c r="AE41" s="76"/>
      <c r="AF41" s="76"/>
      <c r="AG41" s="76"/>
      <c r="AH41" s="76"/>
      <c r="AI41" s="76"/>
      <c r="AJ41" s="76"/>
      <c r="AK41" s="76"/>
      <c r="AL41" s="76"/>
      <c r="AM41" s="76"/>
      <c r="AN41" s="76"/>
      <c r="AO41" s="76"/>
      <c r="AP41" s="76"/>
      <c r="AQ41" s="76"/>
      <c r="AR41" s="76"/>
      <c r="AS41" s="76"/>
      <c r="AT41" s="76"/>
      <c r="AU41" s="76"/>
      <c r="AV41" s="76"/>
      <c r="AW41" s="76"/>
      <c r="AX41" s="76"/>
      <c r="AY41" s="76"/>
      <c r="AZ41" s="76"/>
      <c r="BA41" s="76"/>
      <c r="BB41" s="77"/>
    </row>
    <row r="42" spans="1:54" ht="15.75" x14ac:dyDescent="0.25">
      <c r="A42" s="75">
        <f>IF(ISBLANK(VLOOKUP(D42,#REF!,3)),0,1)</f>
        <v>1</v>
      </c>
      <c r="B42" s="74">
        <f t="shared" si="0"/>
        <v>0</v>
      </c>
      <c r="C42" s="52">
        <v>8</v>
      </c>
      <c r="D42" s="53"/>
      <c r="E42" s="53"/>
      <c r="F42" s="53"/>
      <c r="G42" s="164">
        <v>35.969900000000003</v>
      </c>
      <c r="H42" s="53">
        <v>60</v>
      </c>
      <c r="I42" s="159">
        <v>60.2</v>
      </c>
      <c r="J42" s="16"/>
      <c r="K42" s="57" t="str">
        <f t="shared" si="1"/>
        <v/>
      </c>
      <c r="L42" s="57" t="str">
        <f t="shared" si="2"/>
        <v/>
      </c>
      <c r="M42" s="57" t="str">
        <f t="shared" si="3"/>
        <v/>
      </c>
      <c r="N42" s="58" t="str">
        <f t="shared" si="4"/>
        <v/>
      </c>
      <c r="O42" s="57" t="str">
        <f t="shared" si="5"/>
        <v/>
      </c>
      <c r="P42" s="234">
        <v>3.2839999999999998</v>
      </c>
      <c r="Q42" s="16"/>
      <c r="R42" s="16"/>
      <c r="S42" s="124">
        <v>143</v>
      </c>
      <c r="T42" s="231">
        <v>6.0999999999999999E-2</v>
      </c>
      <c r="U42" s="231">
        <v>5.9608553948663122E-2</v>
      </c>
      <c r="X42" s="231">
        <v>11.199</v>
      </c>
      <c r="Y42" s="231">
        <v>10.943544191329153</v>
      </c>
      <c r="Z42" s="231">
        <v>0.85199999999999998</v>
      </c>
      <c r="AA42" s="231">
        <v>0.83256537646329476</v>
      </c>
      <c r="AB42" s="231">
        <v>3.39</v>
      </c>
      <c r="AC42" s="231">
        <v>3.3126720964912786</v>
      </c>
      <c r="AD42" s="76"/>
      <c r="AE42" s="76"/>
      <c r="AF42" s="76"/>
      <c r="AG42" s="76"/>
      <c r="AH42" s="76"/>
      <c r="AI42" s="76"/>
      <c r="AJ42" s="76"/>
      <c r="AK42" s="76"/>
      <c r="AL42" s="76"/>
      <c r="AM42" s="76"/>
      <c r="AN42" s="76"/>
      <c r="AO42" s="76"/>
      <c r="AP42" s="76"/>
      <c r="AQ42" s="76"/>
      <c r="AR42" s="76"/>
      <c r="AS42" s="76"/>
      <c r="AT42" s="76"/>
      <c r="AU42" s="76"/>
      <c r="AV42" s="76"/>
      <c r="AW42" s="76"/>
      <c r="AX42" s="76"/>
      <c r="AY42" s="76"/>
      <c r="AZ42" s="76"/>
      <c r="BA42" s="76"/>
      <c r="BB42" s="77"/>
    </row>
    <row r="43" spans="1:54" ht="15.75" x14ac:dyDescent="0.25">
      <c r="A43" s="75">
        <f>IF(ISBLANK(VLOOKUP(D43,#REF!,3)),0,1)</f>
        <v>1</v>
      </c>
      <c r="B43" s="74">
        <f t="shared" si="0"/>
        <v>0</v>
      </c>
      <c r="C43" s="52">
        <v>9</v>
      </c>
      <c r="D43" s="53"/>
      <c r="E43" s="53"/>
      <c r="F43" s="53"/>
      <c r="G43" s="164">
        <v>36.0655</v>
      </c>
      <c r="H43" s="53">
        <v>40</v>
      </c>
      <c r="I43" s="159">
        <v>38.6</v>
      </c>
      <c r="J43" s="16"/>
      <c r="K43" s="57" t="str">
        <f t="shared" si="1"/>
        <v/>
      </c>
      <c r="L43" s="57" t="str">
        <f t="shared" si="2"/>
        <v/>
      </c>
      <c r="M43" s="57" t="str">
        <f t="shared" si="3"/>
        <v/>
      </c>
      <c r="N43" s="58" t="str">
        <f t="shared" si="4"/>
        <v/>
      </c>
      <c r="O43" s="57" t="str">
        <f t="shared" si="5"/>
        <v/>
      </c>
      <c r="P43" s="234">
        <v>3.5089999999999999</v>
      </c>
      <c r="Q43" s="16"/>
      <c r="R43" s="16"/>
      <c r="S43" s="124">
        <v>152.9</v>
      </c>
      <c r="T43" s="231">
        <v>0.27100000000000002</v>
      </c>
      <c r="U43" s="231">
        <v>0.26481832983750342</v>
      </c>
      <c r="X43" s="231">
        <v>8.5689999999999991</v>
      </c>
      <c r="Y43" s="231">
        <v>8.373536045673676</v>
      </c>
      <c r="Z43" s="231">
        <v>0.69499999999999995</v>
      </c>
      <c r="AA43" s="231">
        <v>0.6791466392511617</v>
      </c>
      <c r="AB43" s="231">
        <v>2.77</v>
      </c>
      <c r="AC43" s="231">
        <v>2.7068146629147023</v>
      </c>
      <c r="AD43" s="76"/>
      <c r="AE43" s="76"/>
      <c r="AF43" s="76"/>
      <c r="AG43" s="76"/>
      <c r="AH43" s="76"/>
      <c r="AI43" s="76"/>
      <c r="AJ43" s="76"/>
      <c r="AK43" s="76"/>
      <c r="AL43" s="76"/>
      <c r="AM43" s="76"/>
      <c r="AN43" s="76"/>
      <c r="AO43" s="76"/>
      <c r="AP43" s="76"/>
      <c r="AQ43" s="76"/>
      <c r="AR43" s="76"/>
      <c r="AS43" s="76"/>
      <c r="AT43" s="76"/>
      <c r="AU43" s="76"/>
      <c r="AV43" s="76"/>
      <c r="AW43" s="76"/>
      <c r="AX43" s="76"/>
      <c r="AY43" s="76"/>
      <c r="AZ43" s="76"/>
      <c r="BA43" s="76"/>
      <c r="BB43" s="77"/>
    </row>
    <row r="44" spans="1:54" ht="15.75" x14ac:dyDescent="0.25">
      <c r="A44" s="75">
        <f>IF(ISBLANK(VLOOKUP(D44,#REF!,3)),0,1)</f>
        <v>1</v>
      </c>
      <c r="B44" s="74">
        <f t="shared" si="0"/>
        <v>0</v>
      </c>
      <c r="C44" s="52">
        <v>10</v>
      </c>
      <c r="D44" s="53"/>
      <c r="E44" s="53"/>
      <c r="F44" s="53"/>
      <c r="G44" s="164">
        <v>34.438800000000001</v>
      </c>
      <c r="H44" s="53">
        <v>20</v>
      </c>
      <c r="I44" s="159">
        <v>19</v>
      </c>
      <c r="J44" s="16"/>
      <c r="K44" s="57" t="str">
        <f t="shared" si="1"/>
        <v/>
      </c>
      <c r="L44" s="57" t="str">
        <f t="shared" si="2"/>
        <v/>
      </c>
      <c r="M44" s="57" t="str">
        <f t="shared" si="3"/>
        <v/>
      </c>
      <c r="N44" s="58" t="str">
        <f t="shared" si="4"/>
        <v/>
      </c>
      <c r="O44" s="57" t="str">
        <f t="shared" si="5"/>
        <v/>
      </c>
      <c r="P44" s="234">
        <v>4.54</v>
      </c>
      <c r="Q44" s="16"/>
      <c r="R44" s="16"/>
      <c r="S44" s="124">
        <v>198.4</v>
      </c>
      <c r="T44" s="231">
        <v>7.0000000000000001E-3</v>
      </c>
      <c r="U44" s="231">
        <v>6.8403258629613417E-3</v>
      </c>
      <c r="X44" s="231">
        <v>0.26300000000000001</v>
      </c>
      <c r="Y44" s="231">
        <v>0.25700081456554758</v>
      </c>
      <c r="Z44" s="231">
        <v>3.9000000000000007E-2</v>
      </c>
      <c r="AA44" s="231">
        <v>3.8110386950784628E-2</v>
      </c>
      <c r="AB44" s="231">
        <v>0.76</v>
      </c>
      <c r="AC44" s="231">
        <v>0.74266395083580283</v>
      </c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  <c r="AP44" s="76"/>
      <c r="AQ44" s="76"/>
      <c r="AR44" s="76"/>
      <c r="AS44" s="76"/>
      <c r="AT44" s="76"/>
      <c r="AU44" s="76"/>
      <c r="AV44" s="76"/>
      <c r="AW44" s="76"/>
      <c r="AX44" s="76"/>
      <c r="AY44" s="76"/>
      <c r="AZ44" s="76"/>
      <c r="BA44" s="76"/>
      <c r="BB44" s="77"/>
    </row>
    <row r="45" spans="1:54" ht="15.75" x14ac:dyDescent="0.25">
      <c r="A45" s="75">
        <f>IF(ISBLANK(VLOOKUP(D45,#REF!,3)),0,1)</f>
        <v>1</v>
      </c>
      <c r="B45" s="74">
        <f t="shared" si="0"/>
        <v>0</v>
      </c>
      <c r="C45" s="52">
        <v>11</v>
      </c>
      <c r="D45" s="53"/>
      <c r="E45" s="53"/>
      <c r="F45" s="53"/>
      <c r="G45" s="164">
        <v>34.3992</v>
      </c>
      <c r="H45" s="53">
        <v>10</v>
      </c>
      <c r="I45" s="159">
        <v>10.4</v>
      </c>
      <c r="J45" s="16"/>
      <c r="K45" s="57" t="str">
        <f t="shared" si="1"/>
        <v/>
      </c>
      <c r="L45" s="57" t="str">
        <f t="shared" si="2"/>
        <v/>
      </c>
      <c r="M45" s="57" t="str">
        <f t="shared" si="3"/>
        <v/>
      </c>
      <c r="N45" s="58" t="str">
        <f t="shared" si="4"/>
        <v/>
      </c>
      <c r="O45" s="57" t="str">
        <f t="shared" si="5"/>
        <v/>
      </c>
      <c r="P45" s="234">
        <v>4.5590000000000002</v>
      </c>
      <c r="Q45" s="16"/>
      <c r="R45" s="16"/>
      <c r="S45" s="124">
        <v>199.3</v>
      </c>
      <c r="T45" s="231">
        <v>2E-3</v>
      </c>
      <c r="U45" s="231">
        <v>1.9543788179889549E-3</v>
      </c>
      <c r="X45" s="231">
        <v>0.22800000000000001</v>
      </c>
      <c r="Y45" s="231">
        <v>0.22279918525074086</v>
      </c>
      <c r="Z45" s="231">
        <v>4.2999999999999997E-2</v>
      </c>
      <c r="AA45" s="231">
        <v>4.2019144586762522E-2</v>
      </c>
      <c r="AB45" s="231">
        <v>0.67</v>
      </c>
      <c r="AC45" s="231">
        <v>0.6547169040262999</v>
      </c>
      <c r="AD45" s="76"/>
      <c r="AE45" s="76"/>
      <c r="AF45" s="76"/>
      <c r="AG45" s="76"/>
      <c r="AH45" s="76"/>
      <c r="AI45" s="76"/>
      <c r="AJ45" s="76"/>
      <c r="AK45" s="76"/>
      <c r="AL45" s="76"/>
      <c r="AM45" s="76"/>
      <c r="AN45" s="76"/>
      <c r="AO45" s="76"/>
      <c r="AP45" s="76"/>
      <c r="AQ45" s="76"/>
      <c r="AR45" s="76"/>
      <c r="AS45" s="76"/>
      <c r="AT45" s="76"/>
      <c r="AU45" s="76"/>
      <c r="AV45" s="76"/>
      <c r="AW45" s="76"/>
      <c r="AX45" s="76"/>
      <c r="AY45" s="76"/>
      <c r="AZ45" s="76"/>
      <c r="BA45" s="76"/>
      <c r="BB45" s="77"/>
    </row>
    <row r="46" spans="1:54" ht="15.75" x14ac:dyDescent="0.25">
      <c r="A46" s="75">
        <f>IF(ISBLANK(VLOOKUP(D46,#REF!,3)),0,1)</f>
        <v>1</v>
      </c>
      <c r="B46" s="74">
        <f t="shared" si="0"/>
        <v>0</v>
      </c>
      <c r="C46" s="52">
        <v>12</v>
      </c>
      <c r="D46" s="53"/>
      <c r="E46" s="54"/>
      <c r="F46" s="55"/>
      <c r="G46" s="164">
        <v>34.398299999999999</v>
      </c>
      <c r="H46" s="53">
        <v>0</v>
      </c>
      <c r="I46" s="159">
        <v>0.6</v>
      </c>
      <c r="J46" s="16"/>
      <c r="K46" s="16"/>
      <c r="L46" s="16"/>
      <c r="M46" s="16"/>
      <c r="N46" s="16"/>
      <c r="O46" s="16"/>
      <c r="P46" s="234">
        <v>4.5549999999999997</v>
      </c>
      <c r="Q46" s="16"/>
      <c r="R46" s="16"/>
      <c r="S46" s="124">
        <v>199.1</v>
      </c>
      <c r="T46" s="231">
        <v>0</v>
      </c>
      <c r="U46" s="231">
        <v>0</v>
      </c>
      <c r="X46" s="231">
        <v>0.21</v>
      </c>
      <c r="Y46" s="231">
        <v>0.20520977588884023</v>
      </c>
      <c r="Z46" s="231">
        <v>4.2999999999999997E-2</v>
      </c>
      <c r="AA46" s="231">
        <v>4.2019144586762522E-2</v>
      </c>
      <c r="AB46" s="231">
        <v>0.71</v>
      </c>
      <c r="AC46" s="231">
        <v>0.69380448038607889</v>
      </c>
      <c r="AD46" s="76"/>
      <c r="AE46" s="76"/>
      <c r="AF46" s="76"/>
      <c r="AG46" s="76"/>
      <c r="AH46" s="76"/>
      <c r="AI46" s="76"/>
      <c r="AJ46" s="76"/>
      <c r="AK46" s="76"/>
      <c r="AL46" s="76"/>
      <c r="AM46" s="76"/>
      <c r="AN46" s="76"/>
      <c r="AO46" s="76"/>
      <c r="AP46" s="76"/>
      <c r="AQ46" s="76"/>
      <c r="AR46" s="76"/>
      <c r="AS46" s="76"/>
      <c r="AT46" s="76"/>
      <c r="AU46" s="76"/>
      <c r="AV46" s="76"/>
      <c r="AW46" s="76"/>
      <c r="AX46" s="76"/>
      <c r="AY46" s="76"/>
      <c r="AZ46" s="76"/>
      <c r="BA46" s="76"/>
      <c r="BB46" s="77"/>
    </row>
    <row r="47" spans="1:54" ht="15.75" x14ac:dyDescent="0.25">
      <c r="A47" s="75">
        <f>IF(ISBLANK(VLOOKUP(D47,#REF!,3)),0,1)</f>
        <v>1</v>
      </c>
      <c r="B47" s="74">
        <f t="shared" si="0"/>
        <v>0</v>
      </c>
      <c r="C47" s="52">
        <v>13</v>
      </c>
      <c r="D47" s="53"/>
      <c r="E47" s="54"/>
      <c r="F47" s="55"/>
      <c r="G47" s="112"/>
      <c r="H47" s="53"/>
      <c r="I47" s="53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24"/>
      <c r="W47" s="124"/>
      <c r="X47" s="16"/>
      <c r="Y47" s="16"/>
      <c r="Z47" s="124"/>
      <c r="AA47" s="76"/>
      <c r="AB47" s="76"/>
      <c r="AC47" s="76"/>
      <c r="AD47" s="76"/>
      <c r="AE47" s="76"/>
      <c r="AF47" s="76"/>
      <c r="AG47" s="76"/>
      <c r="AH47" s="76"/>
      <c r="AI47" s="76"/>
      <c r="AJ47" s="76"/>
      <c r="AK47" s="76"/>
      <c r="AL47" s="76"/>
      <c r="AM47" s="76"/>
      <c r="AN47" s="76"/>
      <c r="AO47" s="76"/>
      <c r="AP47" s="76"/>
      <c r="AQ47" s="76"/>
      <c r="AR47" s="76"/>
      <c r="AS47" s="76"/>
      <c r="AT47" s="76"/>
      <c r="AU47" s="76"/>
      <c r="AV47" s="76"/>
      <c r="AW47" s="76"/>
      <c r="AX47" s="76"/>
      <c r="AY47" s="76"/>
      <c r="AZ47" s="76"/>
      <c r="BA47" s="76"/>
      <c r="BB47" s="77"/>
    </row>
    <row r="48" spans="1:54" ht="15.75" x14ac:dyDescent="0.25">
      <c r="A48" s="75">
        <f>IF(ISBLANK(VLOOKUP(D48,#REF!,3)),0,1)</f>
        <v>1</v>
      </c>
      <c r="B48" s="74">
        <f t="shared" si="0"/>
        <v>0</v>
      </c>
      <c r="C48" s="52">
        <v>14</v>
      </c>
      <c r="D48" s="53"/>
      <c r="E48" s="54"/>
      <c r="F48" s="55"/>
      <c r="G48" s="112"/>
      <c r="H48" s="53"/>
      <c r="I48" s="53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24"/>
      <c r="W48" s="124"/>
      <c r="X48" s="16"/>
      <c r="Y48" s="16"/>
      <c r="Z48" s="124"/>
      <c r="AA48" s="76"/>
      <c r="AB48" s="76"/>
      <c r="AC48" s="76"/>
      <c r="AD48" s="76"/>
      <c r="AE48" s="76"/>
      <c r="AF48" s="76"/>
      <c r="AG48" s="76"/>
      <c r="AH48" s="76"/>
      <c r="AI48" s="76"/>
      <c r="AJ48" s="76"/>
      <c r="AK48" s="76"/>
      <c r="AL48" s="76"/>
      <c r="AM48" s="76"/>
      <c r="AN48" s="76"/>
      <c r="AO48" s="76"/>
      <c r="AP48" s="76"/>
      <c r="AQ48" s="76"/>
      <c r="AR48" s="76"/>
      <c r="AS48" s="76"/>
      <c r="AT48" s="76"/>
      <c r="AU48" s="76"/>
      <c r="AV48" s="76"/>
      <c r="AW48" s="76"/>
      <c r="AX48" s="76"/>
      <c r="AY48" s="76"/>
      <c r="AZ48" s="76"/>
      <c r="BA48" s="76"/>
      <c r="BB48" s="77"/>
    </row>
    <row r="49" spans="1:54" ht="15.75" x14ac:dyDescent="0.25">
      <c r="A49" s="75">
        <f>IF(ISBLANK(VLOOKUP(D49,#REF!,3)),0,1)</f>
        <v>1</v>
      </c>
      <c r="B49" s="74">
        <f t="shared" si="0"/>
        <v>0</v>
      </c>
      <c r="C49" s="52">
        <v>15</v>
      </c>
      <c r="D49" s="53"/>
      <c r="E49" s="54"/>
      <c r="F49" s="55"/>
      <c r="G49" s="112"/>
      <c r="H49" s="53"/>
      <c r="I49" s="53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24"/>
      <c r="W49" s="124"/>
      <c r="X49" s="16"/>
      <c r="Y49" s="16"/>
      <c r="Z49" s="124"/>
      <c r="AA49" s="16"/>
      <c r="AB49" s="124"/>
      <c r="AC49" s="124"/>
      <c r="AD49" s="76"/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76"/>
      <c r="AR49" s="76"/>
      <c r="AS49" s="76"/>
      <c r="AT49" s="76"/>
      <c r="AU49" s="76"/>
      <c r="AV49" s="76"/>
      <c r="AW49" s="76"/>
      <c r="AX49" s="76"/>
      <c r="AY49" s="76"/>
      <c r="AZ49" s="76"/>
      <c r="BA49" s="76"/>
      <c r="BB49" s="77"/>
    </row>
    <row r="50" spans="1:54" ht="15.75" x14ac:dyDescent="0.25">
      <c r="A50" s="75">
        <f>IF(ISBLANK(VLOOKUP(D50,#REF!,3)),0,1)</f>
        <v>1</v>
      </c>
      <c r="B50" s="74">
        <f t="shared" si="0"/>
        <v>0</v>
      </c>
      <c r="C50" s="52">
        <v>16</v>
      </c>
      <c r="D50" s="53"/>
      <c r="E50" s="54"/>
      <c r="F50" s="55"/>
      <c r="G50" s="112"/>
      <c r="H50" s="53"/>
      <c r="I50" s="53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24"/>
      <c r="W50" s="124"/>
      <c r="X50" s="16"/>
      <c r="Y50" s="16"/>
      <c r="Z50" s="124"/>
      <c r="AA50" s="76"/>
      <c r="AB50" s="76"/>
      <c r="AC50" s="76"/>
      <c r="AD50" s="76"/>
      <c r="AE50" s="76"/>
      <c r="AF50" s="76"/>
      <c r="AG50" s="76"/>
      <c r="AH50" s="76"/>
      <c r="AI50" s="76"/>
      <c r="AJ50" s="76"/>
      <c r="AK50" s="76"/>
      <c r="AL50" s="76"/>
      <c r="AM50" s="76"/>
      <c r="AN50" s="76"/>
      <c r="AO50" s="76"/>
      <c r="AP50" s="76"/>
      <c r="AQ50" s="76"/>
      <c r="AR50" s="76"/>
      <c r="AS50" s="76"/>
      <c r="AT50" s="76"/>
      <c r="AU50" s="76"/>
      <c r="AV50" s="76"/>
      <c r="AW50" s="76"/>
      <c r="AX50" s="76"/>
      <c r="AY50" s="76"/>
      <c r="AZ50" s="76"/>
      <c r="BA50" s="76"/>
      <c r="BB50" s="77"/>
    </row>
    <row r="51" spans="1:54" ht="15.75" x14ac:dyDescent="0.25">
      <c r="A51" s="75">
        <f>IF(ISBLANK(VLOOKUP(D51,#REF!,3)),0,1)</f>
        <v>1</v>
      </c>
      <c r="B51" s="74">
        <f t="shared" si="0"/>
        <v>0</v>
      </c>
      <c r="C51" s="52">
        <v>17</v>
      </c>
      <c r="D51" s="53"/>
      <c r="E51" s="54"/>
      <c r="F51" s="55"/>
      <c r="G51" s="112"/>
      <c r="H51" s="53"/>
      <c r="I51" s="53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24"/>
      <c r="W51" s="124"/>
      <c r="X51" s="16"/>
      <c r="Y51" s="16"/>
      <c r="Z51" s="124"/>
      <c r="AA51" s="16"/>
      <c r="AB51" s="124"/>
      <c r="AC51" s="124"/>
      <c r="AD51" s="76"/>
      <c r="AE51" s="76"/>
      <c r="AF51" s="76"/>
      <c r="AG51" s="76"/>
      <c r="AH51" s="76"/>
      <c r="AI51" s="76"/>
      <c r="AJ51" s="76"/>
      <c r="AK51" s="76"/>
      <c r="AL51" s="76"/>
      <c r="AM51" s="76"/>
      <c r="AN51" s="76"/>
      <c r="AO51" s="76"/>
      <c r="AP51" s="76"/>
      <c r="AQ51" s="76"/>
      <c r="AR51" s="76"/>
      <c r="AS51" s="76"/>
      <c r="AT51" s="76"/>
      <c r="AU51" s="76"/>
      <c r="AV51" s="76"/>
      <c r="AW51" s="76"/>
      <c r="AX51" s="76"/>
      <c r="AY51" s="76"/>
      <c r="AZ51" s="76"/>
      <c r="BA51" s="76"/>
      <c r="BB51" s="77"/>
    </row>
    <row r="52" spans="1:54" ht="15.75" x14ac:dyDescent="0.25">
      <c r="A52" s="75">
        <f>IF(ISBLANK(VLOOKUP(D52,#REF!,3)),0,1)</f>
        <v>1</v>
      </c>
      <c r="B52" s="74">
        <f t="shared" si="0"/>
        <v>0</v>
      </c>
      <c r="C52" s="52">
        <v>18</v>
      </c>
      <c r="D52" s="53"/>
      <c r="E52" s="54"/>
      <c r="F52" s="55"/>
      <c r="G52" s="112"/>
      <c r="H52" s="53"/>
      <c r="I52" s="53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24"/>
      <c r="W52" s="124"/>
      <c r="X52" s="16"/>
      <c r="Y52" s="16"/>
      <c r="Z52" s="124"/>
      <c r="AA52" s="76"/>
      <c r="AB52" s="76"/>
      <c r="AC52" s="76"/>
      <c r="AD52" s="76"/>
      <c r="AE52" s="76"/>
      <c r="AF52" s="76"/>
      <c r="AG52" s="76"/>
      <c r="AH52" s="76"/>
      <c r="AI52" s="76"/>
      <c r="AJ52" s="76"/>
      <c r="AK52" s="76"/>
      <c r="AL52" s="76"/>
      <c r="AM52" s="76"/>
      <c r="AN52" s="76"/>
      <c r="AO52" s="76"/>
      <c r="AP52" s="76"/>
      <c r="AQ52" s="76"/>
      <c r="AR52" s="76"/>
      <c r="AS52" s="76"/>
      <c r="AT52" s="76"/>
      <c r="AU52" s="76"/>
      <c r="AV52" s="76"/>
      <c r="AW52" s="76"/>
      <c r="AX52" s="76"/>
      <c r="AY52" s="76"/>
      <c r="AZ52" s="76"/>
      <c r="BA52" s="76"/>
      <c r="BB52" s="77"/>
    </row>
    <row r="53" spans="1:54" ht="15.75" x14ac:dyDescent="0.25">
      <c r="A53" s="75">
        <f>IF(ISBLANK(VLOOKUP(D53,#REF!,3)),0,1)</f>
        <v>1</v>
      </c>
      <c r="B53" s="74">
        <f t="shared" si="0"/>
        <v>0</v>
      </c>
      <c r="C53" s="52">
        <v>19</v>
      </c>
      <c r="D53" s="53"/>
      <c r="E53" s="54"/>
      <c r="F53" s="55"/>
      <c r="G53" s="112"/>
      <c r="H53" s="53"/>
      <c r="I53" s="53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76"/>
      <c r="U53" s="76"/>
      <c r="V53" s="76"/>
      <c r="W53" s="76"/>
      <c r="X53" s="76"/>
      <c r="Y53" s="76"/>
      <c r="Z53" s="76"/>
      <c r="AA53" s="76"/>
      <c r="AB53" s="76"/>
      <c r="AC53" s="76"/>
      <c r="AD53" s="76"/>
      <c r="AE53" s="76"/>
      <c r="AF53" s="76"/>
      <c r="AG53" s="76"/>
      <c r="AH53" s="76"/>
      <c r="AI53" s="76"/>
      <c r="AJ53" s="76"/>
      <c r="AK53" s="76"/>
      <c r="AL53" s="76"/>
      <c r="AM53" s="76"/>
      <c r="AN53" s="76"/>
      <c r="AO53" s="76"/>
      <c r="AP53" s="76"/>
      <c r="AQ53" s="76"/>
      <c r="AR53" s="76"/>
      <c r="AS53" s="76"/>
      <c r="AT53" s="76"/>
      <c r="AU53" s="76"/>
      <c r="AV53" s="76"/>
      <c r="AW53" s="76"/>
      <c r="AX53" s="76"/>
      <c r="AY53" s="76"/>
      <c r="AZ53" s="76"/>
      <c r="BA53" s="76"/>
      <c r="BB53" s="77"/>
    </row>
    <row r="54" spans="1:54" ht="15.75" x14ac:dyDescent="0.25">
      <c r="A54" s="75">
        <f>IF(ISBLANK(VLOOKUP(D54,#REF!,3)),0,1)</f>
        <v>1</v>
      </c>
      <c r="B54" s="74">
        <f t="shared" si="0"/>
        <v>0</v>
      </c>
      <c r="C54" s="52">
        <v>20</v>
      </c>
      <c r="D54" s="53"/>
      <c r="E54" s="54"/>
      <c r="F54" s="55"/>
      <c r="G54" s="112"/>
      <c r="H54" s="53"/>
      <c r="I54" s="53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76"/>
      <c r="U54" s="76"/>
      <c r="V54" s="76"/>
      <c r="W54" s="76"/>
      <c r="X54" s="76"/>
      <c r="Y54" s="76"/>
      <c r="Z54" s="76"/>
      <c r="AA54" s="76"/>
      <c r="AB54" s="76"/>
      <c r="AC54" s="76"/>
      <c r="AD54" s="76"/>
      <c r="AE54" s="76"/>
      <c r="AF54" s="76"/>
      <c r="AG54" s="76"/>
      <c r="AH54" s="76"/>
      <c r="AI54" s="76"/>
      <c r="AJ54" s="76"/>
      <c r="AK54" s="76"/>
      <c r="AL54" s="76"/>
      <c r="AM54" s="76"/>
      <c r="AN54" s="76"/>
      <c r="AO54" s="76"/>
      <c r="AP54" s="76"/>
      <c r="AQ54" s="76"/>
      <c r="AR54" s="76"/>
      <c r="AS54" s="76"/>
      <c r="AT54" s="76"/>
      <c r="AU54" s="76"/>
      <c r="AV54" s="76"/>
      <c r="AW54" s="76"/>
      <c r="AX54" s="76"/>
      <c r="AY54" s="76"/>
      <c r="AZ54" s="76"/>
      <c r="BA54" s="76"/>
      <c r="BB54" s="77"/>
    </row>
    <row r="55" spans="1:54" ht="15.75" x14ac:dyDescent="0.25">
      <c r="A55" s="75">
        <f>IF(ISBLANK(VLOOKUP(D55,#REF!,3)),0,1)</f>
        <v>1</v>
      </c>
      <c r="B55" s="74">
        <f t="shared" si="0"/>
        <v>0</v>
      </c>
      <c r="C55" s="52">
        <v>21</v>
      </c>
      <c r="D55" s="53"/>
      <c r="E55" s="54"/>
      <c r="F55" s="55"/>
      <c r="G55" s="112"/>
      <c r="H55" s="53"/>
      <c r="I55" s="53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76"/>
      <c r="U55" s="76"/>
      <c r="V55" s="76"/>
      <c r="W55" s="76"/>
      <c r="X55" s="76"/>
      <c r="Y55" s="76"/>
      <c r="Z55" s="76"/>
      <c r="AA55" s="76"/>
      <c r="AB55" s="76"/>
      <c r="AC55" s="76"/>
      <c r="AD55" s="76"/>
      <c r="AE55" s="76"/>
      <c r="AF55" s="76"/>
      <c r="AG55" s="76"/>
      <c r="AH55" s="76"/>
      <c r="AI55" s="76"/>
      <c r="AJ55" s="76"/>
      <c r="AK55" s="76"/>
      <c r="AL55" s="76"/>
      <c r="AM55" s="76"/>
      <c r="AN55" s="76"/>
      <c r="AO55" s="76"/>
      <c r="AP55" s="76"/>
      <c r="AQ55" s="76"/>
      <c r="AR55" s="76"/>
      <c r="AS55" s="76"/>
      <c r="AT55" s="76"/>
      <c r="AU55" s="76"/>
      <c r="AV55" s="76"/>
      <c r="AW55" s="76"/>
      <c r="AX55" s="76"/>
      <c r="AY55" s="76"/>
      <c r="AZ55" s="76"/>
      <c r="BA55" s="76"/>
      <c r="BB55" s="77"/>
    </row>
    <row r="56" spans="1:54" ht="15.75" x14ac:dyDescent="0.25">
      <c r="A56" s="75">
        <f>IF(ISBLANK(VLOOKUP(D56,#REF!,3)),0,1)</f>
        <v>1</v>
      </c>
      <c r="B56" s="74">
        <f t="shared" si="0"/>
        <v>0</v>
      </c>
      <c r="C56" s="52">
        <v>22</v>
      </c>
      <c r="D56" s="53"/>
      <c r="E56" s="54"/>
      <c r="F56" s="55"/>
      <c r="G56" s="112"/>
      <c r="H56" s="53"/>
      <c r="I56" s="53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24"/>
      <c r="W56" s="124"/>
      <c r="X56" s="124"/>
      <c r="Y56" s="124"/>
      <c r="Z56" s="16"/>
      <c r="AA56" s="16"/>
      <c r="AB56" s="124"/>
      <c r="AC56" s="124"/>
      <c r="AD56" s="76"/>
      <c r="AE56" s="76"/>
      <c r="AF56" s="76"/>
      <c r="AG56" s="76"/>
      <c r="AH56" s="76"/>
      <c r="AI56" s="76"/>
      <c r="AJ56" s="76"/>
      <c r="AK56" s="76"/>
      <c r="AL56" s="76"/>
      <c r="AM56" s="76"/>
      <c r="AN56" s="76"/>
      <c r="AO56" s="76"/>
      <c r="AP56" s="76"/>
      <c r="AQ56" s="76"/>
      <c r="AR56" s="76"/>
      <c r="AS56" s="76"/>
      <c r="AT56" s="76"/>
      <c r="AU56" s="76"/>
      <c r="AV56" s="76"/>
      <c r="AW56" s="76"/>
      <c r="AX56" s="76"/>
      <c r="AY56" s="76"/>
      <c r="AZ56" s="76"/>
      <c r="BA56" s="76"/>
      <c r="BB56" s="77"/>
    </row>
    <row r="57" spans="1:54" ht="15.75" x14ac:dyDescent="0.25">
      <c r="A57" s="75">
        <f>IF(ISBLANK(VLOOKUP(D57,#REF!,3)),0,1)</f>
        <v>1</v>
      </c>
      <c r="B57" s="74">
        <f t="shared" si="0"/>
        <v>0</v>
      </c>
      <c r="C57" s="52">
        <v>23</v>
      </c>
      <c r="D57" s="53"/>
      <c r="E57" s="54"/>
      <c r="F57" s="55"/>
      <c r="G57" s="112"/>
      <c r="H57" s="53"/>
      <c r="I57" s="53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  <c r="AG57" s="76"/>
      <c r="AH57" s="76"/>
      <c r="AI57" s="76"/>
      <c r="AJ57" s="76"/>
      <c r="AK57" s="76"/>
      <c r="AL57" s="76"/>
      <c r="AM57" s="76"/>
      <c r="AN57" s="76"/>
      <c r="AO57" s="76"/>
      <c r="AP57" s="76"/>
      <c r="AQ57" s="76"/>
      <c r="AR57" s="76"/>
      <c r="AS57" s="76"/>
      <c r="AT57" s="76"/>
      <c r="AU57" s="76"/>
      <c r="AV57" s="76"/>
      <c r="AW57" s="76"/>
      <c r="AX57" s="76"/>
      <c r="AY57" s="76"/>
      <c r="AZ57" s="76"/>
      <c r="BA57" s="76"/>
      <c r="BB57" s="77"/>
    </row>
    <row r="58" spans="1:54" ht="16.5" thickBot="1" x14ac:dyDescent="0.3">
      <c r="A58" s="75">
        <f>IF(ISBLANK(VLOOKUP(D58,#REF!,3)),0,1)</f>
        <v>1</v>
      </c>
      <c r="B58" s="74">
        <f t="shared" si="0"/>
        <v>0</v>
      </c>
      <c r="C58" s="61">
        <v>24</v>
      </c>
      <c r="D58" s="62"/>
      <c r="E58" s="63"/>
      <c r="F58" s="64"/>
      <c r="G58" s="113"/>
      <c r="H58" s="62"/>
      <c r="I58" s="62"/>
      <c r="J58" s="152" t="s">
        <v>4</v>
      </c>
      <c r="K58" s="65" t="str">
        <f>IF(ISBLANK(E58),"",(0.000824493-(0.0000040899*E58)+(0.000000076438*E58^2)-(0.00000000082467*E58^3)+(0.0000000000053875*E58^4)))</f>
        <v/>
      </c>
      <c r="L58" s="65" t="str">
        <f t="shared" ref="L58" si="6">IF(ISBLANK(E58),"",(-0.00000572466+(0.00000010227*E58)-(0.0000000016546*E58^2)))</f>
        <v/>
      </c>
      <c r="M58" s="65" t="str">
        <f t="shared" ref="M58" si="7">IF(ISBLANK(E58),"",IF(ISBLANK(G58),(O58+(K58*35)+(L58*35^1.5)+(0.00000048314*35^2)),(O58+(K58*G58)+(L58*G58^1.5)+(0.00000048314*G58^2))))</f>
        <v/>
      </c>
      <c r="N58" s="66" t="str">
        <f t="shared" ref="N58" si="8">IF(ISBLANK(D58),"",IF(ISBLANK(G58),J58*(1+0.00001*(35-20)),J58*(1+0.00001*(G58-20))))</f>
        <v/>
      </c>
      <c r="O58" s="65" t="str">
        <f t="shared" ref="O58" si="9">IF(ISBLANK(E58),"",(0.999842594+(0.00006793952*E58)-(0.00000909529*E58^2)+(0.0000001001685*E58^3)-(0.000000001120083*E58^4)+(0.000000000006536332*E58^5)))</f>
        <v/>
      </c>
      <c r="P58" s="67" t="s">
        <v>4</v>
      </c>
      <c r="Q58" s="153" t="s">
        <v>4</v>
      </c>
      <c r="R58" s="68" t="s">
        <v>4</v>
      </c>
      <c r="S58" s="68" t="s">
        <v>4</v>
      </c>
      <c r="T58" s="78"/>
      <c r="U58" s="78"/>
      <c r="V58" s="78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/>
      <c r="AH58" s="78"/>
      <c r="AI58" s="78"/>
      <c r="AJ58" s="78"/>
      <c r="AK58" s="78"/>
      <c r="AL58" s="78"/>
      <c r="AM58" s="78"/>
      <c r="AN58" s="78"/>
      <c r="AO58" s="78"/>
      <c r="AP58" s="78"/>
      <c r="AQ58" s="78"/>
      <c r="AR58" s="78"/>
      <c r="AS58" s="78"/>
      <c r="AT58" s="78"/>
      <c r="AU58" s="78"/>
      <c r="AV58" s="78"/>
      <c r="AW58" s="78"/>
      <c r="AX58" s="78"/>
      <c r="AY58" s="78"/>
      <c r="AZ58" s="78"/>
      <c r="BA58" s="78"/>
      <c r="BB58" s="79"/>
    </row>
  </sheetData>
  <dataConsolidate/>
  <mergeCells count="70">
    <mergeCell ref="AX31:AX32"/>
    <mergeCell ref="AY31:AY32"/>
    <mergeCell ref="AZ31:AZ32"/>
    <mergeCell ref="BA31:BA32"/>
    <mergeCell ref="BB31:BB32"/>
    <mergeCell ref="AS31:AS32"/>
    <mergeCell ref="AT31:AT32"/>
    <mergeCell ref="AU31:AU32"/>
    <mergeCell ref="AV31:AV32"/>
    <mergeCell ref="AW31:AW32"/>
    <mergeCell ref="AN31:AN32"/>
    <mergeCell ref="AO31:AO32"/>
    <mergeCell ref="AP31:AP32"/>
    <mergeCell ref="AQ31:AQ32"/>
    <mergeCell ref="AR31:AR32"/>
    <mergeCell ref="AI31:AI32"/>
    <mergeCell ref="AJ31:AJ32"/>
    <mergeCell ref="AK31:AK32"/>
    <mergeCell ref="AL31:AL32"/>
    <mergeCell ref="AM31:AM32"/>
    <mergeCell ref="AD31:AD32"/>
    <mergeCell ref="AE31:AE32"/>
    <mergeCell ref="AF31:AF32"/>
    <mergeCell ref="AG31:AG32"/>
    <mergeCell ref="AH31:AH32"/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Z31:AA32"/>
    <mergeCell ref="AB31:AC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type="list" showInputMessage="1" showErrorMessage="1" promptTitle="Choix Cardinal" sqref="P9">
      <formula1>$M$8:$M$10</formula1>
    </dataValidation>
    <dataValidation type="list" showInputMessage="1" showErrorMessage="1" promptTitle="Choix Cardinal" sqref="P10">
      <formula1>$N$8:$N$10</formula1>
    </dataValidation>
    <dataValidation allowBlank="1" showErrorMessage="1" sqref="J30"/>
    <dataValidation type="list" allowBlank="1" showErrorMessage="1" sqref="I29">
      <formula1>$O$28:$O$30</formula1>
    </dataValidation>
  </dataValidations>
  <pageMargins left="0.7" right="0.7" top="0.75" bottom="0.75" header="0.3" footer="0.3"/>
  <pageSetup paperSize="9" orientation="portrait" horizontalDpi="4294967293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8"/>
  <sheetViews>
    <sheetView zoomScaleNormal="100" workbookViewId="0">
      <selection activeCell="C2" sqref="C2:U12"/>
    </sheetView>
  </sheetViews>
  <sheetFormatPr baseColWidth="10" defaultColWidth="11.42578125" defaultRowHeight="15" x14ac:dyDescent="0.25"/>
  <cols>
    <col min="1" max="2" width="0.85546875" style="80" customWidth="1"/>
    <col min="3" max="3" width="3.7109375" style="80" customWidth="1"/>
    <col min="4" max="8" width="10.28515625" style="80" customWidth="1"/>
    <col min="9" max="10" width="15.7109375" style="80" customWidth="1"/>
    <col min="11" max="15" width="10.7109375" style="80" hidden="1" customWidth="1"/>
    <col min="16" max="16" width="10.7109375" style="80" customWidth="1"/>
    <col min="17" max="29" width="10.28515625" style="80" customWidth="1"/>
    <col min="30" max="30" width="15" style="80" bestFit="1" customWidth="1"/>
    <col min="31" max="31" width="16.5703125" style="80" bestFit="1" customWidth="1"/>
    <col min="32" max="32" width="11.42578125" style="80"/>
    <col min="33" max="33" width="26.140625" style="80" bestFit="1" customWidth="1"/>
    <col min="34" max="34" width="12.7109375" style="80" bestFit="1" customWidth="1"/>
    <col min="35" max="35" width="11.140625" style="80" bestFit="1" customWidth="1"/>
    <col min="36" max="36" width="14.28515625" style="80" bestFit="1" customWidth="1"/>
    <col min="37" max="37" width="12" style="80" bestFit="1" customWidth="1"/>
    <col min="38" max="38" width="26.5703125" style="80" bestFit="1" customWidth="1"/>
    <col min="39" max="39" width="14.42578125" style="80" bestFit="1" customWidth="1"/>
    <col min="40" max="40" width="11" style="80" bestFit="1" customWidth="1"/>
    <col min="41" max="41" width="12.28515625" style="80" bestFit="1" customWidth="1"/>
    <col min="42" max="42" width="10.7109375" style="80" bestFit="1" customWidth="1"/>
    <col min="43" max="43" width="6.28515625" style="80" bestFit="1" customWidth="1"/>
    <col min="44" max="44" width="19.42578125" style="80" bestFit="1" customWidth="1"/>
    <col min="45" max="45" width="12.85546875" style="80" bestFit="1" customWidth="1"/>
    <col min="46" max="46" width="17.5703125" style="80" bestFit="1" customWidth="1"/>
    <col min="47" max="47" width="14.42578125" style="80" bestFit="1" customWidth="1"/>
    <col min="48" max="48" width="13.5703125" style="80" bestFit="1" customWidth="1"/>
    <col min="49" max="49" width="13.7109375" style="80" bestFit="1" customWidth="1"/>
    <col min="50" max="50" width="19.7109375" style="80" bestFit="1" customWidth="1"/>
    <col min="51" max="51" width="13.140625" style="80" bestFit="1" customWidth="1"/>
    <col min="52" max="52" width="17.42578125" style="80" bestFit="1" customWidth="1"/>
    <col min="53" max="53" width="13.28515625" style="80" bestFit="1" customWidth="1"/>
    <col min="54" max="54" width="12.42578125" style="80" bestFit="1" customWidth="1"/>
    <col min="55" max="16384" width="11.42578125" style="80"/>
  </cols>
  <sheetData>
    <row r="1" spans="3:23" ht="3" customHeight="1" thickBot="1" x14ac:dyDescent="0.3"/>
    <row r="2" spans="3:23" ht="21" x14ac:dyDescent="0.35">
      <c r="C2" s="214" t="s">
        <v>19</v>
      </c>
      <c r="D2" s="215"/>
      <c r="E2" s="215"/>
      <c r="F2" s="216" t="s">
        <v>147</v>
      </c>
      <c r="G2" s="216"/>
      <c r="H2" s="216"/>
      <c r="I2" s="216"/>
      <c r="J2" s="216"/>
      <c r="K2" s="216"/>
      <c r="L2" s="216"/>
      <c r="M2" s="216"/>
      <c r="N2" s="216"/>
      <c r="O2" s="216"/>
      <c r="P2" s="216"/>
      <c r="Q2" s="216"/>
      <c r="R2" s="216"/>
      <c r="S2" s="216"/>
      <c r="T2" s="216"/>
      <c r="U2" s="1"/>
    </row>
    <row r="3" spans="3:23" ht="14.45" customHeight="1" x14ac:dyDescent="0.25">
      <c r="C3" s="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2"/>
    </row>
    <row r="4" spans="3:23" ht="21.75" thickBot="1" x14ac:dyDescent="0.4">
      <c r="C4" s="217" t="s">
        <v>75</v>
      </c>
      <c r="D4" s="218"/>
      <c r="E4" s="218"/>
      <c r="F4" s="218"/>
      <c r="G4" s="218"/>
      <c r="H4" s="218"/>
      <c r="I4" s="218"/>
      <c r="J4" s="218"/>
      <c r="K4" s="218"/>
      <c r="L4" s="218"/>
      <c r="M4" s="218"/>
      <c r="N4" s="218"/>
      <c r="O4" s="218"/>
      <c r="P4" s="218"/>
      <c r="Q4" s="218"/>
      <c r="R4" s="218"/>
      <c r="S4" s="218"/>
      <c r="T4" s="218"/>
      <c r="U4" s="219"/>
    </row>
    <row r="5" spans="3:23" ht="15.75" customHeight="1" thickBot="1" x14ac:dyDescent="0.4">
      <c r="C5" s="7"/>
      <c r="D5" s="7"/>
      <c r="E5" s="7"/>
      <c r="F5" s="7"/>
      <c r="G5" s="7"/>
      <c r="J5" s="7"/>
      <c r="K5" s="7"/>
      <c r="L5" s="7"/>
      <c r="M5" s="7"/>
      <c r="N5" s="7"/>
      <c r="O5" s="7"/>
      <c r="P5" s="7"/>
      <c r="Q5" s="7"/>
      <c r="R5" s="7"/>
    </row>
    <row r="6" spans="3:23" ht="16.5" customHeight="1" thickBot="1" x14ac:dyDescent="0.3">
      <c r="C6" s="220" t="s">
        <v>38</v>
      </c>
      <c r="D6" s="221"/>
      <c r="E6" s="221"/>
      <c r="F6" s="222">
        <v>44</v>
      </c>
      <c r="G6" s="222"/>
      <c r="H6" s="221" t="s">
        <v>37</v>
      </c>
      <c r="I6" s="221"/>
      <c r="J6" s="221"/>
      <c r="K6" s="51"/>
      <c r="L6" s="51"/>
      <c r="M6" s="51"/>
      <c r="N6" s="50"/>
      <c r="O6" s="51"/>
      <c r="P6" s="223">
        <v>1</v>
      </c>
      <c r="Q6" s="223"/>
      <c r="R6" s="224" t="s">
        <v>78</v>
      </c>
      <c r="S6" s="224"/>
      <c r="T6" s="225">
        <v>37427</v>
      </c>
      <c r="U6" s="226"/>
    </row>
    <row r="7" spans="3:23" ht="16.5" customHeight="1" thickBot="1" x14ac:dyDescent="0.4">
      <c r="C7" s="34"/>
      <c r="D7" s="34"/>
      <c r="E7" s="33"/>
      <c r="F7" s="35"/>
      <c r="G7" s="33"/>
      <c r="H7" s="33"/>
      <c r="I7" s="33"/>
      <c r="J7" s="33"/>
      <c r="K7" s="33"/>
      <c r="L7" s="33"/>
      <c r="M7" s="33"/>
      <c r="N7" s="33"/>
      <c r="O7" s="37"/>
      <c r="P7" s="33"/>
      <c r="Q7" s="36"/>
    </row>
    <row r="8" spans="3:23" ht="15" customHeight="1" x14ac:dyDescent="0.25">
      <c r="C8" s="46"/>
      <c r="D8" s="33"/>
      <c r="G8" s="206" t="s">
        <v>57</v>
      </c>
      <c r="H8" s="207"/>
      <c r="I8" s="172" t="s">
        <v>50</v>
      </c>
      <c r="J8" s="172" t="s">
        <v>46</v>
      </c>
      <c r="K8" s="44"/>
      <c r="L8" s="44"/>
      <c r="M8" s="44"/>
      <c r="N8" s="44"/>
      <c r="O8" s="47"/>
      <c r="P8" s="45" t="s">
        <v>52</v>
      </c>
      <c r="Q8" s="208" t="s">
        <v>47</v>
      </c>
      <c r="R8" s="209"/>
    </row>
    <row r="9" spans="3:23" ht="14.25" customHeight="1" x14ac:dyDescent="0.25">
      <c r="C9" s="46"/>
      <c r="D9" s="33"/>
      <c r="G9" s="210" t="s">
        <v>48</v>
      </c>
      <c r="H9" s="211"/>
      <c r="I9" s="38">
        <v>2</v>
      </c>
      <c r="J9" s="39">
        <v>30.32</v>
      </c>
      <c r="K9" s="42" t="s">
        <v>51</v>
      </c>
      <c r="L9" s="43" t="str">
        <f>IF(P9=M9,"+","-")</f>
        <v>+</v>
      </c>
      <c r="M9" s="42" t="s">
        <v>3</v>
      </c>
      <c r="N9" s="42" t="s">
        <v>54</v>
      </c>
      <c r="O9" s="16" t="str">
        <f>IF(ISBLANK(I9),"",IF(ISBLANK(J9),"",IF(P9=M10,L9&amp;N11,N11)))</f>
        <v>2°30,32</v>
      </c>
      <c r="P9" s="39" t="s">
        <v>3</v>
      </c>
      <c r="Q9" s="212">
        <f>IF(ISBLANK(I9),"",IF(ISBLANK(J9),"",IF(J9&gt;60,"ERREUR !!",O11*(I9+(J9/60)))))</f>
        <v>2.5053333333333332</v>
      </c>
      <c r="R9" s="213"/>
    </row>
    <row r="10" spans="3:23" ht="15" customHeight="1" x14ac:dyDescent="0.25">
      <c r="C10" s="46"/>
      <c r="D10" s="33"/>
      <c r="G10" s="210" t="s">
        <v>49</v>
      </c>
      <c r="H10" s="211"/>
      <c r="I10" s="38">
        <v>6</v>
      </c>
      <c r="J10" s="39">
        <v>0.06</v>
      </c>
      <c r="K10" s="42" t="s">
        <v>51</v>
      </c>
      <c r="L10" s="43" t="str">
        <f>IF(P10=N9,"+","-")</f>
        <v>+</v>
      </c>
      <c r="M10" s="42" t="s">
        <v>53</v>
      </c>
      <c r="N10" s="42" t="s">
        <v>55</v>
      </c>
      <c r="O10" s="11" t="str">
        <f>IF(ISBLANK(I10),"",IF(ISBLANK(J10),"",IF(P10=N10,L10&amp;N12,N12)))</f>
        <v>6°0,06</v>
      </c>
      <c r="P10" s="39" t="s">
        <v>54</v>
      </c>
      <c r="Q10" s="212">
        <f>IF(ISBLANK(I10),"",IF(ISBLANK(J10),"",IF(J10&gt;60,"ERREUR !!",O12*(I10+(J10/60)))))</f>
        <v>6.0010000000000003</v>
      </c>
      <c r="R10" s="213"/>
      <c r="S10" s="31"/>
      <c r="T10" s="31"/>
    </row>
    <row r="11" spans="3:23" x14ac:dyDescent="0.25">
      <c r="G11" s="194" t="s">
        <v>72</v>
      </c>
      <c r="H11" s="195"/>
      <c r="I11" s="83" t="s">
        <v>33</v>
      </c>
      <c r="J11" s="85">
        <v>37426</v>
      </c>
      <c r="K11" s="85"/>
      <c r="L11" s="85"/>
      <c r="M11" s="85"/>
      <c r="N11" s="86" t="str">
        <f>I9&amp;"°"&amp;J9</f>
        <v>2°30,32</v>
      </c>
      <c r="O11" s="87">
        <f>IF(P9=M10,-1,1)</f>
        <v>1</v>
      </c>
      <c r="P11" s="198" t="str">
        <f>TEXT(J11,"aaaa-mm-jj")&amp;"T"&amp;TEXT(J12,"hh:mm:ss")&amp;"z"</f>
        <v>2006-06-20T20:00:00z</v>
      </c>
      <c r="Q11" s="198"/>
      <c r="R11" s="199"/>
      <c r="T11" s="30"/>
      <c r="U11" s="30"/>
      <c r="V11" s="32"/>
      <c r="W11" s="32"/>
    </row>
    <row r="12" spans="3:23" ht="15.75" thickBot="1" x14ac:dyDescent="0.3">
      <c r="G12" s="196"/>
      <c r="H12" s="197"/>
      <c r="I12" s="84" t="s">
        <v>73</v>
      </c>
      <c r="J12" s="114">
        <v>0.83333333333333337</v>
      </c>
      <c r="K12" s="88"/>
      <c r="L12" s="88"/>
      <c r="M12" s="88"/>
      <c r="N12" s="89" t="str">
        <f>I10&amp;"°"&amp;J10</f>
        <v>6°0,06</v>
      </c>
      <c r="O12" s="87">
        <f>IF(P10=N10,-1,1)</f>
        <v>1</v>
      </c>
      <c r="P12" s="200"/>
      <c r="Q12" s="200"/>
      <c r="R12" s="201"/>
      <c r="T12" s="30"/>
      <c r="U12" s="30"/>
      <c r="V12" s="32"/>
      <c r="W12" s="32"/>
    </row>
    <row r="13" spans="3:23" ht="15.75" thickBot="1" x14ac:dyDescent="0.3">
      <c r="C13" s="5" t="s">
        <v>1</v>
      </c>
      <c r="D13" s="5"/>
      <c r="E13" s="6"/>
      <c r="K13" s="81"/>
      <c r="L13" s="81"/>
      <c r="M13" s="81"/>
      <c r="N13" s="81"/>
      <c r="O13" s="81"/>
      <c r="P13" s="81"/>
      <c r="Q13" s="82"/>
    </row>
    <row r="14" spans="3:23" ht="15" customHeight="1" x14ac:dyDescent="0.25">
      <c r="C14" s="97" t="s">
        <v>7</v>
      </c>
      <c r="D14" s="90"/>
      <c r="E14" s="90"/>
      <c r="F14" s="90"/>
      <c r="G14" s="90"/>
      <c r="H14" s="91"/>
      <c r="I14" s="91"/>
      <c r="J14" s="91"/>
      <c r="K14" s="90"/>
      <c r="L14" s="90"/>
      <c r="M14" s="90"/>
      <c r="N14" s="91"/>
      <c r="O14" s="12"/>
      <c r="P14" s="91"/>
      <c r="Q14" s="12" t="s">
        <v>17</v>
      </c>
      <c r="R14" s="17">
        <v>22.9</v>
      </c>
      <c r="S14" s="92" t="s">
        <v>2</v>
      </c>
    </row>
    <row r="15" spans="3:23" ht="14.25" customHeight="1" x14ac:dyDescent="0.25">
      <c r="C15" s="98" t="s">
        <v>32</v>
      </c>
      <c r="D15" s="93"/>
      <c r="E15" s="93"/>
      <c r="F15" s="93"/>
      <c r="G15" s="93"/>
      <c r="H15" s="23"/>
      <c r="I15" s="23"/>
      <c r="J15" s="23"/>
      <c r="K15" s="93"/>
      <c r="L15" s="93"/>
      <c r="M15" s="93"/>
      <c r="N15" s="23"/>
      <c r="O15" s="13"/>
      <c r="P15" s="23"/>
      <c r="Q15" s="13" t="s">
        <v>34</v>
      </c>
      <c r="R15" s="18">
        <v>22.9</v>
      </c>
      <c r="S15" s="94" t="s">
        <v>2</v>
      </c>
    </row>
    <row r="16" spans="3:23" x14ac:dyDescent="0.25">
      <c r="C16" s="98" t="s">
        <v>11</v>
      </c>
      <c r="D16" s="93"/>
      <c r="E16" s="93"/>
      <c r="F16" s="93"/>
      <c r="G16" s="93"/>
      <c r="H16" s="23"/>
      <c r="I16" s="23"/>
      <c r="J16" s="23"/>
      <c r="K16" s="93"/>
      <c r="L16" s="93"/>
      <c r="M16" s="93"/>
      <c r="N16" s="23"/>
      <c r="O16" s="14"/>
      <c r="P16" s="23"/>
      <c r="Q16" s="14" t="s">
        <v>35</v>
      </c>
      <c r="R16" s="20" t="s">
        <v>4</v>
      </c>
      <c r="S16" s="94" t="s">
        <v>6</v>
      </c>
    </row>
    <row r="17" spans="3:54" ht="15.75" thickBot="1" x14ac:dyDescent="0.3">
      <c r="C17" s="99" t="s">
        <v>12</v>
      </c>
      <c r="D17" s="95"/>
      <c r="E17" s="95"/>
      <c r="F17" s="95"/>
      <c r="G17" s="95"/>
      <c r="H17" s="24"/>
      <c r="I17" s="24"/>
      <c r="J17" s="24"/>
      <c r="K17" s="95"/>
      <c r="L17" s="95"/>
      <c r="M17" s="95"/>
      <c r="N17" s="24"/>
      <c r="O17" s="15"/>
      <c r="P17" s="24"/>
      <c r="Q17" s="15" t="s">
        <v>36</v>
      </c>
      <c r="R17" s="21" t="s">
        <v>4</v>
      </c>
      <c r="S17" s="96" t="s">
        <v>6</v>
      </c>
    </row>
    <row r="18" spans="3:54" ht="14.45" hidden="1" x14ac:dyDescent="0.3">
      <c r="C18" s="8" t="s">
        <v>8</v>
      </c>
      <c r="D18" s="9"/>
      <c r="E18" s="9"/>
      <c r="F18" s="9"/>
      <c r="G18" s="9"/>
      <c r="H18" s="9"/>
      <c r="I18" s="9"/>
      <c r="J18" s="9"/>
      <c r="K18" s="10"/>
      <c r="L18" s="10"/>
      <c r="M18" s="10"/>
      <c r="N18" s="10"/>
      <c r="O18" s="25" t="s">
        <v>0</v>
      </c>
      <c r="P18" s="19">
        <f>(0.999842594+(0.00006793952*$R$14)-(0.00000909529*$R$14^2)+(0.0000001001685*$R$14^3)-(0.000000001120083*$R$14^4)+(0.000000000006536332*$R$14^5))</f>
        <v>0.99756480444451445</v>
      </c>
      <c r="Q18" s="10"/>
      <c r="R18" s="2"/>
    </row>
    <row r="19" spans="3:54" ht="14.45" hidden="1" x14ac:dyDescent="0.3">
      <c r="C19" s="8" t="s">
        <v>9</v>
      </c>
      <c r="D19" s="9"/>
      <c r="E19" s="9"/>
      <c r="F19" s="9"/>
      <c r="G19" s="9"/>
      <c r="H19" s="9"/>
      <c r="I19" s="9"/>
      <c r="J19" s="9"/>
      <c r="K19" s="10"/>
      <c r="L19" s="10"/>
      <c r="M19" s="10"/>
      <c r="N19" s="10"/>
      <c r="O19" s="25" t="s">
        <v>43</v>
      </c>
      <c r="P19" s="19" t="e">
        <f>$P$24*($P$18/#REF!)</f>
        <v>#REF!</v>
      </c>
      <c r="Q19" s="10" t="s">
        <v>3</v>
      </c>
      <c r="R19" s="2"/>
    </row>
    <row r="20" spans="3:54" ht="14.45" hidden="1" x14ac:dyDescent="0.3">
      <c r="C20" s="8" t="s">
        <v>18</v>
      </c>
      <c r="D20" s="9"/>
      <c r="E20" s="9"/>
      <c r="F20" s="9"/>
      <c r="G20" s="9"/>
      <c r="H20" s="9"/>
      <c r="I20" s="9"/>
      <c r="J20" s="9"/>
      <c r="K20" s="10"/>
      <c r="L20" s="10"/>
      <c r="M20" s="10"/>
      <c r="N20" s="10"/>
      <c r="O20" s="25" t="s">
        <v>44</v>
      </c>
      <c r="P20" s="19" t="e">
        <f>5+#REF!</f>
        <v>#REF!</v>
      </c>
      <c r="Q20" s="10" t="s">
        <v>6</v>
      </c>
      <c r="R20" s="2"/>
    </row>
    <row r="21" spans="3:54" ht="14.45" hidden="1" x14ac:dyDescent="0.3">
      <c r="C21" s="8" t="s">
        <v>10</v>
      </c>
      <c r="D21" s="9"/>
      <c r="E21" s="9"/>
      <c r="F21" s="9"/>
      <c r="G21" s="9"/>
      <c r="H21" s="9"/>
      <c r="I21" s="9"/>
      <c r="J21" s="9"/>
      <c r="K21" s="10"/>
      <c r="L21" s="10"/>
      <c r="M21" s="10"/>
      <c r="N21" s="10"/>
      <c r="O21" s="25" t="s">
        <v>45</v>
      </c>
      <c r="P21" s="19" t="e">
        <f>P20*(1+0.00001*(R14-20))</f>
        <v>#REF!</v>
      </c>
      <c r="Q21" s="10" t="s">
        <v>6</v>
      </c>
      <c r="R21" s="2"/>
    </row>
    <row r="22" spans="3:54" ht="14.45" hidden="1" x14ac:dyDescent="0.3">
      <c r="C22" s="8" t="s">
        <v>13</v>
      </c>
      <c r="D22" s="9"/>
      <c r="E22" s="9"/>
      <c r="F22" s="9"/>
      <c r="G22" s="9"/>
      <c r="H22" s="9"/>
      <c r="I22" s="9"/>
      <c r="J22" s="9"/>
      <c r="K22" s="10"/>
      <c r="L22" s="10"/>
      <c r="M22" s="10"/>
      <c r="N22" s="10"/>
      <c r="O22" s="25" t="s">
        <v>39</v>
      </c>
      <c r="P22" s="22" t="e">
        <f>$R$16*(1+0.00001*(20-$R$14))</f>
        <v>#VALUE!</v>
      </c>
      <c r="Q22" s="10" t="s">
        <v>6</v>
      </c>
      <c r="R22" s="2"/>
    </row>
    <row r="23" spans="3:54" ht="14.45" hidden="1" x14ac:dyDescent="0.3">
      <c r="C23" s="8" t="s">
        <v>14</v>
      </c>
      <c r="D23" s="9"/>
      <c r="E23" s="9"/>
      <c r="F23" s="9"/>
      <c r="G23" s="9"/>
      <c r="H23" s="9"/>
      <c r="I23" s="9"/>
      <c r="J23" s="9"/>
      <c r="K23" s="10"/>
      <c r="L23" s="10"/>
      <c r="M23" s="10"/>
      <c r="N23" s="10"/>
      <c r="O23" s="25" t="s">
        <v>40</v>
      </c>
      <c r="P23" s="22" t="e">
        <f>$R$17*(1+0.00001*(20-$R$14))</f>
        <v>#VALUE!</v>
      </c>
      <c r="Q23" s="10" t="s">
        <v>6</v>
      </c>
      <c r="R23" s="2"/>
    </row>
    <row r="24" spans="3:54" ht="14.45" hidden="1" x14ac:dyDescent="0.3">
      <c r="C24" s="8" t="s">
        <v>15</v>
      </c>
      <c r="D24" s="9"/>
      <c r="E24" s="9"/>
      <c r="F24" s="9"/>
      <c r="G24" s="9"/>
      <c r="H24" s="9"/>
      <c r="I24" s="9"/>
      <c r="J24" s="9"/>
      <c r="K24" s="10"/>
      <c r="L24" s="10"/>
      <c r="M24" s="10"/>
      <c r="N24" s="10"/>
      <c r="O24" s="25" t="s">
        <v>41</v>
      </c>
      <c r="P24" s="23" t="e">
        <f>MAX(#REF!)</f>
        <v>#REF!</v>
      </c>
      <c r="Q24" s="10" t="s">
        <v>3</v>
      </c>
      <c r="R24" s="2"/>
    </row>
    <row r="25" spans="3:54" ht="14.45" hidden="1" x14ac:dyDescent="0.3">
      <c r="C25" s="8" t="s">
        <v>16</v>
      </c>
      <c r="D25" s="9"/>
      <c r="E25" s="9"/>
      <c r="F25" s="9"/>
      <c r="G25" s="9"/>
      <c r="H25" s="9"/>
      <c r="I25" s="9"/>
      <c r="J25" s="9"/>
      <c r="K25" s="10"/>
      <c r="L25" s="10"/>
      <c r="M25" s="10"/>
      <c r="N25" s="10"/>
      <c r="O25" s="25" t="s">
        <v>42</v>
      </c>
      <c r="P25" s="23" t="e">
        <f>IF(ISBLANK(R14),"",IF(ISBLANK(P21),"",IF(ISBLANK(R17),"",(($P$24*$P$18)/($P$22-$P$23)))))</f>
        <v>#REF!</v>
      </c>
      <c r="Q25" s="10" t="s">
        <v>3</v>
      </c>
      <c r="R25" s="2"/>
    </row>
    <row r="26" spans="3:54" ht="14.45" hidden="1" x14ac:dyDescent="0.3">
      <c r="C26" s="40" t="s">
        <v>31</v>
      </c>
      <c r="D26" s="41"/>
      <c r="E26" s="41"/>
      <c r="F26" s="41"/>
      <c r="G26" s="41"/>
      <c r="H26" s="41"/>
      <c r="I26" s="41"/>
      <c r="J26" s="41"/>
      <c r="K26" s="10"/>
      <c r="L26" s="10"/>
      <c r="M26" s="10"/>
      <c r="N26" s="10"/>
      <c r="O26" s="25" t="s">
        <v>30</v>
      </c>
      <c r="P26" s="23" t="e">
        <f>2+(#REF!+#REF!)</f>
        <v>#REF!</v>
      </c>
      <c r="Q26" s="10" t="s">
        <v>6</v>
      </c>
      <c r="R26" s="2"/>
    </row>
    <row r="27" spans="3:54" hidden="1" thickBot="1" x14ac:dyDescent="0.35">
      <c r="C27" s="26"/>
      <c r="D27" s="27"/>
      <c r="E27" s="27"/>
      <c r="F27" s="27"/>
      <c r="G27" s="27"/>
      <c r="H27" s="27"/>
      <c r="I27" s="27"/>
      <c r="J27" s="27"/>
      <c r="K27" s="28"/>
      <c r="L27" s="28"/>
      <c r="M27" s="28"/>
      <c r="N27" s="28"/>
      <c r="O27" s="29" t="s">
        <v>29</v>
      </c>
      <c r="P27" s="24">
        <v>1.6999999999999999E-3</v>
      </c>
      <c r="Q27" s="28"/>
      <c r="R27" s="4"/>
    </row>
    <row r="29" spans="3:54" ht="15.75" x14ac:dyDescent="0.25">
      <c r="E29" s="202" t="s">
        <v>60</v>
      </c>
      <c r="F29" s="202"/>
      <c r="G29" s="202"/>
      <c r="H29" s="202"/>
      <c r="I29" s="69" t="s">
        <v>66</v>
      </c>
      <c r="K29" s="70"/>
      <c r="L29" s="70"/>
      <c r="M29" s="70"/>
      <c r="N29" s="71"/>
      <c r="O29" s="70" t="s">
        <v>66</v>
      </c>
    </row>
    <row r="30" spans="3:54" ht="16.149999999999999" thickBot="1" x14ac:dyDescent="0.35">
      <c r="E30" s="122"/>
      <c r="F30" s="122"/>
      <c r="G30" s="122"/>
      <c r="H30" s="122"/>
      <c r="I30" s="122"/>
      <c r="J30" s="73"/>
      <c r="K30" s="72"/>
      <c r="L30" s="72"/>
      <c r="M30" s="72"/>
      <c r="N30" s="71"/>
      <c r="O30" s="71" t="s">
        <v>65</v>
      </c>
      <c r="P30" s="71"/>
    </row>
    <row r="31" spans="3:54" ht="15.75" customHeight="1" x14ac:dyDescent="0.25">
      <c r="C31" s="203" t="s">
        <v>5</v>
      </c>
      <c r="D31" s="190" t="s">
        <v>24</v>
      </c>
      <c r="E31" s="190" t="s">
        <v>58</v>
      </c>
      <c r="F31" s="190" t="s">
        <v>56</v>
      </c>
      <c r="G31" s="190" t="s">
        <v>20</v>
      </c>
      <c r="H31" s="190" t="s">
        <v>76</v>
      </c>
      <c r="I31" s="188" t="s">
        <v>77</v>
      </c>
      <c r="J31" s="188" t="s">
        <v>64</v>
      </c>
      <c r="K31" s="190" t="s">
        <v>21</v>
      </c>
      <c r="L31" s="190" t="s">
        <v>22</v>
      </c>
      <c r="M31" s="190" t="s">
        <v>26</v>
      </c>
      <c r="N31" s="190" t="s">
        <v>25</v>
      </c>
      <c r="O31" s="190" t="s">
        <v>23</v>
      </c>
      <c r="P31" s="192" t="s">
        <v>74</v>
      </c>
      <c r="Q31" s="192"/>
      <c r="R31" s="192"/>
      <c r="S31" s="192"/>
      <c r="T31" s="184" t="s">
        <v>69</v>
      </c>
      <c r="U31" s="184"/>
      <c r="V31" s="184" t="s">
        <v>70</v>
      </c>
      <c r="W31" s="184"/>
      <c r="X31" s="184" t="s">
        <v>71</v>
      </c>
      <c r="Y31" s="184"/>
      <c r="Z31" s="184" t="s">
        <v>67</v>
      </c>
      <c r="AA31" s="184"/>
      <c r="AB31" s="184" t="s">
        <v>68</v>
      </c>
      <c r="AC31" s="186"/>
      <c r="AD31" s="227" t="s">
        <v>80</v>
      </c>
      <c r="AE31" s="227" t="s">
        <v>81</v>
      </c>
      <c r="AF31" s="227" t="s">
        <v>82</v>
      </c>
      <c r="AG31" s="228" t="s">
        <v>83</v>
      </c>
      <c r="AH31" s="227" t="s">
        <v>84</v>
      </c>
      <c r="AI31" s="227" t="s">
        <v>85</v>
      </c>
      <c r="AJ31" s="227" t="s">
        <v>86</v>
      </c>
      <c r="AK31" s="227" t="s">
        <v>87</v>
      </c>
      <c r="AL31" s="228" t="s">
        <v>88</v>
      </c>
      <c r="AM31" s="227" t="s">
        <v>89</v>
      </c>
      <c r="AN31" s="227" t="s">
        <v>90</v>
      </c>
      <c r="AO31" s="227" t="s">
        <v>91</v>
      </c>
      <c r="AP31" s="227" t="s">
        <v>92</v>
      </c>
      <c r="AQ31" s="227" t="s">
        <v>93</v>
      </c>
      <c r="AR31" s="228" t="s">
        <v>94</v>
      </c>
      <c r="AS31" s="228" t="s">
        <v>95</v>
      </c>
      <c r="AT31" s="228" t="s">
        <v>96</v>
      </c>
      <c r="AU31" s="227" t="s">
        <v>97</v>
      </c>
      <c r="AV31" s="227" t="s">
        <v>98</v>
      </c>
      <c r="AW31" s="229" t="s">
        <v>99</v>
      </c>
      <c r="AX31" s="227" t="s">
        <v>100</v>
      </c>
      <c r="AY31" s="227" t="s">
        <v>101</v>
      </c>
      <c r="AZ31" s="228" t="s">
        <v>102</v>
      </c>
      <c r="BA31" s="227" t="s">
        <v>103</v>
      </c>
      <c r="BB31" s="230" t="s">
        <v>104</v>
      </c>
    </row>
    <row r="32" spans="3:54" ht="15.75" customHeight="1" x14ac:dyDescent="0.25">
      <c r="C32" s="204"/>
      <c r="D32" s="191"/>
      <c r="E32" s="191"/>
      <c r="F32" s="191"/>
      <c r="G32" s="191"/>
      <c r="H32" s="191"/>
      <c r="I32" s="205"/>
      <c r="J32" s="189"/>
      <c r="K32" s="191"/>
      <c r="L32" s="191"/>
      <c r="M32" s="191"/>
      <c r="N32" s="191"/>
      <c r="O32" s="191"/>
      <c r="P32" s="193"/>
      <c r="Q32" s="193"/>
      <c r="R32" s="193"/>
      <c r="S32" s="193"/>
      <c r="T32" s="185"/>
      <c r="U32" s="185"/>
      <c r="V32" s="185"/>
      <c r="W32" s="185"/>
      <c r="X32" s="185"/>
      <c r="Y32" s="185"/>
      <c r="Z32" s="185"/>
      <c r="AA32" s="185"/>
      <c r="AB32" s="185"/>
      <c r="AC32" s="187"/>
      <c r="AD32" s="227"/>
      <c r="AE32" s="227"/>
      <c r="AF32" s="227"/>
      <c r="AG32" s="228"/>
      <c r="AH32" s="227"/>
      <c r="AI32" s="227"/>
      <c r="AJ32" s="227"/>
      <c r="AK32" s="227"/>
      <c r="AL32" s="228"/>
      <c r="AM32" s="227"/>
      <c r="AN32" s="227"/>
      <c r="AO32" s="227"/>
      <c r="AP32" s="227"/>
      <c r="AQ32" s="227"/>
      <c r="AR32" s="228"/>
      <c r="AS32" s="228"/>
      <c r="AT32" s="228"/>
      <c r="AU32" s="227"/>
      <c r="AV32" s="227"/>
      <c r="AW32" s="229"/>
      <c r="AX32" s="227"/>
      <c r="AY32" s="227"/>
      <c r="AZ32" s="228"/>
      <c r="BA32" s="227"/>
      <c r="BB32" s="230"/>
    </row>
    <row r="33" spans="1:54" ht="15.75" customHeight="1" x14ac:dyDescent="0.25">
      <c r="C33" s="178" t="s">
        <v>59</v>
      </c>
      <c r="D33" s="180" t="s">
        <v>4</v>
      </c>
      <c r="E33" s="180" t="s">
        <v>2</v>
      </c>
      <c r="F33" s="176" t="s">
        <v>62</v>
      </c>
      <c r="G33" s="182"/>
      <c r="H33" s="176" t="s">
        <v>27</v>
      </c>
      <c r="I33" s="176" t="s">
        <v>27</v>
      </c>
      <c r="J33" s="176" t="s">
        <v>62</v>
      </c>
      <c r="K33" s="136"/>
      <c r="L33" s="136"/>
      <c r="M33" s="136"/>
      <c r="N33" s="136"/>
      <c r="O33" s="136"/>
      <c r="P33" s="137" t="s">
        <v>132</v>
      </c>
      <c r="Q33" s="137"/>
      <c r="R33" s="137" t="s">
        <v>133</v>
      </c>
      <c r="S33" s="137" t="s">
        <v>134</v>
      </c>
      <c r="T33" s="138" t="s">
        <v>135</v>
      </c>
      <c r="U33" s="138" t="s">
        <v>136</v>
      </c>
      <c r="V33" s="138" t="s">
        <v>137</v>
      </c>
      <c r="W33" s="138" t="s">
        <v>138</v>
      </c>
      <c r="X33" s="138" t="s">
        <v>139</v>
      </c>
      <c r="Y33" s="138" t="s">
        <v>140</v>
      </c>
      <c r="Z33" s="138" t="s">
        <v>141</v>
      </c>
      <c r="AA33" s="138" t="s">
        <v>142</v>
      </c>
      <c r="AB33" s="138" t="s">
        <v>143</v>
      </c>
      <c r="AC33" s="139" t="s">
        <v>144</v>
      </c>
      <c r="AD33" s="129" t="s">
        <v>105</v>
      </c>
      <c r="AE33" s="129" t="s">
        <v>106</v>
      </c>
      <c r="AF33" s="129" t="s">
        <v>107</v>
      </c>
      <c r="AG33" s="130" t="s">
        <v>108</v>
      </c>
      <c r="AH33" s="129" t="s">
        <v>109</v>
      </c>
      <c r="AI33" s="131" t="s">
        <v>110</v>
      </c>
      <c r="AJ33" s="129" t="s">
        <v>111</v>
      </c>
      <c r="AK33" s="131" t="s">
        <v>112</v>
      </c>
      <c r="AL33" s="129" t="s">
        <v>113</v>
      </c>
      <c r="AM33" s="129" t="s">
        <v>114</v>
      </c>
      <c r="AN33" s="129" t="s">
        <v>115</v>
      </c>
      <c r="AO33" s="129" t="s">
        <v>116</v>
      </c>
      <c r="AP33" s="129" t="s">
        <v>117</v>
      </c>
      <c r="AQ33" s="131" t="s">
        <v>118</v>
      </c>
      <c r="AR33" s="129" t="s">
        <v>119</v>
      </c>
      <c r="AS33" s="129" t="s">
        <v>120</v>
      </c>
      <c r="AT33" s="132" t="s">
        <v>121</v>
      </c>
      <c r="AU33" s="131" t="s">
        <v>122</v>
      </c>
      <c r="AV33" s="131" t="s">
        <v>123</v>
      </c>
      <c r="AW33" s="131" t="s">
        <v>124</v>
      </c>
      <c r="AX33" s="129" t="s">
        <v>125</v>
      </c>
      <c r="AY33" s="129" t="s">
        <v>126</v>
      </c>
      <c r="AZ33" s="130" t="s">
        <v>127</v>
      </c>
      <c r="BA33" s="129" t="s">
        <v>128</v>
      </c>
      <c r="BB33" s="133" t="s">
        <v>129</v>
      </c>
    </row>
    <row r="34" spans="1:54" ht="14.25" customHeight="1" thickBot="1" x14ac:dyDescent="0.3">
      <c r="C34" s="179"/>
      <c r="D34" s="181"/>
      <c r="E34" s="181"/>
      <c r="F34" s="177"/>
      <c r="G34" s="183"/>
      <c r="H34" s="177"/>
      <c r="I34" s="177"/>
      <c r="J34" s="177"/>
      <c r="K34" s="125"/>
      <c r="L34" s="125"/>
      <c r="M34" s="125"/>
      <c r="N34" s="126" t="s">
        <v>6</v>
      </c>
      <c r="O34" s="125"/>
      <c r="P34" s="126" t="s">
        <v>61</v>
      </c>
      <c r="Q34" s="126" t="s">
        <v>79</v>
      </c>
      <c r="R34" s="126" t="s">
        <v>63</v>
      </c>
      <c r="S34" s="126" t="s">
        <v>28</v>
      </c>
      <c r="T34" s="100" t="s">
        <v>63</v>
      </c>
      <c r="U34" s="100" t="s">
        <v>28</v>
      </c>
      <c r="V34" s="100" t="s">
        <v>63</v>
      </c>
      <c r="W34" s="100" t="s">
        <v>28</v>
      </c>
      <c r="X34" s="100" t="s">
        <v>63</v>
      </c>
      <c r="Y34" s="100" t="s">
        <v>28</v>
      </c>
      <c r="Z34" s="100" t="s">
        <v>63</v>
      </c>
      <c r="AA34" s="100" t="s">
        <v>28</v>
      </c>
      <c r="AB34" s="100" t="s">
        <v>63</v>
      </c>
      <c r="AC34" s="101" t="s">
        <v>28</v>
      </c>
      <c r="AD34" s="134" t="s">
        <v>130</v>
      </c>
      <c r="AE34" s="134" t="s">
        <v>130</v>
      </c>
      <c r="AF34" s="134" t="s">
        <v>130</v>
      </c>
      <c r="AG34" s="135" t="s">
        <v>131</v>
      </c>
      <c r="AH34" s="134" t="s">
        <v>131</v>
      </c>
      <c r="AI34" s="134" t="s">
        <v>131</v>
      </c>
      <c r="AJ34" s="134" t="s">
        <v>131</v>
      </c>
      <c r="AK34" s="134" t="s">
        <v>131</v>
      </c>
      <c r="AL34" s="134" t="s">
        <v>131</v>
      </c>
      <c r="AM34" s="134" t="s">
        <v>131</v>
      </c>
      <c r="AN34" s="134" t="s">
        <v>131</v>
      </c>
      <c r="AO34" s="134" t="s">
        <v>131</v>
      </c>
      <c r="AP34" s="134" t="s">
        <v>131</v>
      </c>
      <c r="AQ34" s="134" t="s">
        <v>131</v>
      </c>
      <c r="AR34" s="134" t="s">
        <v>131</v>
      </c>
      <c r="AS34" s="134" t="s">
        <v>131</v>
      </c>
      <c r="AT34" s="134" t="s">
        <v>131</v>
      </c>
      <c r="AU34" s="134" t="s">
        <v>131</v>
      </c>
      <c r="AV34" s="134" t="s">
        <v>131</v>
      </c>
      <c r="AW34" s="134" t="s">
        <v>131</v>
      </c>
      <c r="AX34" s="134" t="s">
        <v>131</v>
      </c>
      <c r="AY34" s="134" t="s">
        <v>131</v>
      </c>
      <c r="AZ34" s="134" t="s">
        <v>131</v>
      </c>
      <c r="BA34" s="134" t="s">
        <v>131</v>
      </c>
      <c r="BB34" s="134" t="s">
        <v>131</v>
      </c>
    </row>
    <row r="35" spans="1:54" ht="15.75" x14ac:dyDescent="0.25">
      <c r="A35" s="75">
        <f>IF(ISBLANK(VLOOKUP(D35,#REF!,3)),0,1)</f>
        <v>1</v>
      </c>
      <c r="B35" s="74">
        <f>IF(ISBLANK(D35),0,IF(ISBLANK(E35),0,IF(ISBLANK(F35),0,1)))</f>
        <v>0</v>
      </c>
      <c r="C35" s="140">
        <v>1</v>
      </c>
      <c r="D35" s="53"/>
      <c r="E35" s="53"/>
      <c r="F35" s="53"/>
      <c r="G35" s="164">
        <v>34.681399999999996</v>
      </c>
      <c r="H35" s="141">
        <v>500</v>
      </c>
      <c r="I35" s="159">
        <v>501</v>
      </c>
      <c r="J35" s="147"/>
      <c r="K35" s="143" t="str">
        <f>IF(ISBLANK(E35),"",(0.000824493-(0.0000040899*E35)+(0.000000076438*E35^2)-(0.00000000082467*E35^3)+(0.0000000000053875*E35^4)))</f>
        <v/>
      </c>
      <c r="L35" s="143" t="str">
        <f>IF(ISBLANK(E35),"",(-0.00000572466+(0.00000010227*E35)-(0.0000000016546*E35^2)))</f>
        <v/>
      </c>
      <c r="M35" s="143" t="str">
        <f>IF(ISBLANK(E35),"",IF(ISBLANK(G35),(O35+(K35*35)+(L35*35^1.5)+(0.00000048314*35^2)),(O35+(K35*G35)+(L35*G35^1.5)+(0.00000048314*G35^2))))</f>
        <v/>
      </c>
      <c r="N35" s="144" t="str">
        <f>IF(ISBLANK(D35),"",IF(ISBLANK(G35),J35*(1+0.00001*(35-20)),J35*(1+0.00001*(G35-20))))</f>
        <v/>
      </c>
      <c r="O35" s="143" t="str">
        <f>IF(ISBLANK(E35),"",(0.999842594+(0.00006793952*E35)-(0.00000909529*E35^2)+(0.0000001001685*E35^3)-(0.000000001120083*E35^4)+(0.000000000006536332*E35^5)))</f>
        <v/>
      </c>
      <c r="P35" s="167">
        <v>1.9790000000000001</v>
      </c>
      <c r="Q35" s="147"/>
      <c r="R35" s="147"/>
      <c r="S35" s="148">
        <v>86.1</v>
      </c>
      <c r="T35" s="231">
        <v>5.0000000000000001E-3</v>
      </c>
      <c r="U35" s="231">
        <v>4.8859470449723868E-3</v>
      </c>
      <c r="X35" s="231">
        <v>36.715000000000003</v>
      </c>
      <c r="Y35" s="231">
        <v>35.877509151232239</v>
      </c>
      <c r="Z35" s="231">
        <v>2.4170000000000003</v>
      </c>
      <c r="AA35" s="231">
        <v>2.361866801539652</v>
      </c>
      <c r="AB35" s="231">
        <v>21.13</v>
      </c>
      <c r="AC35" s="231">
        <v>20.648012212053306</v>
      </c>
      <c r="AD35" s="149"/>
      <c r="AE35" s="149"/>
      <c r="AF35" s="149"/>
      <c r="AG35" s="149"/>
      <c r="AH35" s="149"/>
      <c r="AI35" s="149"/>
      <c r="AJ35" s="149"/>
      <c r="AK35" s="149"/>
      <c r="AL35" s="149"/>
      <c r="AM35" s="149"/>
      <c r="AN35" s="149"/>
      <c r="AO35" s="149"/>
      <c r="AP35" s="149"/>
      <c r="AQ35" s="149"/>
      <c r="AR35" s="149"/>
      <c r="AS35" s="149"/>
      <c r="AT35" s="149"/>
      <c r="AU35" s="149"/>
      <c r="AV35" s="149"/>
      <c r="AW35" s="149"/>
      <c r="AX35" s="149"/>
      <c r="AY35" s="149"/>
      <c r="AZ35" s="149"/>
      <c r="BA35" s="149"/>
      <c r="BB35" s="150"/>
    </row>
    <row r="36" spans="1:54" ht="15.75" x14ac:dyDescent="0.25">
      <c r="A36" s="75">
        <f>IF(ISBLANK(VLOOKUP(D36,#REF!,3)),0,1)</f>
        <v>1</v>
      </c>
      <c r="B36" s="74">
        <f t="shared" ref="B36:B58" si="0">IF(ISBLANK(D36),0,IF(ISBLANK(E36),0,IF(ISBLANK(F36),0,1)))</f>
        <v>0</v>
      </c>
      <c r="C36" s="52">
        <v>2</v>
      </c>
      <c r="D36" s="53"/>
      <c r="E36" s="53"/>
      <c r="F36" s="53"/>
      <c r="G36" s="164">
        <v>35.025399999999998</v>
      </c>
      <c r="H36" s="53">
        <v>300</v>
      </c>
      <c r="I36" s="159">
        <v>299</v>
      </c>
      <c r="J36" s="48"/>
      <c r="K36" s="57" t="str">
        <f t="shared" ref="K36:K45" si="1">IF(ISBLANK(E36),"",(0.000824493-(0.0000040899*E36)+(0.000000076438*E36^2)-(0.00000000082467*E36^3)+(0.0000000000053875*E36^4)))</f>
        <v/>
      </c>
      <c r="L36" s="57" t="str">
        <f t="shared" ref="L36:L45" si="2">IF(ISBLANK(E36),"",(-0.00000572466+(0.00000010227*E36)-(0.0000000016546*E36^2)))</f>
        <v/>
      </c>
      <c r="M36" s="57" t="str">
        <f t="shared" ref="M36:M45" si="3">IF(ISBLANK(E36),"",IF(ISBLANK(G36),(O36+(K36*35)+(L36*35^1.5)+(0.00000048314*35^2)),(O36+(K36*G36)+(L36*G36^1.5)+(0.00000048314*G36^2))))</f>
        <v/>
      </c>
      <c r="N36" s="58" t="str">
        <f t="shared" ref="N36:N45" si="4">IF(ISBLANK(D36),"",IF(ISBLANK(G36),J36*(1+0.00001*(35-20)),J36*(1+0.00001*(G36-20))))</f>
        <v/>
      </c>
      <c r="O36" s="57" t="str">
        <f t="shared" ref="O36:O45" si="5">IF(ISBLANK(E36),"",(0.999842594+(0.00006793952*E36)-(0.00000909529*E36^2)+(0.0000001001685*E36^3)-(0.000000001120083*E36^4)+(0.000000000006536332*E36^5)))</f>
        <v/>
      </c>
      <c r="P36" s="168">
        <v>1.5429999999999999</v>
      </c>
      <c r="Q36" s="48"/>
      <c r="R36" s="48"/>
      <c r="S36" s="102">
        <v>67.099999999999994</v>
      </c>
      <c r="T36" s="231">
        <v>5.0000000000000001E-3</v>
      </c>
      <c r="U36" s="231">
        <v>4.8859470449723868E-3</v>
      </c>
      <c r="X36" s="231">
        <v>31.715</v>
      </c>
      <c r="Y36" s="231">
        <v>30.991562106259849</v>
      </c>
      <c r="Z36" s="231">
        <v>2.0290000000000004</v>
      </c>
      <c r="AA36" s="231">
        <v>1.9827173108497951</v>
      </c>
      <c r="AB36" s="231">
        <v>13.35</v>
      </c>
      <c r="AC36" s="231">
        <v>13.045478610076273</v>
      </c>
      <c r="AD36" s="76"/>
      <c r="AE36" s="76"/>
      <c r="AF36" s="76"/>
      <c r="AG36" s="76"/>
      <c r="AH36" s="76"/>
      <c r="AI36" s="76"/>
      <c r="AJ36" s="76"/>
      <c r="AK36" s="76"/>
      <c r="AL36" s="76"/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76"/>
      <c r="BA36" s="76"/>
      <c r="BB36" s="77"/>
    </row>
    <row r="37" spans="1:54" ht="15.75" x14ac:dyDescent="0.25">
      <c r="A37" s="75">
        <f>IF(ISBLANK(VLOOKUP(D37,#REF!,3)),0,1)</f>
        <v>1</v>
      </c>
      <c r="B37" s="74">
        <f t="shared" si="0"/>
        <v>0</v>
      </c>
      <c r="C37" s="52">
        <v>3</v>
      </c>
      <c r="D37" s="53"/>
      <c r="E37" s="53"/>
      <c r="F37" s="53"/>
      <c r="G37" s="232">
        <v>35.588900000000002</v>
      </c>
      <c r="H37" s="53">
        <v>160</v>
      </c>
      <c r="I37" s="159">
        <v>160</v>
      </c>
      <c r="J37" s="48"/>
      <c r="K37" s="57" t="str">
        <f t="shared" si="1"/>
        <v/>
      </c>
      <c r="L37" s="57" t="str">
        <f t="shared" si="2"/>
        <v/>
      </c>
      <c r="M37" s="57" t="str">
        <f t="shared" si="3"/>
        <v/>
      </c>
      <c r="N37" s="58" t="str">
        <f t="shared" si="4"/>
        <v/>
      </c>
      <c r="O37" s="57" t="str">
        <f t="shared" si="5"/>
        <v/>
      </c>
      <c r="P37" s="168">
        <v>2.665</v>
      </c>
      <c r="Q37" s="48"/>
      <c r="R37" s="48"/>
      <c r="S37" s="102">
        <v>116</v>
      </c>
      <c r="T37" s="231">
        <v>1E-3</v>
      </c>
      <c r="U37" s="231">
        <v>9.7718940899447744E-4</v>
      </c>
      <c r="X37" s="231">
        <v>18.358999999999998</v>
      </c>
      <c r="Y37" s="231">
        <v>17.940220359729608</v>
      </c>
      <c r="Z37" s="231">
        <v>1.3320000000000001</v>
      </c>
      <c r="AA37" s="231">
        <v>1.3016162927806441</v>
      </c>
      <c r="AB37" s="231">
        <v>6.23</v>
      </c>
      <c r="AC37" s="231">
        <v>6.087890018035595</v>
      </c>
      <c r="AD37" s="76"/>
      <c r="AE37" s="76"/>
      <c r="AF37" s="76"/>
      <c r="AG37" s="76"/>
      <c r="AH37" s="76"/>
      <c r="AI37" s="76"/>
      <c r="AJ37" s="76"/>
      <c r="AK37" s="76"/>
      <c r="AL37" s="76"/>
      <c r="AM37" s="76"/>
      <c r="AN37" s="76"/>
      <c r="AO37" s="76"/>
      <c r="AP37" s="76"/>
      <c r="AQ37" s="76"/>
      <c r="AR37" s="76"/>
      <c r="AS37" s="76"/>
      <c r="AT37" s="76"/>
      <c r="AU37" s="76"/>
      <c r="AV37" s="76"/>
      <c r="AW37" s="76"/>
      <c r="AX37" s="76"/>
      <c r="AY37" s="76"/>
      <c r="AZ37" s="76"/>
      <c r="BA37" s="76"/>
      <c r="BB37" s="77"/>
    </row>
    <row r="38" spans="1:54" ht="15.75" x14ac:dyDescent="0.25">
      <c r="A38" s="75">
        <f>IF(ISBLANK(VLOOKUP(D38,#REF!,3)),0,1)</f>
        <v>1</v>
      </c>
      <c r="B38" s="74">
        <f t="shared" si="0"/>
        <v>0</v>
      </c>
      <c r="C38" s="52">
        <v>4</v>
      </c>
      <c r="D38" s="53"/>
      <c r="E38" s="53"/>
      <c r="F38" s="53"/>
      <c r="G38" s="232">
        <v>35.5914</v>
      </c>
      <c r="H38" s="53">
        <v>160</v>
      </c>
      <c r="I38" s="159">
        <v>160</v>
      </c>
      <c r="J38" s="16"/>
      <c r="K38" s="57" t="str">
        <f t="shared" si="1"/>
        <v/>
      </c>
      <c r="L38" s="57" t="str">
        <f t="shared" si="2"/>
        <v/>
      </c>
      <c r="M38" s="57" t="str">
        <f t="shared" si="3"/>
        <v/>
      </c>
      <c r="N38" s="58" t="str">
        <f t="shared" si="4"/>
        <v/>
      </c>
      <c r="O38" s="57" t="str">
        <f t="shared" si="5"/>
        <v/>
      </c>
      <c r="P38" s="169">
        <v>2.7269999999999999</v>
      </c>
      <c r="Q38" s="16"/>
      <c r="R38" s="16"/>
      <c r="S38" s="124">
        <v>118.7</v>
      </c>
      <c r="T38" s="231">
        <v>4.0000000000000001E-3</v>
      </c>
      <c r="U38" s="231">
        <v>3.9087576359779098E-3</v>
      </c>
      <c r="X38" s="231">
        <v>17.855999999999998</v>
      </c>
      <c r="Y38" s="231">
        <v>17.448694087005386</v>
      </c>
      <c r="Z38" s="231">
        <v>1.288</v>
      </c>
      <c r="AA38" s="231">
        <v>1.258619958784887</v>
      </c>
      <c r="AB38" s="231">
        <v>6.14</v>
      </c>
      <c r="AC38" s="231">
        <v>5.9999429712260905</v>
      </c>
      <c r="AD38" s="76"/>
      <c r="AE38" s="76"/>
      <c r="AF38" s="76"/>
      <c r="AG38" s="76"/>
      <c r="AH38" s="76"/>
      <c r="AI38" s="76"/>
      <c r="AJ38" s="76"/>
      <c r="AK38" s="76"/>
      <c r="AL38" s="76"/>
      <c r="AM38" s="76"/>
      <c r="AN38" s="76"/>
      <c r="AO38" s="76"/>
      <c r="AP38" s="76"/>
      <c r="AQ38" s="76"/>
      <c r="AR38" s="76"/>
      <c r="AS38" s="76"/>
      <c r="AT38" s="76"/>
      <c r="AU38" s="76"/>
      <c r="AV38" s="76"/>
      <c r="AW38" s="76"/>
      <c r="AX38" s="76"/>
      <c r="AY38" s="76"/>
      <c r="AZ38" s="76"/>
      <c r="BA38" s="76"/>
      <c r="BB38" s="77"/>
    </row>
    <row r="39" spans="1:54" ht="15.75" x14ac:dyDescent="0.25">
      <c r="A39" s="75">
        <f>IF(ISBLANK(VLOOKUP(D39,#REF!,3)),0,1)</f>
        <v>1</v>
      </c>
      <c r="B39" s="74">
        <f t="shared" si="0"/>
        <v>0</v>
      </c>
      <c r="C39" s="52">
        <v>5</v>
      </c>
      <c r="D39" s="53"/>
      <c r="E39" s="53"/>
      <c r="F39" s="53"/>
      <c r="G39" s="164">
        <v>35.662399999999998</v>
      </c>
      <c r="H39" s="53">
        <v>130</v>
      </c>
      <c r="I39" s="159">
        <v>129</v>
      </c>
      <c r="J39" s="16"/>
      <c r="K39" s="57" t="str">
        <f t="shared" si="1"/>
        <v/>
      </c>
      <c r="L39" s="57" t="str">
        <f t="shared" si="2"/>
        <v/>
      </c>
      <c r="M39" s="57" t="str">
        <f t="shared" si="3"/>
        <v/>
      </c>
      <c r="N39" s="58" t="str">
        <f t="shared" si="4"/>
        <v/>
      </c>
      <c r="O39" s="57" t="str">
        <f t="shared" si="5"/>
        <v/>
      </c>
      <c r="P39" s="169">
        <v>3.2549999999999999</v>
      </c>
      <c r="Q39" s="16"/>
      <c r="R39" s="16"/>
      <c r="S39" s="124">
        <v>141.69999999999999</v>
      </c>
      <c r="T39" s="231">
        <v>8.9999999999999993E-3</v>
      </c>
      <c r="U39" s="231">
        <v>8.7947046809502966E-3</v>
      </c>
      <c r="X39" s="231">
        <v>14.871</v>
      </c>
      <c r="Y39" s="231">
        <v>14.531783701156874</v>
      </c>
      <c r="Z39" s="231">
        <v>1.111</v>
      </c>
      <c r="AA39" s="231">
        <v>1.0856574333928644</v>
      </c>
      <c r="AB39" s="231">
        <v>5.04</v>
      </c>
      <c r="AC39" s="231">
        <v>4.9250346213321663</v>
      </c>
      <c r="AD39" s="76"/>
      <c r="AE39" s="76"/>
      <c r="AF39" s="76"/>
      <c r="AG39" s="76"/>
      <c r="AH39" s="76"/>
      <c r="AI39" s="76"/>
      <c r="AJ39" s="76"/>
      <c r="AK39" s="76"/>
      <c r="AL39" s="76"/>
      <c r="AM39" s="76"/>
      <c r="AN39" s="76"/>
      <c r="AO39" s="76"/>
      <c r="AP39" s="76"/>
      <c r="AQ39" s="76"/>
      <c r="AR39" s="76"/>
      <c r="AS39" s="76"/>
      <c r="AT39" s="76"/>
      <c r="AU39" s="76"/>
      <c r="AV39" s="76"/>
      <c r="AW39" s="76"/>
      <c r="AX39" s="76"/>
      <c r="AY39" s="76"/>
      <c r="AZ39" s="76"/>
      <c r="BA39" s="76"/>
      <c r="BB39" s="77"/>
    </row>
    <row r="40" spans="1:54" ht="15.75" x14ac:dyDescent="0.25">
      <c r="A40" s="75">
        <f>IF(ISBLANK(VLOOKUP(D40,#REF!,3)),0,1)</f>
        <v>1</v>
      </c>
      <c r="B40" s="74">
        <f t="shared" si="0"/>
        <v>0</v>
      </c>
      <c r="C40" s="52">
        <v>6</v>
      </c>
      <c r="D40" s="53"/>
      <c r="E40" s="53"/>
      <c r="F40" s="53"/>
      <c r="G40" s="164">
        <v>35.727699999999999</v>
      </c>
      <c r="H40" s="53">
        <v>100</v>
      </c>
      <c r="I40" s="159">
        <v>99</v>
      </c>
      <c r="J40" s="16"/>
      <c r="K40" s="120" t="str">
        <f t="shared" si="1"/>
        <v/>
      </c>
      <c r="L40" s="120" t="str">
        <f t="shared" si="2"/>
        <v/>
      </c>
      <c r="M40" s="120" t="str">
        <f t="shared" si="3"/>
        <v/>
      </c>
      <c r="N40" s="121" t="str">
        <f t="shared" si="4"/>
        <v/>
      </c>
      <c r="O40" s="120" t="str">
        <f t="shared" si="5"/>
        <v/>
      </c>
      <c r="P40" s="169">
        <v>3.3860000000000001</v>
      </c>
      <c r="Q40" s="16"/>
      <c r="R40" s="16"/>
      <c r="S40" s="124">
        <v>147.4</v>
      </c>
      <c r="T40" s="231">
        <v>2.9000000000000001E-2</v>
      </c>
      <c r="U40" s="231">
        <v>2.8338492860839847E-2</v>
      </c>
      <c r="X40" s="231">
        <v>13.541</v>
      </c>
      <c r="Y40" s="231">
        <v>13.232121787194218</v>
      </c>
      <c r="Z40" s="231">
        <v>1.028</v>
      </c>
      <c r="AA40" s="231">
        <v>1.0045507124463229</v>
      </c>
      <c r="AB40" s="231">
        <v>4.49</v>
      </c>
      <c r="AC40" s="231">
        <v>4.3875804463852042</v>
      </c>
      <c r="AD40" s="76"/>
      <c r="AE40" s="76"/>
      <c r="AF40" s="76"/>
      <c r="AG40" s="76"/>
      <c r="AH40" s="76"/>
      <c r="AI40" s="76"/>
      <c r="AJ40" s="76"/>
      <c r="AK40" s="76"/>
      <c r="AL40" s="76"/>
      <c r="AM40" s="76"/>
      <c r="AN40" s="76"/>
      <c r="AO40" s="76"/>
      <c r="AP40" s="76"/>
      <c r="AQ40" s="76"/>
      <c r="AR40" s="76"/>
      <c r="AS40" s="76"/>
      <c r="AT40" s="76"/>
      <c r="AU40" s="76"/>
      <c r="AV40" s="76"/>
      <c r="AW40" s="76"/>
      <c r="AX40" s="76"/>
      <c r="AY40" s="76"/>
      <c r="AZ40" s="76"/>
      <c r="BA40" s="76"/>
      <c r="BB40" s="77"/>
    </row>
    <row r="41" spans="1:54" ht="15.75" x14ac:dyDescent="0.25">
      <c r="A41" s="75">
        <f>IF(ISBLANK(VLOOKUP(D41,#REF!,3)),0,1)</f>
        <v>1</v>
      </c>
      <c r="B41" s="74">
        <f t="shared" si="0"/>
        <v>0</v>
      </c>
      <c r="C41" s="52">
        <v>7</v>
      </c>
      <c r="D41" s="53"/>
      <c r="E41" s="53"/>
      <c r="F41" s="53"/>
      <c r="G41" s="164">
        <v>35.836599999999997</v>
      </c>
      <c r="H41" s="53">
        <v>80</v>
      </c>
      <c r="I41" s="159">
        <v>79</v>
      </c>
      <c r="J41" s="16"/>
      <c r="K41" s="57" t="str">
        <f t="shared" si="1"/>
        <v/>
      </c>
      <c r="L41" s="57" t="str">
        <f t="shared" si="2"/>
        <v/>
      </c>
      <c r="M41" s="57" t="str">
        <f t="shared" si="3"/>
        <v/>
      </c>
      <c r="N41" s="58" t="str">
        <f t="shared" si="4"/>
        <v/>
      </c>
      <c r="O41" s="57" t="str">
        <f t="shared" si="5"/>
        <v/>
      </c>
      <c r="P41" s="169">
        <v>3.3140000000000001</v>
      </c>
      <c r="Q41" s="16"/>
      <c r="R41" s="16"/>
      <c r="S41" s="124">
        <v>144.30000000000001</v>
      </c>
      <c r="T41" s="231">
        <v>0.04</v>
      </c>
      <c r="U41" s="231">
        <v>3.9087576359779094E-2</v>
      </c>
      <c r="X41" s="231">
        <v>12.74</v>
      </c>
      <c r="Y41" s="231">
        <v>12.449393070589643</v>
      </c>
      <c r="Z41" s="231">
        <v>0.97299999999999986</v>
      </c>
      <c r="AA41" s="231">
        <v>0.95080529495162636</v>
      </c>
      <c r="AB41" s="231">
        <v>4.08</v>
      </c>
      <c r="AC41" s="231">
        <v>3.9869327886974677</v>
      </c>
      <c r="AD41" s="76"/>
      <c r="AE41" s="76"/>
      <c r="AF41" s="76"/>
      <c r="AG41" s="76"/>
      <c r="AH41" s="76"/>
      <c r="AI41" s="76"/>
      <c r="AJ41" s="76"/>
      <c r="AK41" s="76"/>
      <c r="AL41" s="76"/>
      <c r="AM41" s="76"/>
      <c r="AN41" s="76"/>
      <c r="AO41" s="76"/>
      <c r="AP41" s="76"/>
      <c r="AQ41" s="76"/>
      <c r="AR41" s="76"/>
      <c r="AS41" s="76"/>
      <c r="AT41" s="76"/>
      <c r="AU41" s="76"/>
      <c r="AV41" s="76"/>
      <c r="AW41" s="76"/>
      <c r="AX41" s="76"/>
      <c r="AY41" s="76"/>
      <c r="AZ41" s="76"/>
      <c r="BA41" s="76"/>
      <c r="BB41" s="77"/>
    </row>
    <row r="42" spans="1:54" ht="15.75" x14ac:dyDescent="0.25">
      <c r="A42" s="75">
        <f>IF(ISBLANK(VLOOKUP(D42,#REF!,3)),0,1)</f>
        <v>1</v>
      </c>
      <c r="B42" s="74">
        <f t="shared" si="0"/>
        <v>0</v>
      </c>
      <c r="C42" s="52">
        <v>8</v>
      </c>
      <c r="D42" s="53"/>
      <c r="E42" s="53"/>
      <c r="F42" s="53"/>
      <c r="G42" s="164">
        <v>35.972999999999999</v>
      </c>
      <c r="H42" s="53">
        <v>60</v>
      </c>
      <c r="I42" s="159">
        <v>59</v>
      </c>
      <c r="J42" s="16"/>
      <c r="K42" s="57" t="str">
        <f t="shared" si="1"/>
        <v/>
      </c>
      <c r="L42" s="57" t="str">
        <f t="shared" si="2"/>
        <v/>
      </c>
      <c r="M42" s="57" t="str">
        <f t="shared" si="3"/>
        <v/>
      </c>
      <c r="N42" s="58" t="str">
        <f t="shared" si="4"/>
        <v/>
      </c>
      <c r="O42" s="57" t="str">
        <f t="shared" si="5"/>
        <v/>
      </c>
      <c r="P42" s="169">
        <v>3.1819999999999999</v>
      </c>
      <c r="Q42" s="16"/>
      <c r="R42" s="16"/>
      <c r="S42" s="124">
        <v>138.6</v>
      </c>
      <c r="T42" s="231">
        <v>5.3999999999999999E-2</v>
      </c>
      <c r="U42" s="231">
        <v>5.2768228085701779E-2</v>
      </c>
      <c r="X42" s="231">
        <v>11.715999999999999</v>
      </c>
      <c r="Y42" s="231">
        <v>11.448751115779297</v>
      </c>
      <c r="Z42" s="231">
        <v>0.876</v>
      </c>
      <c r="AA42" s="231">
        <v>0.85601792227916218</v>
      </c>
      <c r="AB42" s="231">
        <v>3.47</v>
      </c>
      <c r="AC42" s="231">
        <v>3.3908472492108368</v>
      </c>
      <c r="AD42" s="76"/>
      <c r="AE42" s="76"/>
      <c r="AF42" s="76"/>
      <c r="AG42" s="76"/>
      <c r="AH42" s="76"/>
      <c r="AI42" s="76"/>
      <c r="AJ42" s="76"/>
      <c r="AK42" s="76"/>
      <c r="AL42" s="76"/>
      <c r="AM42" s="76"/>
      <c r="AN42" s="76"/>
      <c r="AO42" s="76"/>
      <c r="AP42" s="76"/>
      <c r="AQ42" s="76"/>
      <c r="AR42" s="76"/>
      <c r="AS42" s="76"/>
      <c r="AT42" s="76"/>
      <c r="AU42" s="76"/>
      <c r="AV42" s="76"/>
      <c r="AW42" s="76"/>
      <c r="AX42" s="76"/>
      <c r="AY42" s="76"/>
      <c r="AZ42" s="76"/>
      <c r="BA42" s="76"/>
      <c r="BB42" s="77"/>
    </row>
    <row r="43" spans="1:54" ht="15.75" x14ac:dyDescent="0.25">
      <c r="A43" s="75">
        <f>IF(ISBLANK(VLOOKUP(D43,#REF!,3)),0,1)</f>
        <v>1</v>
      </c>
      <c r="B43" s="74">
        <f t="shared" si="0"/>
        <v>0</v>
      </c>
      <c r="C43" s="52">
        <v>9</v>
      </c>
      <c r="D43" s="53"/>
      <c r="E43" s="53"/>
      <c r="F43" s="53"/>
      <c r="G43" s="164">
        <v>35.947600000000001</v>
      </c>
      <c r="H43" s="53">
        <v>40</v>
      </c>
      <c r="I43" s="159">
        <v>39</v>
      </c>
      <c r="J43" s="16"/>
      <c r="K43" s="57" t="str">
        <f t="shared" si="1"/>
        <v/>
      </c>
      <c r="L43" s="57" t="str">
        <f t="shared" si="2"/>
        <v/>
      </c>
      <c r="M43" s="57" t="str">
        <f t="shared" si="3"/>
        <v/>
      </c>
      <c r="N43" s="58" t="str">
        <f t="shared" si="4"/>
        <v/>
      </c>
      <c r="O43" s="57" t="str">
        <f t="shared" si="5"/>
        <v/>
      </c>
      <c r="P43" s="169">
        <v>3.2909999999999999</v>
      </c>
      <c r="Q43" s="16"/>
      <c r="R43" s="16"/>
      <c r="S43" s="124">
        <v>143.4</v>
      </c>
      <c r="T43" s="231">
        <v>0.28799999999999998</v>
      </c>
      <c r="U43" s="231">
        <v>0.28143054979040949</v>
      </c>
      <c r="X43" s="231">
        <v>8.7720000000000002</v>
      </c>
      <c r="Y43" s="231">
        <v>8.5719054956995553</v>
      </c>
      <c r="Z43" s="231">
        <v>0.70599999999999996</v>
      </c>
      <c r="AA43" s="231">
        <v>0.68989572275010103</v>
      </c>
      <c r="AB43" s="231">
        <v>3.29</v>
      </c>
      <c r="AC43" s="231">
        <v>3.2149531555918305</v>
      </c>
      <c r="AD43" s="76"/>
      <c r="AE43" s="76"/>
      <c r="AF43" s="76"/>
      <c r="AG43" s="76"/>
      <c r="AH43" s="76"/>
      <c r="AI43" s="76"/>
      <c r="AJ43" s="76"/>
      <c r="AK43" s="76"/>
      <c r="AL43" s="76"/>
      <c r="AM43" s="76"/>
      <c r="AN43" s="76"/>
      <c r="AO43" s="76"/>
      <c r="AP43" s="76"/>
      <c r="AQ43" s="76"/>
      <c r="AR43" s="76"/>
      <c r="AS43" s="76"/>
      <c r="AT43" s="76"/>
      <c r="AU43" s="76"/>
      <c r="AV43" s="76"/>
      <c r="AW43" s="76"/>
      <c r="AX43" s="76"/>
      <c r="AY43" s="76"/>
      <c r="AZ43" s="76"/>
      <c r="BA43" s="76"/>
      <c r="BB43" s="77"/>
    </row>
    <row r="44" spans="1:54" ht="15.75" x14ac:dyDescent="0.25">
      <c r="A44" s="75">
        <f>IF(ISBLANK(VLOOKUP(D44,#REF!,3)),0,1)</f>
        <v>1</v>
      </c>
      <c r="B44" s="74">
        <f t="shared" si="0"/>
        <v>0</v>
      </c>
      <c r="C44" s="52">
        <v>10</v>
      </c>
      <c r="D44" s="53"/>
      <c r="E44" s="53"/>
      <c r="F44" s="53"/>
      <c r="G44" s="164">
        <v>34.575800000000001</v>
      </c>
      <c r="H44" s="53">
        <v>20</v>
      </c>
      <c r="I44" s="159">
        <v>19</v>
      </c>
      <c r="J44" s="16"/>
      <c r="K44" s="57" t="str">
        <f t="shared" si="1"/>
        <v/>
      </c>
      <c r="L44" s="57" t="str">
        <f t="shared" si="2"/>
        <v/>
      </c>
      <c r="M44" s="57" t="str">
        <f t="shared" si="3"/>
        <v/>
      </c>
      <c r="N44" s="58" t="str">
        <f t="shared" si="4"/>
        <v/>
      </c>
      <c r="O44" s="57" t="str">
        <f t="shared" si="5"/>
        <v/>
      </c>
      <c r="P44" s="169">
        <v>4.5250000000000004</v>
      </c>
      <c r="Q44" s="16"/>
      <c r="R44" s="16"/>
      <c r="S44" s="124">
        <v>197.7</v>
      </c>
      <c r="T44" s="231">
        <v>0</v>
      </c>
      <c r="U44" s="231">
        <v>0</v>
      </c>
      <c r="X44" s="231">
        <v>0</v>
      </c>
      <c r="Y44" s="231">
        <v>0</v>
      </c>
      <c r="Z44" s="231">
        <v>3.2000000000000001E-2</v>
      </c>
      <c r="AA44" s="231">
        <v>3.1270061087823278E-2</v>
      </c>
      <c r="AB44" s="231">
        <v>0.67</v>
      </c>
      <c r="AC44" s="231">
        <v>0.6547169040262999</v>
      </c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  <c r="AP44" s="76"/>
      <c r="AQ44" s="76"/>
      <c r="AR44" s="76"/>
      <c r="AS44" s="76"/>
      <c r="AT44" s="76"/>
      <c r="AU44" s="76"/>
      <c r="AV44" s="76"/>
      <c r="AW44" s="76"/>
      <c r="AX44" s="76"/>
      <c r="AY44" s="76"/>
      <c r="AZ44" s="76"/>
      <c r="BA44" s="76"/>
      <c r="BB44" s="77"/>
    </row>
    <row r="45" spans="1:54" ht="15.75" x14ac:dyDescent="0.25">
      <c r="A45" s="75">
        <f>IF(ISBLANK(VLOOKUP(D45,#REF!,3)),0,1)</f>
        <v>1</v>
      </c>
      <c r="B45" s="74">
        <f t="shared" si="0"/>
        <v>0</v>
      </c>
      <c r="C45" s="52">
        <v>11</v>
      </c>
      <c r="D45" s="53"/>
      <c r="E45" s="53"/>
      <c r="F45" s="53"/>
      <c r="G45" s="164">
        <v>34.570399999999999</v>
      </c>
      <c r="H45" s="53">
        <v>10</v>
      </c>
      <c r="I45" s="159">
        <v>10</v>
      </c>
      <c r="J45" s="16"/>
      <c r="K45" s="57" t="str">
        <f t="shared" si="1"/>
        <v/>
      </c>
      <c r="L45" s="57" t="str">
        <f t="shared" si="2"/>
        <v/>
      </c>
      <c r="M45" s="57" t="str">
        <f t="shared" si="3"/>
        <v/>
      </c>
      <c r="N45" s="58" t="str">
        <f t="shared" si="4"/>
        <v/>
      </c>
      <c r="O45" s="57" t="str">
        <f t="shared" si="5"/>
        <v/>
      </c>
      <c r="P45" s="169">
        <v>4.5350000000000001</v>
      </c>
      <c r="Q45" s="16"/>
      <c r="R45" s="16"/>
      <c r="S45" s="124">
        <v>198.1</v>
      </c>
      <c r="T45" s="231">
        <v>0</v>
      </c>
      <c r="U45" s="231">
        <v>0</v>
      </c>
      <c r="X45" s="231">
        <v>0</v>
      </c>
      <c r="Y45" s="231">
        <v>0</v>
      </c>
      <c r="Z45" s="231">
        <v>3.7000000000000005E-2</v>
      </c>
      <c r="AA45" s="231">
        <v>3.6156008132795667E-2</v>
      </c>
      <c r="AB45" s="231">
        <v>0.68</v>
      </c>
      <c r="AC45" s="231">
        <v>0.66448879811624473</v>
      </c>
      <c r="AD45" s="76"/>
      <c r="AE45" s="76"/>
      <c r="AF45" s="76"/>
      <c r="AG45" s="76"/>
      <c r="AH45" s="76"/>
      <c r="AI45" s="76"/>
      <c r="AJ45" s="76"/>
      <c r="AK45" s="76"/>
      <c r="AL45" s="76"/>
      <c r="AM45" s="76"/>
      <c r="AN45" s="76"/>
      <c r="AO45" s="76"/>
      <c r="AP45" s="76"/>
      <c r="AQ45" s="76"/>
      <c r="AR45" s="76"/>
      <c r="AS45" s="76"/>
      <c r="AT45" s="76"/>
      <c r="AU45" s="76"/>
      <c r="AV45" s="76"/>
      <c r="AW45" s="76"/>
      <c r="AX45" s="76"/>
      <c r="AY45" s="76"/>
      <c r="AZ45" s="76"/>
      <c r="BA45" s="76"/>
      <c r="BB45" s="77"/>
    </row>
    <row r="46" spans="1:54" ht="15.75" x14ac:dyDescent="0.25">
      <c r="A46" s="75">
        <f>IF(ISBLANK(VLOOKUP(D46,#REF!,3)),0,1)</f>
        <v>1</v>
      </c>
      <c r="B46" s="74">
        <f t="shared" si="0"/>
        <v>0</v>
      </c>
      <c r="C46" s="52">
        <v>12</v>
      </c>
      <c r="D46" s="53"/>
      <c r="E46" s="54"/>
      <c r="F46" s="55"/>
      <c r="G46" s="164">
        <v>34.571199999999997</v>
      </c>
      <c r="H46" s="53">
        <v>0</v>
      </c>
      <c r="I46" s="159">
        <v>0.9</v>
      </c>
      <c r="J46" s="16"/>
      <c r="K46" s="16"/>
      <c r="L46" s="16"/>
      <c r="M46" s="16"/>
      <c r="N46" s="16"/>
      <c r="O46" s="16"/>
      <c r="P46" s="169">
        <v>4.5309999999999997</v>
      </c>
      <c r="Q46" s="16"/>
      <c r="R46" s="16"/>
      <c r="S46" s="124">
        <v>198</v>
      </c>
      <c r="T46" s="231">
        <v>0</v>
      </c>
      <c r="U46" s="231">
        <v>0</v>
      </c>
      <c r="X46" s="231">
        <v>0</v>
      </c>
      <c r="Y46" s="231">
        <v>0</v>
      </c>
      <c r="Z46" s="231">
        <v>3.1E-2</v>
      </c>
      <c r="AA46" s="231">
        <v>3.0292871678828798E-2</v>
      </c>
      <c r="AB46" s="231">
        <v>0.7</v>
      </c>
      <c r="AC46" s="231">
        <v>0.68403258629613417</v>
      </c>
      <c r="AD46" s="76"/>
      <c r="AE46" s="76"/>
      <c r="AF46" s="76"/>
      <c r="AG46" s="76"/>
      <c r="AH46" s="76"/>
      <c r="AI46" s="76"/>
      <c r="AJ46" s="76"/>
      <c r="AK46" s="76"/>
      <c r="AL46" s="76"/>
      <c r="AM46" s="76"/>
      <c r="AN46" s="76"/>
      <c r="AO46" s="76"/>
      <c r="AP46" s="76"/>
      <c r="AQ46" s="76"/>
      <c r="AR46" s="76"/>
      <c r="AS46" s="76"/>
      <c r="AT46" s="76"/>
      <c r="AU46" s="76"/>
      <c r="AV46" s="76"/>
      <c r="AW46" s="76"/>
      <c r="AX46" s="76"/>
      <c r="AY46" s="76"/>
      <c r="AZ46" s="76"/>
      <c r="BA46" s="76"/>
      <c r="BB46" s="77"/>
    </row>
    <row r="47" spans="1:54" ht="15.75" x14ac:dyDescent="0.25">
      <c r="A47" s="75">
        <f>IF(ISBLANK(VLOOKUP(D47,#REF!,3)),0,1)</f>
        <v>1</v>
      </c>
      <c r="B47" s="74">
        <f t="shared" si="0"/>
        <v>0</v>
      </c>
      <c r="C47" s="52">
        <v>13</v>
      </c>
      <c r="D47" s="53"/>
      <c r="E47" s="54"/>
      <c r="F47" s="55"/>
      <c r="G47" s="112"/>
      <c r="H47" s="53"/>
      <c r="I47" s="53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24"/>
      <c r="W47" s="124"/>
      <c r="X47" s="16"/>
      <c r="Y47" s="16"/>
      <c r="Z47" s="124"/>
      <c r="AA47" s="76"/>
      <c r="AB47" s="76"/>
      <c r="AC47" s="76"/>
      <c r="AD47" s="76"/>
      <c r="AE47" s="76"/>
      <c r="AF47" s="76"/>
      <c r="AG47" s="76"/>
      <c r="AH47" s="76"/>
      <c r="AI47" s="76"/>
      <c r="AJ47" s="76"/>
      <c r="AK47" s="76"/>
      <c r="AL47" s="76"/>
      <c r="AM47" s="76"/>
      <c r="AN47" s="76"/>
      <c r="AO47" s="76"/>
      <c r="AP47" s="76"/>
      <c r="AQ47" s="76"/>
      <c r="AR47" s="76"/>
      <c r="AS47" s="76"/>
      <c r="AT47" s="76"/>
      <c r="AU47" s="76"/>
      <c r="AV47" s="76"/>
      <c r="AW47" s="76"/>
      <c r="AX47" s="76"/>
      <c r="AY47" s="76"/>
      <c r="AZ47" s="76"/>
      <c r="BA47" s="76"/>
      <c r="BB47" s="77"/>
    </row>
    <row r="48" spans="1:54" ht="15.75" x14ac:dyDescent="0.25">
      <c r="A48" s="75">
        <f>IF(ISBLANK(VLOOKUP(D48,#REF!,3)),0,1)</f>
        <v>1</v>
      </c>
      <c r="B48" s="74">
        <f t="shared" si="0"/>
        <v>0</v>
      </c>
      <c r="C48" s="52">
        <v>14</v>
      </c>
      <c r="D48" s="53"/>
      <c r="E48" s="54"/>
      <c r="F48" s="55"/>
      <c r="G48" s="112"/>
      <c r="H48" s="53"/>
      <c r="I48" s="53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24"/>
      <c r="W48" s="124"/>
      <c r="X48" s="16"/>
      <c r="Y48" s="16"/>
      <c r="Z48" s="124"/>
      <c r="AA48" s="76"/>
      <c r="AB48" s="76"/>
      <c r="AC48" s="76"/>
      <c r="AD48" s="76"/>
      <c r="AE48" s="76"/>
      <c r="AF48" s="76"/>
      <c r="AG48" s="76"/>
      <c r="AH48" s="76"/>
      <c r="AI48" s="76"/>
      <c r="AJ48" s="76"/>
      <c r="AK48" s="76"/>
      <c r="AL48" s="76"/>
      <c r="AM48" s="76"/>
      <c r="AN48" s="76"/>
      <c r="AO48" s="76"/>
      <c r="AP48" s="76"/>
      <c r="AQ48" s="76"/>
      <c r="AR48" s="76"/>
      <c r="AS48" s="76"/>
      <c r="AT48" s="76"/>
      <c r="AU48" s="76"/>
      <c r="AV48" s="76"/>
      <c r="AW48" s="76"/>
      <c r="AX48" s="76"/>
      <c r="AY48" s="76"/>
      <c r="AZ48" s="76"/>
      <c r="BA48" s="76"/>
      <c r="BB48" s="77"/>
    </row>
    <row r="49" spans="1:54" ht="15.75" x14ac:dyDescent="0.25">
      <c r="A49" s="75">
        <f>IF(ISBLANK(VLOOKUP(D49,#REF!,3)),0,1)</f>
        <v>1</v>
      </c>
      <c r="B49" s="74">
        <f t="shared" si="0"/>
        <v>0</v>
      </c>
      <c r="C49" s="52">
        <v>15</v>
      </c>
      <c r="D49" s="53"/>
      <c r="E49" s="54"/>
      <c r="F49" s="55"/>
      <c r="G49" s="112"/>
      <c r="H49" s="53"/>
      <c r="I49" s="53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24"/>
      <c r="W49" s="124"/>
      <c r="X49" s="16"/>
      <c r="Y49" s="16"/>
      <c r="Z49" s="124"/>
      <c r="AA49" s="16"/>
      <c r="AB49" s="124"/>
      <c r="AC49" s="124"/>
      <c r="AD49" s="76"/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76"/>
      <c r="AR49" s="76"/>
      <c r="AS49" s="76"/>
      <c r="AT49" s="76"/>
      <c r="AU49" s="76"/>
      <c r="AV49" s="76"/>
      <c r="AW49" s="76"/>
      <c r="AX49" s="76"/>
      <c r="AY49" s="76"/>
      <c r="AZ49" s="76"/>
      <c r="BA49" s="76"/>
      <c r="BB49" s="77"/>
    </row>
    <row r="50" spans="1:54" ht="15.75" x14ac:dyDescent="0.25">
      <c r="A50" s="75">
        <f>IF(ISBLANK(VLOOKUP(D50,#REF!,3)),0,1)</f>
        <v>1</v>
      </c>
      <c r="B50" s="74">
        <f t="shared" si="0"/>
        <v>0</v>
      </c>
      <c r="C50" s="52">
        <v>16</v>
      </c>
      <c r="D50" s="53"/>
      <c r="E50" s="54"/>
      <c r="F50" s="55"/>
      <c r="G50" s="112"/>
      <c r="H50" s="53"/>
      <c r="I50" s="53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24"/>
      <c r="W50" s="124"/>
      <c r="X50" s="16"/>
      <c r="Y50" s="16"/>
      <c r="Z50" s="124"/>
      <c r="AA50" s="76"/>
      <c r="AB50" s="76"/>
      <c r="AC50" s="76"/>
      <c r="AD50" s="76"/>
      <c r="AE50" s="76"/>
      <c r="AF50" s="76"/>
      <c r="AG50" s="76"/>
      <c r="AH50" s="76"/>
      <c r="AI50" s="76"/>
      <c r="AJ50" s="76"/>
      <c r="AK50" s="76"/>
      <c r="AL50" s="76"/>
      <c r="AM50" s="76"/>
      <c r="AN50" s="76"/>
      <c r="AO50" s="76"/>
      <c r="AP50" s="76"/>
      <c r="AQ50" s="76"/>
      <c r="AR50" s="76"/>
      <c r="AS50" s="76"/>
      <c r="AT50" s="76"/>
      <c r="AU50" s="76"/>
      <c r="AV50" s="76"/>
      <c r="AW50" s="76"/>
      <c r="AX50" s="76"/>
      <c r="AY50" s="76"/>
      <c r="AZ50" s="76"/>
      <c r="BA50" s="76"/>
      <c r="BB50" s="77"/>
    </row>
    <row r="51" spans="1:54" ht="15.75" x14ac:dyDescent="0.25">
      <c r="A51" s="75">
        <f>IF(ISBLANK(VLOOKUP(D51,#REF!,3)),0,1)</f>
        <v>1</v>
      </c>
      <c r="B51" s="74">
        <f t="shared" si="0"/>
        <v>0</v>
      </c>
      <c r="C51" s="52">
        <v>17</v>
      </c>
      <c r="D51" s="53"/>
      <c r="E51" s="54"/>
      <c r="F51" s="55"/>
      <c r="G51" s="112"/>
      <c r="H51" s="53"/>
      <c r="I51" s="53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24"/>
      <c r="W51" s="124"/>
      <c r="X51" s="16"/>
      <c r="Y51" s="16"/>
      <c r="Z51" s="124"/>
      <c r="AA51" s="16"/>
      <c r="AB51" s="124"/>
      <c r="AC51" s="124"/>
      <c r="AD51" s="76"/>
      <c r="AE51" s="76"/>
      <c r="AF51" s="76"/>
      <c r="AG51" s="76"/>
      <c r="AH51" s="76"/>
      <c r="AI51" s="76"/>
      <c r="AJ51" s="76"/>
      <c r="AK51" s="76"/>
      <c r="AL51" s="76"/>
      <c r="AM51" s="76"/>
      <c r="AN51" s="76"/>
      <c r="AO51" s="76"/>
      <c r="AP51" s="76"/>
      <c r="AQ51" s="76"/>
      <c r="AR51" s="76"/>
      <c r="AS51" s="76"/>
      <c r="AT51" s="76"/>
      <c r="AU51" s="76"/>
      <c r="AV51" s="76"/>
      <c r="AW51" s="76"/>
      <c r="AX51" s="76"/>
      <c r="AY51" s="76"/>
      <c r="AZ51" s="76"/>
      <c r="BA51" s="76"/>
      <c r="BB51" s="77"/>
    </row>
    <row r="52" spans="1:54" ht="15.75" x14ac:dyDescent="0.25">
      <c r="A52" s="75">
        <f>IF(ISBLANK(VLOOKUP(D52,#REF!,3)),0,1)</f>
        <v>1</v>
      </c>
      <c r="B52" s="74">
        <f t="shared" si="0"/>
        <v>0</v>
      </c>
      <c r="C52" s="52">
        <v>18</v>
      </c>
      <c r="D52" s="53"/>
      <c r="E52" s="54"/>
      <c r="F52" s="55"/>
      <c r="G52" s="112"/>
      <c r="H52" s="53"/>
      <c r="I52" s="53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24"/>
      <c r="W52" s="124"/>
      <c r="X52" s="16"/>
      <c r="Y52" s="16"/>
      <c r="Z52" s="124"/>
      <c r="AA52" s="76"/>
      <c r="AB52" s="76"/>
      <c r="AC52" s="76"/>
      <c r="AD52" s="76"/>
      <c r="AE52" s="76"/>
      <c r="AF52" s="76"/>
      <c r="AG52" s="76"/>
      <c r="AH52" s="76"/>
      <c r="AI52" s="76"/>
      <c r="AJ52" s="76"/>
      <c r="AK52" s="76"/>
      <c r="AL52" s="76"/>
      <c r="AM52" s="76"/>
      <c r="AN52" s="76"/>
      <c r="AO52" s="76"/>
      <c r="AP52" s="76"/>
      <c r="AQ52" s="76"/>
      <c r="AR52" s="76"/>
      <c r="AS52" s="76"/>
      <c r="AT52" s="76"/>
      <c r="AU52" s="76"/>
      <c r="AV52" s="76"/>
      <c r="AW52" s="76"/>
      <c r="AX52" s="76"/>
      <c r="AY52" s="76"/>
      <c r="AZ52" s="76"/>
      <c r="BA52" s="76"/>
      <c r="BB52" s="77"/>
    </row>
    <row r="53" spans="1:54" ht="15.75" x14ac:dyDescent="0.25">
      <c r="A53" s="75">
        <f>IF(ISBLANK(VLOOKUP(D53,#REF!,3)),0,1)</f>
        <v>1</v>
      </c>
      <c r="B53" s="74">
        <f t="shared" si="0"/>
        <v>0</v>
      </c>
      <c r="C53" s="52">
        <v>19</v>
      </c>
      <c r="D53" s="53"/>
      <c r="E53" s="54"/>
      <c r="F53" s="55"/>
      <c r="G53" s="112"/>
      <c r="H53" s="53"/>
      <c r="I53" s="53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76"/>
      <c r="U53" s="76"/>
      <c r="V53" s="76"/>
      <c r="W53" s="76"/>
      <c r="X53" s="76"/>
      <c r="Y53" s="76"/>
      <c r="Z53" s="76"/>
      <c r="AA53" s="76"/>
      <c r="AB53" s="76"/>
      <c r="AC53" s="76"/>
      <c r="AD53" s="76"/>
      <c r="AE53" s="76"/>
      <c r="AF53" s="76"/>
      <c r="AG53" s="76"/>
      <c r="AH53" s="76"/>
      <c r="AI53" s="76"/>
      <c r="AJ53" s="76"/>
      <c r="AK53" s="76"/>
      <c r="AL53" s="76"/>
      <c r="AM53" s="76"/>
      <c r="AN53" s="76"/>
      <c r="AO53" s="76"/>
      <c r="AP53" s="76"/>
      <c r="AQ53" s="76"/>
      <c r="AR53" s="76"/>
      <c r="AS53" s="76"/>
      <c r="AT53" s="76"/>
      <c r="AU53" s="76"/>
      <c r="AV53" s="76"/>
      <c r="AW53" s="76"/>
      <c r="AX53" s="76"/>
      <c r="AY53" s="76"/>
      <c r="AZ53" s="76"/>
      <c r="BA53" s="76"/>
      <c r="BB53" s="77"/>
    </row>
    <row r="54" spans="1:54" ht="15.75" x14ac:dyDescent="0.25">
      <c r="A54" s="75">
        <f>IF(ISBLANK(VLOOKUP(D54,#REF!,3)),0,1)</f>
        <v>1</v>
      </c>
      <c r="B54" s="74">
        <f t="shared" si="0"/>
        <v>0</v>
      </c>
      <c r="C54" s="52">
        <v>20</v>
      </c>
      <c r="D54" s="53"/>
      <c r="E54" s="54"/>
      <c r="F54" s="55"/>
      <c r="G54" s="112"/>
      <c r="H54" s="53"/>
      <c r="I54" s="53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76"/>
      <c r="U54" s="76"/>
      <c r="V54" s="76"/>
      <c r="W54" s="76"/>
      <c r="X54" s="76"/>
      <c r="Y54" s="76"/>
      <c r="Z54" s="76"/>
      <c r="AA54" s="76"/>
      <c r="AB54" s="76"/>
      <c r="AC54" s="76"/>
      <c r="AD54" s="76"/>
      <c r="AE54" s="76"/>
      <c r="AF54" s="76"/>
      <c r="AG54" s="76"/>
      <c r="AH54" s="76"/>
      <c r="AI54" s="76"/>
      <c r="AJ54" s="76"/>
      <c r="AK54" s="76"/>
      <c r="AL54" s="76"/>
      <c r="AM54" s="76"/>
      <c r="AN54" s="76"/>
      <c r="AO54" s="76"/>
      <c r="AP54" s="76"/>
      <c r="AQ54" s="76"/>
      <c r="AR54" s="76"/>
      <c r="AS54" s="76"/>
      <c r="AT54" s="76"/>
      <c r="AU54" s="76"/>
      <c r="AV54" s="76"/>
      <c r="AW54" s="76"/>
      <c r="AX54" s="76"/>
      <c r="AY54" s="76"/>
      <c r="AZ54" s="76"/>
      <c r="BA54" s="76"/>
      <c r="BB54" s="77"/>
    </row>
    <row r="55" spans="1:54" ht="15.75" x14ac:dyDescent="0.25">
      <c r="A55" s="75">
        <f>IF(ISBLANK(VLOOKUP(D55,#REF!,3)),0,1)</f>
        <v>1</v>
      </c>
      <c r="B55" s="74">
        <f t="shared" si="0"/>
        <v>0</v>
      </c>
      <c r="C55" s="52">
        <v>21</v>
      </c>
      <c r="D55" s="53"/>
      <c r="E55" s="54"/>
      <c r="F55" s="55"/>
      <c r="G55" s="112"/>
      <c r="H55" s="53"/>
      <c r="I55" s="53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76"/>
      <c r="U55" s="76"/>
      <c r="V55" s="76"/>
      <c r="W55" s="76"/>
      <c r="X55" s="76"/>
      <c r="Y55" s="76"/>
      <c r="Z55" s="76"/>
      <c r="AA55" s="76"/>
      <c r="AB55" s="76"/>
      <c r="AC55" s="76"/>
      <c r="AD55" s="76"/>
      <c r="AE55" s="76"/>
      <c r="AF55" s="76"/>
      <c r="AG55" s="76"/>
      <c r="AH55" s="76"/>
      <c r="AI55" s="76"/>
      <c r="AJ55" s="76"/>
      <c r="AK55" s="76"/>
      <c r="AL55" s="76"/>
      <c r="AM55" s="76"/>
      <c r="AN55" s="76"/>
      <c r="AO55" s="76"/>
      <c r="AP55" s="76"/>
      <c r="AQ55" s="76"/>
      <c r="AR55" s="76"/>
      <c r="AS55" s="76"/>
      <c r="AT55" s="76"/>
      <c r="AU55" s="76"/>
      <c r="AV55" s="76"/>
      <c r="AW55" s="76"/>
      <c r="AX55" s="76"/>
      <c r="AY55" s="76"/>
      <c r="AZ55" s="76"/>
      <c r="BA55" s="76"/>
      <c r="BB55" s="77"/>
    </row>
    <row r="56" spans="1:54" ht="15.75" x14ac:dyDescent="0.25">
      <c r="A56" s="75">
        <f>IF(ISBLANK(VLOOKUP(D56,#REF!,3)),0,1)</f>
        <v>1</v>
      </c>
      <c r="B56" s="74">
        <f t="shared" si="0"/>
        <v>0</v>
      </c>
      <c r="C56" s="52">
        <v>22</v>
      </c>
      <c r="D56" s="53"/>
      <c r="E56" s="54"/>
      <c r="F56" s="55"/>
      <c r="G56" s="112"/>
      <c r="H56" s="53"/>
      <c r="I56" s="53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24"/>
      <c r="W56" s="124"/>
      <c r="X56" s="124"/>
      <c r="Y56" s="124"/>
      <c r="Z56" s="16"/>
      <c r="AA56" s="16"/>
      <c r="AB56" s="124"/>
      <c r="AC56" s="124"/>
      <c r="AD56" s="76"/>
      <c r="AE56" s="76"/>
      <c r="AF56" s="76"/>
      <c r="AG56" s="76"/>
      <c r="AH56" s="76"/>
      <c r="AI56" s="76"/>
      <c r="AJ56" s="76"/>
      <c r="AK56" s="76"/>
      <c r="AL56" s="76"/>
      <c r="AM56" s="76"/>
      <c r="AN56" s="76"/>
      <c r="AO56" s="76"/>
      <c r="AP56" s="76"/>
      <c r="AQ56" s="76"/>
      <c r="AR56" s="76"/>
      <c r="AS56" s="76"/>
      <c r="AT56" s="76"/>
      <c r="AU56" s="76"/>
      <c r="AV56" s="76"/>
      <c r="AW56" s="76"/>
      <c r="AX56" s="76"/>
      <c r="AY56" s="76"/>
      <c r="AZ56" s="76"/>
      <c r="BA56" s="76"/>
      <c r="BB56" s="77"/>
    </row>
    <row r="57" spans="1:54" ht="15.75" x14ac:dyDescent="0.25">
      <c r="A57" s="75">
        <f>IF(ISBLANK(VLOOKUP(D57,#REF!,3)),0,1)</f>
        <v>1</v>
      </c>
      <c r="B57" s="74">
        <f t="shared" si="0"/>
        <v>0</v>
      </c>
      <c r="C57" s="52">
        <v>23</v>
      </c>
      <c r="D57" s="53"/>
      <c r="E57" s="54"/>
      <c r="F57" s="55"/>
      <c r="G57" s="112"/>
      <c r="H57" s="53"/>
      <c r="I57" s="53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  <c r="AG57" s="76"/>
      <c r="AH57" s="76"/>
      <c r="AI57" s="76"/>
      <c r="AJ57" s="76"/>
      <c r="AK57" s="76"/>
      <c r="AL57" s="76"/>
      <c r="AM57" s="76"/>
      <c r="AN57" s="76"/>
      <c r="AO57" s="76"/>
      <c r="AP57" s="76"/>
      <c r="AQ57" s="76"/>
      <c r="AR57" s="76"/>
      <c r="AS57" s="76"/>
      <c r="AT57" s="76"/>
      <c r="AU57" s="76"/>
      <c r="AV57" s="76"/>
      <c r="AW57" s="76"/>
      <c r="AX57" s="76"/>
      <c r="AY57" s="76"/>
      <c r="AZ57" s="76"/>
      <c r="BA57" s="76"/>
      <c r="BB57" s="77"/>
    </row>
    <row r="58" spans="1:54" ht="16.5" thickBot="1" x14ac:dyDescent="0.3">
      <c r="A58" s="75">
        <f>IF(ISBLANK(VLOOKUP(D58,#REF!,3)),0,1)</f>
        <v>1</v>
      </c>
      <c r="B58" s="74">
        <f t="shared" si="0"/>
        <v>0</v>
      </c>
      <c r="C58" s="61">
        <v>24</v>
      </c>
      <c r="D58" s="62"/>
      <c r="E58" s="63"/>
      <c r="F58" s="64"/>
      <c r="G58" s="113"/>
      <c r="H58" s="62"/>
      <c r="I58" s="62"/>
      <c r="J58" s="152" t="s">
        <v>4</v>
      </c>
      <c r="K58" s="65" t="str">
        <f>IF(ISBLANK(E58),"",(0.000824493-(0.0000040899*E58)+(0.000000076438*E58^2)-(0.00000000082467*E58^3)+(0.0000000000053875*E58^4)))</f>
        <v/>
      </c>
      <c r="L58" s="65" t="str">
        <f t="shared" ref="L58" si="6">IF(ISBLANK(E58),"",(-0.00000572466+(0.00000010227*E58)-(0.0000000016546*E58^2)))</f>
        <v/>
      </c>
      <c r="M58" s="65" t="str">
        <f t="shared" ref="M58" si="7">IF(ISBLANK(E58),"",IF(ISBLANK(G58),(O58+(K58*35)+(L58*35^1.5)+(0.00000048314*35^2)),(O58+(K58*G58)+(L58*G58^1.5)+(0.00000048314*G58^2))))</f>
        <v/>
      </c>
      <c r="N58" s="66" t="str">
        <f t="shared" ref="N58" si="8">IF(ISBLANK(D58),"",IF(ISBLANK(G58),J58*(1+0.00001*(35-20)),J58*(1+0.00001*(G58-20))))</f>
        <v/>
      </c>
      <c r="O58" s="65" t="str">
        <f t="shared" ref="O58" si="9">IF(ISBLANK(E58),"",(0.999842594+(0.00006793952*E58)-(0.00000909529*E58^2)+(0.0000001001685*E58^3)-(0.000000001120083*E58^4)+(0.000000000006536332*E58^5)))</f>
        <v/>
      </c>
      <c r="P58" s="67" t="s">
        <v>4</v>
      </c>
      <c r="Q58" s="153" t="s">
        <v>4</v>
      </c>
      <c r="R58" s="68" t="s">
        <v>4</v>
      </c>
      <c r="S58" s="68" t="s">
        <v>4</v>
      </c>
      <c r="T58" s="78"/>
      <c r="U58" s="78"/>
      <c r="V58" s="78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/>
      <c r="AH58" s="78"/>
      <c r="AI58" s="78"/>
      <c r="AJ58" s="78"/>
      <c r="AK58" s="78"/>
      <c r="AL58" s="78"/>
      <c r="AM58" s="78"/>
      <c r="AN58" s="78"/>
      <c r="AO58" s="78"/>
      <c r="AP58" s="78"/>
      <c r="AQ58" s="78"/>
      <c r="AR58" s="78"/>
      <c r="AS58" s="78"/>
      <c r="AT58" s="78"/>
      <c r="AU58" s="78"/>
      <c r="AV58" s="78"/>
      <c r="AW58" s="78"/>
      <c r="AX58" s="78"/>
      <c r="AY58" s="78"/>
      <c r="AZ58" s="78"/>
      <c r="BA58" s="78"/>
      <c r="BB58" s="79"/>
    </row>
  </sheetData>
  <dataConsolidate/>
  <mergeCells count="70">
    <mergeCell ref="AZ31:AZ32"/>
    <mergeCell ref="BA31:BA32"/>
    <mergeCell ref="BB31:BB32"/>
    <mergeCell ref="AU31:AU32"/>
    <mergeCell ref="AV31:AV32"/>
    <mergeCell ref="AW31:AW32"/>
    <mergeCell ref="AX31:AX32"/>
    <mergeCell ref="AY31:AY32"/>
    <mergeCell ref="AP31:AP32"/>
    <mergeCell ref="AQ31:AQ32"/>
    <mergeCell ref="AR31:AR32"/>
    <mergeCell ref="AS31:AS32"/>
    <mergeCell ref="AT31:AT32"/>
    <mergeCell ref="AK31:AK32"/>
    <mergeCell ref="AL31:AL32"/>
    <mergeCell ref="AM31:AM32"/>
    <mergeCell ref="AN31:AN32"/>
    <mergeCell ref="AO31:AO32"/>
    <mergeCell ref="AF31:AF32"/>
    <mergeCell ref="AG31:AG32"/>
    <mergeCell ref="AH31:AH32"/>
    <mergeCell ref="AI31:AI32"/>
    <mergeCell ref="AJ31:AJ32"/>
    <mergeCell ref="H33:H34"/>
    <mergeCell ref="I33:I34"/>
    <mergeCell ref="J33:J34"/>
    <mergeCell ref="AD31:AD32"/>
    <mergeCell ref="AE31:AE32"/>
    <mergeCell ref="C33:C34"/>
    <mergeCell ref="D33:D34"/>
    <mergeCell ref="E33:E34"/>
    <mergeCell ref="F33:F34"/>
    <mergeCell ref="G33:G34"/>
    <mergeCell ref="Z31:AA32"/>
    <mergeCell ref="AB31:AC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G8:H8"/>
    <mergeCell ref="Q8:R8"/>
    <mergeCell ref="G9:H9"/>
    <mergeCell ref="Q9:R9"/>
    <mergeCell ref="G10:H10"/>
    <mergeCell ref="Q10:R10"/>
    <mergeCell ref="C2:E2"/>
    <mergeCell ref="F2:T2"/>
    <mergeCell ref="C4:U4"/>
    <mergeCell ref="C6:E6"/>
    <mergeCell ref="F6:G6"/>
    <mergeCell ref="H6:J6"/>
    <mergeCell ref="P6:Q6"/>
    <mergeCell ref="R6:S6"/>
    <mergeCell ref="T6:U6"/>
  </mergeCells>
  <dataValidations count="4">
    <dataValidation type="list" allowBlank="1" showErrorMessage="1" sqref="I29">
      <formula1>$O$28:$O$30</formula1>
    </dataValidation>
    <dataValidation allowBlank="1" showErrorMessage="1" sqref="J30"/>
    <dataValidation type="list" showInputMessage="1" showErrorMessage="1" promptTitle="Choix Cardinal" sqref="P10">
      <formula1>$N$8:$N$10</formula1>
    </dataValidation>
    <dataValidation type="list" showInputMessage="1" showErrorMessage="1" promptTitle="Choix Cardinal" sqref="P9">
      <formula1>$M$8:$M$10</formula1>
    </dataValidation>
  </dataValidations>
  <pageMargins left="0.7" right="0.7" top="0.75" bottom="0.75" header="0.3" footer="0.3"/>
  <pageSetup paperSize="9" orientation="portrait" horizontalDpi="4294967293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8"/>
  <sheetViews>
    <sheetView topLeftCell="A10" zoomScaleNormal="100" workbookViewId="0">
      <selection activeCell="G35" sqref="G35:AC52"/>
    </sheetView>
  </sheetViews>
  <sheetFormatPr baseColWidth="10" defaultColWidth="11.42578125" defaultRowHeight="15" x14ac:dyDescent="0.25"/>
  <cols>
    <col min="1" max="2" width="0.85546875" style="80" customWidth="1"/>
    <col min="3" max="3" width="3.7109375" style="80" customWidth="1"/>
    <col min="4" max="8" width="10.28515625" style="80" customWidth="1"/>
    <col min="9" max="10" width="15.7109375" style="80" customWidth="1"/>
    <col min="11" max="15" width="10.7109375" style="80" hidden="1" customWidth="1"/>
    <col min="16" max="16" width="10.7109375" style="80" customWidth="1"/>
    <col min="17" max="29" width="10.28515625" style="80" customWidth="1"/>
    <col min="30" max="30" width="13.5703125" style="80" bestFit="1" customWidth="1"/>
    <col min="31" max="31" width="16.5703125" style="80" bestFit="1" customWidth="1"/>
    <col min="32" max="32" width="9.140625" style="80" bestFit="1" customWidth="1"/>
    <col min="33" max="33" width="26.140625" style="80" bestFit="1" customWidth="1"/>
    <col min="34" max="34" width="12.7109375" style="80" bestFit="1" customWidth="1"/>
    <col min="35" max="35" width="11.140625" style="80" bestFit="1" customWidth="1"/>
    <col min="36" max="36" width="14.28515625" style="80" bestFit="1" customWidth="1"/>
    <col min="37" max="37" width="12" style="80" bestFit="1" customWidth="1"/>
    <col min="38" max="38" width="26.5703125" style="80" bestFit="1" customWidth="1"/>
    <col min="39" max="39" width="14.42578125" style="80" bestFit="1" customWidth="1"/>
    <col min="40" max="40" width="11" style="80" bestFit="1" customWidth="1"/>
    <col min="41" max="41" width="12.28515625" style="80" bestFit="1" customWidth="1"/>
    <col min="42" max="42" width="10.7109375" style="80" bestFit="1" customWidth="1"/>
    <col min="43" max="43" width="6.28515625" style="80" bestFit="1" customWidth="1"/>
    <col min="44" max="44" width="19.42578125" style="80" bestFit="1" customWidth="1"/>
    <col min="45" max="45" width="12.85546875" style="80" bestFit="1" customWidth="1"/>
    <col min="46" max="46" width="17.5703125" style="80" bestFit="1" customWidth="1"/>
    <col min="47" max="47" width="14.42578125" style="80" bestFit="1" customWidth="1"/>
    <col min="48" max="48" width="13.5703125" style="80" bestFit="1" customWidth="1"/>
    <col min="49" max="49" width="13.7109375" style="80" bestFit="1" customWidth="1"/>
    <col min="50" max="50" width="19.7109375" style="80" bestFit="1" customWidth="1"/>
    <col min="51" max="51" width="13.140625" style="80" bestFit="1" customWidth="1"/>
    <col min="52" max="52" width="17.42578125" style="80" bestFit="1" customWidth="1"/>
    <col min="53" max="53" width="13.28515625" style="80" bestFit="1" customWidth="1"/>
    <col min="54" max="54" width="12.42578125" style="80" bestFit="1" customWidth="1"/>
    <col min="55" max="16384" width="11.42578125" style="80"/>
  </cols>
  <sheetData>
    <row r="1" spans="3:23" ht="3" customHeight="1" thickBot="1" x14ac:dyDescent="0.3"/>
    <row r="2" spans="3:23" ht="21" x14ac:dyDescent="0.35">
      <c r="C2" s="214" t="s">
        <v>19</v>
      </c>
      <c r="D2" s="215"/>
      <c r="E2" s="215"/>
      <c r="F2" s="216" t="s">
        <v>147</v>
      </c>
      <c r="G2" s="216"/>
      <c r="H2" s="216"/>
      <c r="I2" s="216"/>
      <c r="J2" s="216"/>
      <c r="K2" s="216"/>
      <c r="L2" s="216"/>
      <c r="M2" s="216"/>
      <c r="N2" s="216"/>
      <c r="O2" s="216"/>
      <c r="P2" s="216"/>
      <c r="Q2" s="216"/>
      <c r="R2" s="216"/>
      <c r="S2" s="216"/>
      <c r="T2" s="216"/>
      <c r="U2" s="1"/>
    </row>
    <row r="3" spans="3:23" ht="14.45" customHeight="1" x14ac:dyDescent="0.25">
      <c r="C3" s="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2"/>
    </row>
    <row r="4" spans="3:23" ht="21.75" thickBot="1" x14ac:dyDescent="0.4">
      <c r="C4" s="217" t="s">
        <v>75</v>
      </c>
      <c r="D4" s="218"/>
      <c r="E4" s="218"/>
      <c r="F4" s="218"/>
      <c r="G4" s="218"/>
      <c r="H4" s="218"/>
      <c r="I4" s="218"/>
      <c r="J4" s="218"/>
      <c r="K4" s="218"/>
      <c r="L4" s="218"/>
      <c r="M4" s="218"/>
      <c r="N4" s="218"/>
      <c r="O4" s="218"/>
      <c r="P4" s="218"/>
      <c r="Q4" s="218"/>
      <c r="R4" s="218"/>
      <c r="S4" s="218"/>
      <c r="T4" s="218"/>
      <c r="U4" s="219"/>
    </row>
    <row r="5" spans="3:23" ht="15.75" customHeight="1" thickBot="1" x14ac:dyDescent="0.4">
      <c r="C5" s="7"/>
      <c r="D5" s="7"/>
      <c r="E5" s="7"/>
      <c r="F5" s="7"/>
      <c r="G5" s="7"/>
      <c r="J5" s="7"/>
      <c r="K5" s="7"/>
      <c r="L5" s="7"/>
      <c r="M5" s="7"/>
      <c r="N5" s="7"/>
      <c r="O5" s="7"/>
      <c r="P5" s="7"/>
      <c r="Q5" s="7"/>
      <c r="R5" s="7"/>
    </row>
    <row r="6" spans="3:23" ht="16.5" customHeight="1" thickBot="1" x14ac:dyDescent="0.3">
      <c r="C6" s="220" t="s">
        <v>38</v>
      </c>
      <c r="D6" s="221"/>
      <c r="E6" s="221"/>
      <c r="F6" s="222">
        <v>45</v>
      </c>
      <c r="G6" s="222"/>
      <c r="H6" s="221" t="s">
        <v>37</v>
      </c>
      <c r="I6" s="221"/>
      <c r="J6" s="221"/>
      <c r="K6" s="51"/>
      <c r="L6" s="51"/>
      <c r="M6" s="51"/>
      <c r="N6" s="50"/>
      <c r="O6" s="51"/>
      <c r="P6" s="223">
        <v>1</v>
      </c>
      <c r="Q6" s="223"/>
      <c r="R6" s="224" t="s">
        <v>78</v>
      </c>
      <c r="S6" s="224"/>
      <c r="T6" s="225">
        <v>37427</v>
      </c>
      <c r="U6" s="226"/>
    </row>
    <row r="7" spans="3:23" ht="16.5" customHeight="1" thickBot="1" x14ac:dyDescent="0.4">
      <c r="C7" s="34"/>
      <c r="D7" s="34"/>
      <c r="E7" s="33"/>
      <c r="F7" s="35"/>
      <c r="G7" s="33"/>
      <c r="H7" s="33"/>
      <c r="I7" s="33"/>
      <c r="J7" s="33"/>
      <c r="K7" s="33"/>
      <c r="L7" s="33"/>
      <c r="M7" s="33"/>
      <c r="N7" s="33"/>
      <c r="O7" s="37"/>
      <c r="P7" s="33"/>
      <c r="Q7" s="36"/>
    </row>
    <row r="8" spans="3:23" ht="15" customHeight="1" x14ac:dyDescent="0.25">
      <c r="C8" s="46"/>
      <c r="D8" s="33"/>
      <c r="G8" s="206" t="s">
        <v>57</v>
      </c>
      <c r="H8" s="207"/>
      <c r="I8" s="172" t="s">
        <v>50</v>
      </c>
      <c r="J8" s="172" t="s">
        <v>46</v>
      </c>
      <c r="K8" s="44"/>
      <c r="L8" s="44"/>
      <c r="M8" s="44"/>
      <c r="N8" s="44"/>
      <c r="O8" s="47"/>
      <c r="P8" s="45" t="s">
        <v>52</v>
      </c>
      <c r="Q8" s="208" t="s">
        <v>47</v>
      </c>
      <c r="R8" s="209"/>
    </row>
    <row r="9" spans="3:23" ht="14.25" customHeight="1" x14ac:dyDescent="0.25">
      <c r="C9" s="46"/>
      <c r="D9" s="33"/>
      <c r="G9" s="210" t="s">
        <v>48</v>
      </c>
      <c r="H9" s="211"/>
      <c r="I9" s="38">
        <v>2</v>
      </c>
      <c r="J9" s="39">
        <v>30.32</v>
      </c>
      <c r="K9" s="42" t="s">
        <v>51</v>
      </c>
      <c r="L9" s="43" t="str">
        <f>IF(P9=M9,"+","-")</f>
        <v>+</v>
      </c>
      <c r="M9" s="42" t="s">
        <v>3</v>
      </c>
      <c r="N9" s="42" t="s">
        <v>54</v>
      </c>
      <c r="O9" s="16" t="str">
        <f>IF(ISBLANK(I9),"",IF(ISBLANK(J9),"",IF(P9=M10,L9&amp;N11,N11)))</f>
        <v>2°30,32</v>
      </c>
      <c r="P9" s="39" t="s">
        <v>3</v>
      </c>
      <c r="Q9" s="212">
        <f>IF(ISBLANK(I9),"",IF(ISBLANK(J9),"",IF(J9&gt;60,"ERREUR !!",O11*(I9+(J9/60)))))</f>
        <v>2.5053333333333332</v>
      </c>
      <c r="R9" s="213"/>
    </row>
    <row r="10" spans="3:23" ht="15" customHeight="1" x14ac:dyDescent="0.25">
      <c r="C10" s="46"/>
      <c r="D10" s="33"/>
      <c r="G10" s="210" t="s">
        <v>49</v>
      </c>
      <c r="H10" s="211"/>
      <c r="I10" s="38">
        <v>6</v>
      </c>
      <c r="J10" s="39">
        <v>0.06</v>
      </c>
      <c r="K10" s="42" t="s">
        <v>51</v>
      </c>
      <c r="L10" s="43" t="str">
        <f>IF(P10=N9,"+","-")</f>
        <v>+</v>
      </c>
      <c r="M10" s="42" t="s">
        <v>53</v>
      </c>
      <c r="N10" s="42" t="s">
        <v>55</v>
      </c>
      <c r="O10" s="11" t="str">
        <f>IF(ISBLANK(I10),"",IF(ISBLANK(J10),"",IF(P10=N10,L10&amp;N12,N12)))</f>
        <v>6°0,06</v>
      </c>
      <c r="P10" s="39" t="s">
        <v>54</v>
      </c>
      <c r="Q10" s="212">
        <f>IF(ISBLANK(I10),"",IF(ISBLANK(J10),"",IF(J10&gt;60,"ERREUR !!",O12*(I10+(J10/60)))))</f>
        <v>6.0010000000000003</v>
      </c>
      <c r="R10" s="213"/>
      <c r="S10" s="31"/>
      <c r="T10" s="31"/>
    </row>
    <row r="11" spans="3:23" x14ac:dyDescent="0.25">
      <c r="G11" s="194" t="s">
        <v>72</v>
      </c>
      <c r="H11" s="195"/>
      <c r="I11" s="83" t="s">
        <v>33</v>
      </c>
      <c r="J11" s="85">
        <v>37427</v>
      </c>
      <c r="K11" s="85"/>
      <c r="L11" s="85"/>
      <c r="M11" s="85"/>
      <c r="N11" s="86" t="str">
        <f>I9&amp;"°"&amp;J9</f>
        <v>2°30,32</v>
      </c>
      <c r="O11" s="87">
        <f>IF(P9=M10,-1,1)</f>
        <v>1</v>
      </c>
      <c r="P11" s="198" t="str">
        <f>TEXT(J11,"aaaa-mm-jj")&amp;"T"&amp;TEXT(J12,"hh:mm:ss")&amp;"z"</f>
        <v>2006-06-21T01:00:00z</v>
      </c>
      <c r="Q11" s="198"/>
      <c r="R11" s="199"/>
      <c r="T11" s="30"/>
      <c r="U11" s="30"/>
      <c r="V11" s="32"/>
      <c r="W11" s="32"/>
    </row>
    <row r="12" spans="3:23" ht="15.75" thickBot="1" x14ac:dyDescent="0.3">
      <c r="G12" s="196"/>
      <c r="H12" s="197"/>
      <c r="I12" s="84" t="s">
        <v>73</v>
      </c>
      <c r="J12" s="114">
        <v>4.1666666666666664E-2</v>
      </c>
      <c r="K12" s="88"/>
      <c r="L12" s="88"/>
      <c r="M12" s="88"/>
      <c r="N12" s="89" t="str">
        <f>I10&amp;"°"&amp;J10</f>
        <v>6°0,06</v>
      </c>
      <c r="O12" s="87">
        <f>IF(P10=N10,-1,1)</f>
        <v>1</v>
      </c>
      <c r="P12" s="200"/>
      <c r="Q12" s="200"/>
      <c r="R12" s="201"/>
      <c r="T12" s="30"/>
      <c r="U12" s="30"/>
      <c r="V12" s="32"/>
      <c r="W12" s="32"/>
    </row>
    <row r="13" spans="3:23" ht="15.75" thickBot="1" x14ac:dyDescent="0.3">
      <c r="C13" s="5" t="s">
        <v>1</v>
      </c>
      <c r="D13" s="5"/>
      <c r="E13" s="6"/>
      <c r="K13" s="81"/>
      <c r="L13" s="81"/>
      <c r="M13" s="81"/>
      <c r="N13" s="81"/>
      <c r="O13" s="81"/>
      <c r="P13" s="81"/>
      <c r="Q13" s="82"/>
    </row>
    <row r="14" spans="3:23" ht="15" customHeight="1" x14ac:dyDescent="0.25">
      <c r="C14" s="97" t="s">
        <v>7</v>
      </c>
      <c r="D14" s="90"/>
      <c r="E14" s="90"/>
      <c r="F14" s="90"/>
      <c r="G14" s="90"/>
      <c r="H14" s="91"/>
      <c r="I14" s="91"/>
      <c r="J14" s="91"/>
      <c r="K14" s="90"/>
      <c r="L14" s="90"/>
      <c r="M14" s="90"/>
      <c r="N14" s="91"/>
      <c r="O14" s="12"/>
      <c r="P14" s="91"/>
      <c r="Q14" s="12" t="s">
        <v>17</v>
      </c>
      <c r="R14" s="17">
        <v>22.5</v>
      </c>
      <c r="S14" s="92" t="s">
        <v>2</v>
      </c>
    </row>
    <row r="15" spans="3:23" ht="14.25" customHeight="1" x14ac:dyDescent="0.25">
      <c r="C15" s="98" t="s">
        <v>32</v>
      </c>
      <c r="D15" s="93"/>
      <c r="E15" s="93"/>
      <c r="F15" s="93"/>
      <c r="G15" s="93"/>
      <c r="H15" s="23"/>
      <c r="I15" s="23"/>
      <c r="J15" s="23"/>
      <c r="K15" s="93"/>
      <c r="L15" s="93"/>
      <c r="M15" s="93"/>
      <c r="N15" s="23"/>
      <c r="O15" s="13"/>
      <c r="P15" s="23"/>
      <c r="Q15" s="13" t="s">
        <v>34</v>
      </c>
      <c r="R15" s="18">
        <v>22.5</v>
      </c>
      <c r="S15" s="94" t="s">
        <v>2</v>
      </c>
    </row>
    <row r="16" spans="3:23" x14ac:dyDescent="0.25">
      <c r="C16" s="98" t="s">
        <v>11</v>
      </c>
      <c r="D16" s="93"/>
      <c r="E16" s="93"/>
      <c r="F16" s="93"/>
      <c r="G16" s="93"/>
      <c r="H16" s="23"/>
      <c r="I16" s="23"/>
      <c r="J16" s="23"/>
      <c r="K16" s="93"/>
      <c r="L16" s="93"/>
      <c r="M16" s="93"/>
      <c r="N16" s="23"/>
      <c r="O16" s="14"/>
      <c r="P16" s="23"/>
      <c r="Q16" s="14" t="s">
        <v>35</v>
      </c>
      <c r="R16" s="20" t="s">
        <v>4</v>
      </c>
      <c r="S16" s="94" t="s">
        <v>6</v>
      </c>
    </row>
    <row r="17" spans="3:54" ht="15.75" thickBot="1" x14ac:dyDescent="0.3">
      <c r="C17" s="99" t="s">
        <v>12</v>
      </c>
      <c r="D17" s="95"/>
      <c r="E17" s="95"/>
      <c r="F17" s="95"/>
      <c r="G17" s="95"/>
      <c r="H17" s="24"/>
      <c r="I17" s="24"/>
      <c r="J17" s="24"/>
      <c r="K17" s="95"/>
      <c r="L17" s="95"/>
      <c r="M17" s="95"/>
      <c r="N17" s="24"/>
      <c r="O17" s="15"/>
      <c r="P17" s="24"/>
      <c r="Q17" s="15" t="s">
        <v>36</v>
      </c>
      <c r="R17" s="21" t="s">
        <v>4</v>
      </c>
      <c r="S17" s="96" t="s">
        <v>6</v>
      </c>
    </row>
    <row r="18" spans="3:54" ht="14.45" hidden="1" x14ac:dyDescent="0.3">
      <c r="C18" s="8" t="s">
        <v>8</v>
      </c>
      <c r="D18" s="9"/>
      <c r="E18" s="9"/>
      <c r="F18" s="9"/>
      <c r="G18" s="9"/>
      <c r="H18" s="9"/>
      <c r="I18" s="9"/>
      <c r="J18" s="9"/>
      <c r="K18" s="10"/>
      <c r="L18" s="10"/>
      <c r="M18" s="10"/>
      <c r="N18" s="10"/>
      <c r="O18" s="25" t="s">
        <v>0</v>
      </c>
      <c r="P18" s="19">
        <f>(0.999842594+(0.00006793952*$R$14)-(0.00000909529*$R$14^2)+(0.0000001001685*$R$14^3)-(0.000000001120083*$R$14^4)+(0.000000000006536332*$R$14^5))</f>
        <v>0.99765835121983093</v>
      </c>
      <c r="Q18" s="10"/>
      <c r="R18" s="2"/>
    </row>
    <row r="19" spans="3:54" ht="14.45" hidden="1" x14ac:dyDescent="0.3">
      <c r="C19" s="8" t="s">
        <v>9</v>
      </c>
      <c r="D19" s="9"/>
      <c r="E19" s="9"/>
      <c r="F19" s="9"/>
      <c r="G19" s="9"/>
      <c r="H19" s="9"/>
      <c r="I19" s="9"/>
      <c r="J19" s="9"/>
      <c r="K19" s="10"/>
      <c r="L19" s="10"/>
      <c r="M19" s="10"/>
      <c r="N19" s="10"/>
      <c r="O19" s="25" t="s">
        <v>43</v>
      </c>
      <c r="P19" s="19" t="e">
        <f>$P$24*($P$18/#REF!)</f>
        <v>#REF!</v>
      </c>
      <c r="Q19" s="10" t="s">
        <v>3</v>
      </c>
      <c r="R19" s="2"/>
    </row>
    <row r="20" spans="3:54" ht="14.45" hidden="1" x14ac:dyDescent="0.3">
      <c r="C20" s="8" t="s">
        <v>18</v>
      </c>
      <c r="D20" s="9"/>
      <c r="E20" s="9"/>
      <c r="F20" s="9"/>
      <c r="G20" s="9"/>
      <c r="H20" s="9"/>
      <c r="I20" s="9"/>
      <c r="J20" s="9"/>
      <c r="K20" s="10"/>
      <c r="L20" s="10"/>
      <c r="M20" s="10"/>
      <c r="N20" s="10"/>
      <c r="O20" s="25" t="s">
        <v>44</v>
      </c>
      <c r="P20" s="19" t="e">
        <f>5+#REF!</f>
        <v>#REF!</v>
      </c>
      <c r="Q20" s="10" t="s">
        <v>6</v>
      </c>
      <c r="R20" s="2"/>
    </row>
    <row r="21" spans="3:54" ht="14.45" hidden="1" x14ac:dyDescent="0.3">
      <c r="C21" s="8" t="s">
        <v>10</v>
      </c>
      <c r="D21" s="9"/>
      <c r="E21" s="9"/>
      <c r="F21" s="9"/>
      <c r="G21" s="9"/>
      <c r="H21" s="9"/>
      <c r="I21" s="9"/>
      <c r="J21" s="9"/>
      <c r="K21" s="10"/>
      <c r="L21" s="10"/>
      <c r="M21" s="10"/>
      <c r="N21" s="10"/>
      <c r="O21" s="25" t="s">
        <v>45</v>
      </c>
      <c r="P21" s="19" t="e">
        <f>P20*(1+0.00001*(R14-20))</f>
        <v>#REF!</v>
      </c>
      <c r="Q21" s="10" t="s">
        <v>6</v>
      </c>
      <c r="R21" s="2"/>
    </row>
    <row r="22" spans="3:54" ht="14.45" hidden="1" x14ac:dyDescent="0.3">
      <c r="C22" s="8" t="s">
        <v>13</v>
      </c>
      <c r="D22" s="9"/>
      <c r="E22" s="9"/>
      <c r="F22" s="9"/>
      <c r="G22" s="9"/>
      <c r="H22" s="9"/>
      <c r="I22" s="9"/>
      <c r="J22" s="9"/>
      <c r="K22" s="10"/>
      <c r="L22" s="10"/>
      <c r="M22" s="10"/>
      <c r="N22" s="10"/>
      <c r="O22" s="25" t="s">
        <v>39</v>
      </c>
      <c r="P22" s="22" t="e">
        <f>$R$16*(1+0.00001*(20-$R$14))</f>
        <v>#VALUE!</v>
      </c>
      <c r="Q22" s="10" t="s">
        <v>6</v>
      </c>
      <c r="R22" s="2"/>
    </row>
    <row r="23" spans="3:54" ht="14.45" hidden="1" x14ac:dyDescent="0.3">
      <c r="C23" s="8" t="s">
        <v>14</v>
      </c>
      <c r="D23" s="9"/>
      <c r="E23" s="9"/>
      <c r="F23" s="9"/>
      <c r="G23" s="9"/>
      <c r="H23" s="9"/>
      <c r="I23" s="9"/>
      <c r="J23" s="9"/>
      <c r="K23" s="10"/>
      <c r="L23" s="10"/>
      <c r="M23" s="10"/>
      <c r="N23" s="10"/>
      <c r="O23" s="25" t="s">
        <v>40</v>
      </c>
      <c r="P23" s="22" t="e">
        <f>$R$17*(1+0.00001*(20-$R$14))</f>
        <v>#VALUE!</v>
      </c>
      <c r="Q23" s="10" t="s">
        <v>6</v>
      </c>
      <c r="R23" s="2"/>
    </row>
    <row r="24" spans="3:54" ht="14.45" hidden="1" x14ac:dyDescent="0.3">
      <c r="C24" s="8" t="s">
        <v>15</v>
      </c>
      <c r="D24" s="9"/>
      <c r="E24" s="9"/>
      <c r="F24" s="9"/>
      <c r="G24" s="9"/>
      <c r="H24" s="9"/>
      <c r="I24" s="9"/>
      <c r="J24" s="9"/>
      <c r="K24" s="10"/>
      <c r="L24" s="10"/>
      <c r="M24" s="10"/>
      <c r="N24" s="10"/>
      <c r="O24" s="25" t="s">
        <v>41</v>
      </c>
      <c r="P24" s="23" t="e">
        <f>MAX(#REF!)</f>
        <v>#REF!</v>
      </c>
      <c r="Q24" s="10" t="s">
        <v>3</v>
      </c>
      <c r="R24" s="2"/>
    </row>
    <row r="25" spans="3:54" ht="14.45" hidden="1" x14ac:dyDescent="0.3">
      <c r="C25" s="8" t="s">
        <v>16</v>
      </c>
      <c r="D25" s="9"/>
      <c r="E25" s="9"/>
      <c r="F25" s="9"/>
      <c r="G25" s="9"/>
      <c r="H25" s="9"/>
      <c r="I25" s="9"/>
      <c r="J25" s="9"/>
      <c r="K25" s="10"/>
      <c r="L25" s="10"/>
      <c r="M25" s="10"/>
      <c r="N25" s="10"/>
      <c r="O25" s="25" t="s">
        <v>42</v>
      </c>
      <c r="P25" s="23" t="e">
        <f>IF(ISBLANK(R14),"",IF(ISBLANK(P21),"",IF(ISBLANK(R17),"",(($P$24*$P$18)/($P$22-$P$23)))))</f>
        <v>#REF!</v>
      </c>
      <c r="Q25" s="10" t="s">
        <v>3</v>
      </c>
      <c r="R25" s="2"/>
    </row>
    <row r="26" spans="3:54" ht="14.45" hidden="1" x14ac:dyDescent="0.3">
      <c r="C26" s="40" t="s">
        <v>31</v>
      </c>
      <c r="D26" s="41"/>
      <c r="E26" s="41"/>
      <c r="F26" s="41"/>
      <c r="G26" s="41"/>
      <c r="H26" s="41"/>
      <c r="I26" s="41"/>
      <c r="J26" s="41"/>
      <c r="K26" s="10"/>
      <c r="L26" s="10"/>
      <c r="M26" s="10"/>
      <c r="N26" s="10"/>
      <c r="O26" s="25" t="s">
        <v>30</v>
      </c>
      <c r="P26" s="23" t="e">
        <f>2+(#REF!+#REF!)</f>
        <v>#REF!</v>
      </c>
      <c r="Q26" s="10" t="s">
        <v>6</v>
      </c>
      <c r="R26" s="2"/>
    </row>
    <row r="27" spans="3:54" hidden="1" thickBot="1" x14ac:dyDescent="0.35">
      <c r="C27" s="26"/>
      <c r="D27" s="27"/>
      <c r="E27" s="27"/>
      <c r="F27" s="27"/>
      <c r="G27" s="27"/>
      <c r="H27" s="27"/>
      <c r="I27" s="27"/>
      <c r="J27" s="27"/>
      <c r="K27" s="28"/>
      <c r="L27" s="28"/>
      <c r="M27" s="28"/>
      <c r="N27" s="28"/>
      <c r="O27" s="29" t="s">
        <v>29</v>
      </c>
      <c r="P27" s="24">
        <v>1.6999999999999999E-3</v>
      </c>
      <c r="Q27" s="28"/>
      <c r="R27" s="4"/>
    </row>
    <row r="29" spans="3:54" ht="15.75" x14ac:dyDescent="0.25">
      <c r="E29" s="202" t="s">
        <v>60</v>
      </c>
      <c r="F29" s="202"/>
      <c r="G29" s="202"/>
      <c r="H29" s="202"/>
      <c r="I29" s="69" t="s">
        <v>66</v>
      </c>
      <c r="K29" s="70"/>
      <c r="L29" s="70"/>
      <c r="M29" s="70"/>
      <c r="N29" s="71"/>
      <c r="O29" s="70" t="s">
        <v>66</v>
      </c>
    </row>
    <row r="30" spans="3:54" ht="16.149999999999999" thickBot="1" x14ac:dyDescent="0.35">
      <c r="E30" s="122"/>
      <c r="F30" s="122"/>
      <c r="G30" s="122"/>
      <c r="H30" s="122"/>
      <c r="I30" s="122"/>
      <c r="J30" s="73"/>
      <c r="K30" s="72"/>
      <c r="L30" s="72"/>
      <c r="M30" s="72"/>
      <c r="N30" s="71"/>
      <c r="O30" s="71" t="s">
        <v>65</v>
      </c>
      <c r="P30" s="71"/>
    </row>
    <row r="31" spans="3:54" ht="15.75" customHeight="1" x14ac:dyDescent="0.25">
      <c r="C31" s="203" t="s">
        <v>5</v>
      </c>
      <c r="D31" s="190" t="s">
        <v>24</v>
      </c>
      <c r="E31" s="190" t="s">
        <v>58</v>
      </c>
      <c r="F31" s="190" t="s">
        <v>56</v>
      </c>
      <c r="G31" s="190" t="s">
        <v>20</v>
      </c>
      <c r="H31" s="190" t="s">
        <v>76</v>
      </c>
      <c r="I31" s="188" t="s">
        <v>77</v>
      </c>
      <c r="J31" s="188" t="s">
        <v>64</v>
      </c>
      <c r="K31" s="190" t="s">
        <v>21</v>
      </c>
      <c r="L31" s="190" t="s">
        <v>22</v>
      </c>
      <c r="M31" s="190" t="s">
        <v>26</v>
      </c>
      <c r="N31" s="190" t="s">
        <v>25</v>
      </c>
      <c r="O31" s="190" t="s">
        <v>23</v>
      </c>
      <c r="P31" s="192" t="s">
        <v>74</v>
      </c>
      <c r="Q31" s="192"/>
      <c r="R31" s="192"/>
      <c r="S31" s="192"/>
      <c r="T31" s="184" t="s">
        <v>69</v>
      </c>
      <c r="U31" s="184"/>
      <c r="V31" s="184" t="s">
        <v>70</v>
      </c>
      <c r="W31" s="184"/>
      <c r="X31" s="184" t="s">
        <v>71</v>
      </c>
      <c r="Y31" s="184"/>
      <c r="Z31" s="184" t="s">
        <v>67</v>
      </c>
      <c r="AA31" s="184"/>
      <c r="AB31" s="184" t="s">
        <v>68</v>
      </c>
      <c r="AC31" s="186"/>
      <c r="AD31" s="227" t="s">
        <v>80</v>
      </c>
      <c r="AE31" s="227" t="s">
        <v>81</v>
      </c>
      <c r="AF31" s="227" t="s">
        <v>82</v>
      </c>
      <c r="AG31" s="228" t="s">
        <v>83</v>
      </c>
      <c r="AH31" s="227" t="s">
        <v>84</v>
      </c>
      <c r="AI31" s="227" t="s">
        <v>85</v>
      </c>
      <c r="AJ31" s="227" t="s">
        <v>86</v>
      </c>
      <c r="AK31" s="227" t="s">
        <v>87</v>
      </c>
      <c r="AL31" s="228" t="s">
        <v>88</v>
      </c>
      <c r="AM31" s="227" t="s">
        <v>89</v>
      </c>
      <c r="AN31" s="227" t="s">
        <v>90</v>
      </c>
      <c r="AO31" s="227" t="s">
        <v>91</v>
      </c>
      <c r="AP31" s="227" t="s">
        <v>92</v>
      </c>
      <c r="AQ31" s="227" t="s">
        <v>93</v>
      </c>
      <c r="AR31" s="228" t="s">
        <v>94</v>
      </c>
      <c r="AS31" s="228" t="s">
        <v>95</v>
      </c>
      <c r="AT31" s="228" t="s">
        <v>96</v>
      </c>
      <c r="AU31" s="227" t="s">
        <v>97</v>
      </c>
      <c r="AV31" s="227" t="s">
        <v>98</v>
      </c>
      <c r="AW31" s="229" t="s">
        <v>99</v>
      </c>
      <c r="AX31" s="227" t="s">
        <v>100</v>
      </c>
      <c r="AY31" s="227" t="s">
        <v>101</v>
      </c>
      <c r="AZ31" s="228" t="s">
        <v>102</v>
      </c>
      <c r="BA31" s="227" t="s">
        <v>103</v>
      </c>
      <c r="BB31" s="230" t="s">
        <v>104</v>
      </c>
    </row>
    <row r="32" spans="3:54" ht="15.75" customHeight="1" x14ac:dyDescent="0.25">
      <c r="C32" s="204"/>
      <c r="D32" s="191"/>
      <c r="E32" s="191"/>
      <c r="F32" s="191"/>
      <c r="G32" s="191"/>
      <c r="H32" s="191"/>
      <c r="I32" s="205"/>
      <c r="J32" s="189"/>
      <c r="K32" s="191"/>
      <c r="L32" s="191"/>
      <c r="M32" s="191"/>
      <c r="N32" s="191"/>
      <c r="O32" s="191"/>
      <c r="P32" s="193"/>
      <c r="Q32" s="193"/>
      <c r="R32" s="193"/>
      <c r="S32" s="193"/>
      <c r="T32" s="185"/>
      <c r="U32" s="185"/>
      <c r="V32" s="185"/>
      <c r="W32" s="185"/>
      <c r="X32" s="185"/>
      <c r="Y32" s="185"/>
      <c r="Z32" s="185"/>
      <c r="AA32" s="185"/>
      <c r="AB32" s="185"/>
      <c r="AC32" s="187"/>
      <c r="AD32" s="227"/>
      <c r="AE32" s="227"/>
      <c r="AF32" s="227"/>
      <c r="AG32" s="228"/>
      <c r="AH32" s="227"/>
      <c r="AI32" s="227"/>
      <c r="AJ32" s="227"/>
      <c r="AK32" s="227"/>
      <c r="AL32" s="228"/>
      <c r="AM32" s="227"/>
      <c r="AN32" s="227"/>
      <c r="AO32" s="227"/>
      <c r="AP32" s="227"/>
      <c r="AQ32" s="227"/>
      <c r="AR32" s="228"/>
      <c r="AS32" s="228"/>
      <c r="AT32" s="228"/>
      <c r="AU32" s="227"/>
      <c r="AV32" s="227"/>
      <c r="AW32" s="229"/>
      <c r="AX32" s="227"/>
      <c r="AY32" s="227"/>
      <c r="AZ32" s="228"/>
      <c r="BA32" s="227"/>
      <c r="BB32" s="230"/>
    </row>
    <row r="33" spans="1:54" ht="15.75" customHeight="1" x14ac:dyDescent="0.25">
      <c r="C33" s="178" t="s">
        <v>59</v>
      </c>
      <c r="D33" s="180" t="s">
        <v>4</v>
      </c>
      <c r="E33" s="180" t="s">
        <v>2</v>
      </c>
      <c r="F33" s="176" t="s">
        <v>62</v>
      </c>
      <c r="G33" s="182"/>
      <c r="H33" s="176" t="s">
        <v>27</v>
      </c>
      <c r="I33" s="176" t="s">
        <v>27</v>
      </c>
      <c r="J33" s="176" t="s">
        <v>62</v>
      </c>
      <c r="K33" s="136"/>
      <c r="L33" s="136"/>
      <c r="M33" s="136"/>
      <c r="N33" s="136"/>
      <c r="O33" s="136"/>
      <c r="P33" s="137" t="s">
        <v>132</v>
      </c>
      <c r="Q33" s="137"/>
      <c r="R33" s="137" t="s">
        <v>133</v>
      </c>
      <c r="S33" s="137" t="s">
        <v>134</v>
      </c>
      <c r="T33" s="138" t="s">
        <v>135</v>
      </c>
      <c r="U33" s="138" t="s">
        <v>136</v>
      </c>
      <c r="V33" s="138" t="s">
        <v>137</v>
      </c>
      <c r="W33" s="138" t="s">
        <v>138</v>
      </c>
      <c r="X33" s="138" t="s">
        <v>139</v>
      </c>
      <c r="Y33" s="138" t="s">
        <v>140</v>
      </c>
      <c r="Z33" s="138" t="s">
        <v>141</v>
      </c>
      <c r="AA33" s="138" t="s">
        <v>142</v>
      </c>
      <c r="AB33" s="138" t="s">
        <v>143</v>
      </c>
      <c r="AC33" s="139" t="s">
        <v>144</v>
      </c>
      <c r="AD33" s="129" t="s">
        <v>105</v>
      </c>
      <c r="AE33" s="129" t="s">
        <v>106</v>
      </c>
      <c r="AF33" s="129" t="s">
        <v>107</v>
      </c>
      <c r="AG33" s="130" t="s">
        <v>108</v>
      </c>
      <c r="AH33" s="129" t="s">
        <v>109</v>
      </c>
      <c r="AI33" s="131" t="s">
        <v>110</v>
      </c>
      <c r="AJ33" s="129" t="s">
        <v>111</v>
      </c>
      <c r="AK33" s="131" t="s">
        <v>112</v>
      </c>
      <c r="AL33" s="129" t="s">
        <v>113</v>
      </c>
      <c r="AM33" s="129" t="s">
        <v>114</v>
      </c>
      <c r="AN33" s="129" t="s">
        <v>115</v>
      </c>
      <c r="AO33" s="129" t="s">
        <v>116</v>
      </c>
      <c r="AP33" s="129" t="s">
        <v>117</v>
      </c>
      <c r="AQ33" s="131" t="s">
        <v>118</v>
      </c>
      <c r="AR33" s="129" t="s">
        <v>119</v>
      </c>
      <c r="AS33" s="129" t="s">
        <v>120</v>
      </c>
      <c r="AT33" s="132" t="s">
        <v>121</v>
      </c>
      <c r="AU33" s="131" t="s">
        <v>122</v>
      </c>
      <c r="AV33" s="131" t="s">
        <v>123</v>
      </c>
      <c r="AW33" s="131" t="s">
        <v>124</v>
      </c>
      <c r="AX33" s="129" t="s">
        <v>125</v>
      </c>
      <c r="AY33" s="129" t="s">
        <v>126</v>
      </c>
      <c r="AZ33" s="130" t="s">
        <v>127</v>
      </c>
      <c r="BA33" s="129" t="s">
        <v>128</v>
      </c>
      <c r="BB33" s="133" t="s">
        <v>129</v>
      </c>
    </row>
    <row r="34" spans="1:54" ht="14.25" customHeight="1" thickBot="1" x14ac:dyDescent="0.3">
      <c r="C34" s="179"/>
      <c r="D34" s="181"/>
      <c r="E34" s="181"/>
      <c r="F34" s="177"/>
      <c r="G34" s="183"/>
      <c r="H34" s="177"/>
      <c r="I34" s="177"/>
      <c r="J34" s="177"/>
      <c r="K34" s="125"/>
      <c r="L34" s="125"/>
      <c r="M34" s="125"/>
      <c r="N34" s="126" t="s">
        <v>6</v>
      </c>
      <c r="O34" s="125"/>
      <c r="P34" s="126" t="s">
        <v>61</v>
      </c>
      <c r="Q34" s="126" t="s">
        <v>79</v>
      </c>
      <c r="R34" s="126" t="s">
        <v>63</v>
      </c>
      <c r="S34" s="126" t="s">
        <v>28</v>
      </c>
      <c r="T34" s="100" t="s">
        <v>63</v>
      </c>
      <c r="U34" s="100" t="s">
        <v>28</v>
      </c>
      <c r="V34" s="100" t="s">
        <v>63</v>
      </c>
      <c r="W34" s="100" t="s">
        <v>28</v>
      </c>
      <c r="X34" s="100" t="s">
        <v>63</v>
      </c>
      <c r="Y34" s="100" t="s">
        <v>28</v>
      </c>
      <c r="Z34" s="100" t="s">
        <v>63</v>
      </c>
      <c r="AA34" s="100" t="s">
        <v>28</v>
      </c>
      <c r="AB34" s="100" t="s">
        <v>63</v>
      </c>
      <c r="AC34" s="101" t="s">
        <v>28</v>
      </c>
      <c r="AD34" s="134" t="s">
        <v>130</v>
      </c>
      <c r="AE34" s="134" t="s">
        <v>130</v>
      </c>
      <c r="AF34" s="134" t="s">
        <v>130</v>
      </c>
      <c r="AG34" s="135" t="s">
        <v>131</v>
      </c>
      <c r="AH34" s="134" t="s">
        <v>131</v>
      </c>
      <c r="AI34" s="134" t="s">
        <v>131</v>
      </c>
      <c r="AJ34" s="134" t="s">
        <v>131</v>
      </c>
      <c r="AK34" s="134" t="s">
        <v>131</v>
      </c>
      <c r="AL34" s="134" t="s">
        <v>131</v>
      </c>
      <c r="AM34" s="134" t="s">
        <v>131</v>
      </c>
      <c r="AN34" s="134" t="s">
        <v>131</v>
      </c>
      <c r="AO34" s="134" t="s">
        <v>131</v>
      </c>
      <c r="AP34" s="134" t="s">
        <v>131</v>
      </c>
      <c r="AQ34" s="134" t="s">
        <v>131</v>
      </c>
      <c r="AR34" s="134" t="s">
        <v>131</v>
      </c>
      <c r="AS34" s="134" t="s">
        <v>131</v>
      </c>
      <c r="AT34" s="134" t="s">
        <v>131</v>
      </c>
      <c r="AU34" s="134" t="s">
        <v>131</v>
      </c>
      <c r="AV34" s="134" t="s">
        <v>131</v>
      </c>
      <c r="AW34" s="134" t="s">
        <v>131</v>
      </c>
      <c r="AX34" s="134" t="s">
        <v>131</v>
      </c>
      <c r="AY34" s="134" t="s">
        <v>131</v>
      </c>
      <c r="AZ34" s="134" t="s">
        <v>131</v>
      </c>
      <c r="BA34" s="134" t="s">
        <v>131</v>
      </c>
      <c r="BB34" s="134" t="s">
        <v>131</v>
      </c>
    </row>
    <row r="35" spans="1:54" ht="15.75" x14ac:dyDescent="0.25">
      <c r="A35" s="75">
        <f>IF(ISBLANK(VLOOKUP(D35,#REF!,3)),0,1)</f>
        <v>1</v>
      </c>
      <c r="B35" s="74">
        <f>IF(ISBLANK(D35),0,IF(ISBLANK(E35),0,IF(ISBLANK(F35),0,1)))</f>
        <v>0</v>
      </c>
      <c r="C35" s="140">
        <v>1</v>
      </c>
      <c r="D35" s="53"/>
      <c r="E35" s="53"/>
      <c r="F35" s="53"/>
      <c r="G35" s="164">
        <v>34.956400000000002</v>
      </c>
      <c r="H35" s="53">
        <v>2000</v>
      </c>
      <c r="I35" s="159">
        <v>2001</v>
      </c>
      <c r="J35" s="142" t="s">
        <v>4</v>
      </c>
      <c r="K35" s="143" t="str">
        <f>IF(ISBLANK(E35),"",(0.000824493-(0.0000040899*E35)+(0.000000076438*E35^2)-(0.00000000082467*E35^3)+(0.0000000000053875*E35^4)))</f>
        <v/>
      </c>
      <c r="L35" s="143" t="str">
        <f>IF(ISBLANK(E35),"",(-0.00000572466+(0.00000010227*E35)-(0.0000000016546*E35^2)))</f>
        <v/>
      </c>
      <c r="M35" s="143" t="str">
        <f>IF(ISBLANK(E35),"",IF(ISBLANK(G35),(O35+(K35*35)+(L35*35^1.5)+(0.00000048314*35^2)),(O35+(K35*G35)+(L35*G35^1.5)+(0.00000048314*G35^2))))</f>
        <v/>
      </c>
      <c r="N35" s="144" t="str">
        <f>IF(ISBLANK(D35),"",IF(ISBLANK(G35),J35*(1+0.00001*(35-20)),J35*(1+0.00001*(G35-20))))</f>
        <v/>
      </c>
      <c r="O35" s="143" t="str">
        <f>IF(ISBLANK(E35),"",(0.999842594+(0.00006793952*E35)-(0.00000909529*E35^2)+(0.0000001001685*E35^3)-(0.000000001120083*E35^4)+(0.000000000006536332*E35^5)))</f>
        <v/>
      </c>
      <c r="P35" s="237">
        <v>5.5190000000000001</v>
      </c>
      <c r="Q35" s="142" t="s">
        <v>4</v>
      </c>
      <c r="R35" s="142" t="s">
        <v>4</v>
      </c>
      <c r="S35" s="238">
        <v>240</v>
      </c>
      <c r="T35" s="231">
        <v>5.0000000000000001E-3</v>
      </c>
      <c r="U35" s="231">
        <v>4.8859470449723868E-3</v>
      </c>
      <c r="X35" s="231">
        <v>21.285</v>
      </c>
      <c r="Y35" s="231">
        <v>20.799476570447453</v>
      </c>
      <c r="Z35" s="231">
        <v>1.5469999999999999</v>
      </c>
      <c r="AA35" s="231">
        <v>1.5117120157144566</v>
      </c>
      <c r="AB35" s="231">
        <v>25.04</v>
      </c>
      <c r="AC35" s="231">
        <v>24.468822801221712</v>
      </c>
      <c r="AD35" s="149"/>
      <c r="AE35" s="149"/>
      <c r="AF35" s="149"/>
      <c r="AG35" s="149"/>
      <c r="AH35" s="149"/>
      <c r="AI35" s="149"/>
      <c r="AJ35" s="149"/>
      <c r="AK35" s="149"/>
      <c r="AL35" s="149"/>
      <c r="AM35" s="149"/>
      <c r="AN35" s="149"/>
      <c r="AO35" s="149"/>
      <c r="AP35" s="149"/>
      <c r="AQ35" s="149"/>
      <c r="AR35" s="149"/>
      <c r="AS35" s="149"/>
      <c r="AT35" s="149"/>
      <c r="AU35" s="149"/>
      <c r="AV35" s="149"/>
      <c r="AW35" s="149"/>
      <c r="AX35" s="149"/>
      <c r="AY35" s="149"/>
      <c r="AZ35" s="149"/>
      <c r="BA35" s="149"/>
      <c r="BB35" s="150"/>
    </row>
    <row r="36" spans="1:54" ht="15.75" x14ac:dyDescent="0.25">
      <c r="A36" s="75">
        <f>IF(ISBLANK(VLOOKUP(D36,#REF!,3)),0,1)</f>
        <v>1</v>
      </c>
      <c r="B36" s="74">
        <f t="shared" ref="B36:B58" si="0">IF(ISBLANK(D36),0,IF(ISBLANK(E36),0,IF(ISBLANK(F36),0,1)))</f>
        <v>0</v>
      </c>
      <c r="C36" s="52">
        <v>2</v>
      </c>
      <c r="D36" s="53"/>
      <c r="E36" s="53"/>
      <c r="F36" s="53"/>
      <c r="G36" s="164">
        <v>34.956099999999999</v>
      </c>
      <c r="H36" s="53">
        <v>2000</v>
      </c>
      <c r="I36" s="159">
        <v>2001</v>
      </c>
      <c r="J36" s="127" t="s">
        <v>4</v>
      </c>
      <c r="K36" s="57" t="str">
        <f t="shared" ref="K36:K45" si="1">IF(ISBLANK(E36),"",(0.000824493-(0.0000040899*E36)+(0.000000076438*E36^2)-(0.00000000082467*E36^3)+(0.0000000000053875*E36^4)))</f>
        <v/>
      </c>
      <c r="L36" s="57" t="str">
        <f t="shared" ref="L36:L45" si="2">IF(ISBLANK(E36),"",(-0.00000572466+(0.00000010227*E36)-(0.0000000016546*E36^2)))</f>
        <v/>
      </c>
      <c r="M36" s="57" t="str">
        <f t="shared" ref="M36:M45" si="3">IF(ISBLANK(E36),"",IF(ISBLANK(G36),(O36+(K36*35)+(L36*35^1.5)+(0.00000048314*35^2)),(O36+(K36*G36)+(L36*G36^1.5)+(0.00000048314*G36^2))))</f>
        <v/>
      </c>
      <c r="N36" s="58" t="str">
        <f t="shared" ref="N36:N45" si="4">IF(ISBLANK(D36),"",IF(ISBLANK(G36),J36*(1+0.00001*(35-20)),J36*(1+0.00001*(G36-20))))</f>
        <v/>
      </c>
      <c r="O36" s="57" t="str">
        <f t="shared" ref="O36:O45" si="5">IF(ISBLANK(E36),"",(0.999842594+(0.00006793952*E36)-(0.00000909529*E36^2)+(0.0000001001685*E36^3)-(0.000000001120083*E36^4)+(0.000000000006536332*E36^5)))</f>
        <v/>
      </c>
      <c r="P36" s="237">
        <v>5.516</v>
      </c>
      <c r="Q36" s="127" t="s">
        <v>4</v>
      </c>
      <c r="R36" s="127" t="s">
        <v>4</v>
      </c>
      <c r="S36" s="238">
        <v>239.9</v>
      </c>
      <c r="T36" s="231">
        <v>0</v>
      </c>
      <c r="U36" s="231">
        <v>0</v>
      </c>
      <c r="X36" s="231">
        <v>21.16</v>
      </c>
      <c r="Y36" s="231">
        <v>20.677327894323142</v>
      </c>
      <c r="Z36" s="231">
        <v>1.5069999999999999</v>
      </c>
      <c r="AA36" s="231">
        <v>1.4726244393546772</v>
      </c>
      <c r="AB36" s="231">
        <v>25.11</v>
      </c>
      <c r="AC36" s="231">
        <v>24.537226059851328</v>
      </c>
      <c r="AD36" s="76"/>
      <c r="AE36" s="76"/>
      <c r="AF36" s="76"/>
      <c r="AG36" s="76"/>
      <c r="AH36" s="76"/>
      <c r="AI36" s="76"/>
      <c r="AJ36" s="76"/>
      <c r="AK36" s="76"/>
      <c r="AL36" s="76"/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76"/>
      <c r="BA36" s="76"/>
      <c r="BB36" s="77"/>
    </row>
    <row r="37" spans="1:54" ht="15.75" x14ac:dyDescent="0.25">
      <c r="A37" s="75">
        <f>IF(ISBLANK(VLOOKUP(D37,#REF!,3)),0,1)</f>
        <v>1</v>
      </c>
      <c r="B37" s="74">
        <f t="shared" si="0"/>
        <v>0</v>
      </c>
      <c r="C37" s="52">
        <v>3</v>
      </c>
      <c r="D37" s="53"/>
      <c r="E37" s="53"/>
      <c r="F37" s="53"/>
      <c r="G37" s="164">
        <v>34.951099999999997</v>
      </c>
      <c r="H37" s="53">
        <v>1500</v>
      </c>
      <c r="I37" s="159">
        <v>1500.68</v>
      </c>
      <c r="J37" s="127" t="s">
        <v>4</v>
      </c>
      <c r="K37" s="57" t="str">
        <f t="shared" si="1"/>
        <v/>
      </c>
      <c r="L37" s="57" t="str">
        <f t="shared" si="2"/>
        <v/>
      </c>
      <c r="M37" s="57" t="str">
        <f t="shared" si="3"/>
        <v/>
      </c>
      <c r="N37" s="58" t="str">
        <f t="shared" si="4"/>
        <v/>
      </c>
      <c r="O37" s="57" t="str">
        <f t="shared" si="5"/>
        <v/>
      </c>
      <c r="P37" s="237">
        <v>5.0590000000000002</v>
      </c>
      <c r="Q37" s="127" t="s">
        <v>4</v>
      </c>
      <c r="R37" s="127" t="s">
        <v>4</v>
      </c>
      <c r="S37" s="238">
        <v>220.1</v>
      </c>
      <c r="T37" s="231">
        <v>0</v>
      </c>
      <c r="U37" s="231">
        <v>0</v>
      </c>
      <c r="X37" s="231">
        <v>22.75</v>
      </c>
      <c r="Y37" s="231">
        <v>22.23105905462436</v>
      </c>
      <c r="Z37" s="231">
        <v>1.6479999999999999</v>
      </c>
      <c r="AA37" s="231">
        <v>1.6104081460228987</v>
      </c>
      <c r="AB37" s="231">
        <v>20.48</v>
      </c>
      <c r="AC37" s="231">
        <v>20.012839096206896</v>
      </c>
      <c r="AD37" s="76"/>
      <c r="AE37" s="76"/>
      <c r="AF37" s="76"/>
      <c r="AG37" s="76"/>
      <c r="AH37" s="76"/>
      <c r="AI37" s="76"/>
      <c r="AJ37" s="76"/>
      <c r="AK37" s="76"/>
      <c r="AL37" s="76"/>
      <c r="AM37" s="76"/>
      <c r="AN37" s="76"/>
      <c r="AO37" s="76"/>
      <c r="AP37" s="76"/>
      <c r="AQ37" s="76"/>
      <c r="AR37" s="76"/>
      <c r="AS37" s="76"/>
      <c r="AT37" s="76"/>
      <c r="AU37" s="76"/>
      <c r="AV37" s="76"/>
      <c r="AW37" s="76"/>
      <c r="AX37" s="76"/>
      <c r="AY37" s="76"/>
      <c r="AZ37" s="76"/>
      <c r="BA37" s="76"/>
      <c r="BB37" s="77"/>
    </row>
    <row r="38" spans="1:54" ht="15.75" x14ac:dyDescent="0.25">
      <c r="A38" s="75">
        <f>IF(ISBLANK(VLOOKUP(D38,#REF!,3)),0,1)</f>
        <v>1</v>
      </c>
      <c r="B38" s="74">
        <f t="shared" si="0"/>
        <v>0</v>
      </c>
      <c r="C38" s="52">
        <v>4</v>
      </c>
      <c r="D38" s="53"/>
      <c r="E38" s="53"/>
      <c r="F38" s="53"/>
      <c r="G38" s="164">
        <v>34.619599999999998</v>
      </c>
      <c r="H38" s="53">
        <v>1000</v>
      </c>
      <c r="I38" s="159">
        <v>999.43</v>
      </c>
      <c r="J38" s="127" t="s">
        <v>4</v>
      </c>
      <c r="K38" s="57" t="str">
        <f t="shared" si="1"/>
        <v/>
      </c>
      <c r="L38" s="57" t="str">
        <f t="shared" si="2"/>
        <v/>
      </c>
      <c r="M38" s="57" t="str">
        <f t="shared" si="3"/>
        <v/>
      </c>
      <c r="N38" s="58" t="str">
        <f t="shared" si="4"/>
        <v/>
      </c>
      <c r="O38" s="57" t="str">
        <f t="shared" si="5"/>
        <v/>
      </c>
      <c r="P38" s="237">
        <v>3.4289999999999998</v>
      </c>
      <c r="Q38" s="127" t="s">
        <v>4</v>
      </c>
      <c r="R38" s="127" t="s">
        <v>4</v>
      </c>
      <c r="S38" s="238">
        <v>149.19999999999999</v>
      </c>
      <c r="T38" s="231">
        <v>0</v>
      </c>
      <c r="U38" s="231">
        <v>0</v>
      </c>
      <c r="X38" s="231">
        <v>34.14</v>
      </c>
      <c r="Y38" s="231">
        <v>33.361246423071456</v>
      </c>
      <c r="Z38" s="231">
        <v>2.3440000000000003</v>
      </c>
      <c r="AA38" s="231">
        <v>2.2905319746830552</v>
      </c>
      <c r="AB38" s="231">
        <v>31.2</v>
      </c>
      <c r="AC38" s="231">
        <v>30.488309560627695</v>
      </c>
      <c r="AD38" s="76"/>
      <c r="AE38" s="76"/>
      <c r="AF38" s="76"/>
      <c r="AG38" s="76"/>
      <c r="AH38" s="76"/>
      <c r="AI38" s="76"/>
      <c r="AJ38" s="76"/>
      <c r="AK38" s="76"/>
      <c r="AL38" s="76"/>
      <c r="AM38" s="76"/>
      <c r="AN38" s="76"/>
      <c r="AO38" s="76"/>
      <c r="AP38" s="76"/>
      <c r="AQ38" s="76"/>
      <c r="AR38" s="76"/>
      <c r="AS38" s="76"/>
      <c r="AT38" s="76"/>
      <c r="AU38" s="76"/>
      <c r="AV38" s="76"/>
      <c r="AW38" s="76"/>
      <c r="AX38" s="76"/>
      <c r="AY38" s="76"/>
      <c r="AZ38" s="76"/>
      <c r="BA38" s="76"/>
      <c r="BB38" s="77"/>
    </row>
    <row r="39" spans="1:54" ht="15.75" x14ac:dyDescent="0.25">
      <c r="A39" s="75">
        <f>IF(ISBLANK(VLOOKUP(D39,#REF!,3)),0,1)</f>
        <v>1</v>
      </c>
      <c r="B39" s="74">
        <f t="shared" si="0"/>
        <v>0</v>
      </c>
      <c r="C39" s="52">
        <v>5</v>
      </c>
      <c r="D39" s="53"/>
      <c r="E39" s="53"/>
      <c r="F39" s="53"/>
      <c r="G39" s="164">
        <v>34.662500000000001</v>
      </c>
      <c r="H39" s="53">
        <v>500</v>
      </c>
      <c r="I39" s="159">
        <v>499.52</v>
      </c>
      <c r="J39" s="127" t="s">
        <v>4</v>
      </c>
      <c r="K39" s="57" t="str">
        <f t="shared" si="1"/>
        <v/>
      </c>
      <c r="L39" s="57" t="str">
        <f t="shared" si="2"/>
        <v/>
      </c>
      <c r="M39" s="57" t="str">
        <f t="shared" si="3"/>
        <v/>
      </c>
      <c r="N39" s="58" t="str">
        <f t="shared" si="4"/>
        <v/>
      </c>
      <c r="O39" s="57" t="str">
        <f t="shared" si="5"/>
        <v/>
      </c>
      <c r="P39" s="237">
        <v>2.1890000000000001</v>
      </c>
      <c r="Q39" s="127" t="s">
        <v>4</v>
      </c>
      <c r="R39" s="127" t="s">
        <v>4</v>
      </c>
      <c r="S39" s="238">
        <v>95.3</v>
      </c>
      <c r="T39" s="231">
        <v>6.0000000000000001E-3</v>
      </c>
      <c r="U39" s="231">
        <v>5.8631364539668647E-3</v>
      </c>
      <c r="X39" s="231">
        <v>36.204000000000001</v>
      </c>
      <c r="Y39" s="231">
        <v>35.378165363236057</v>
      </c>
      <c r="Z39" s="231">
        <v>2.3140000000000001</v>
      </c>
      <c r="AA39" s="231">
        <v>2.2612162924132209</v>
      </c>
      <c r="AB39" s="231">
        <v>20.46</v>
      </c>
      <c r="AC39" s="231">
        <v>19.993295308027008</v>
      </c>
      <c r="AD39" s="76"/>
      <c r="AE39" s="76"/>
      <c r="AF39" s="76"/>
      <c r="AG39" s="76"/>
      <c r="AH39" s="76"/>
      <c r="AI39" s="76"/>
      <c r="AJ39" s="76"/>
      <c r="AK39" s="76"/>
      <c r="AL39" s="76"/>
      <c r="AM39" s="76"/>
      <c r="AN39" s="76"/>
      <c r="AO39" s="76"/>
      <c r="AP39" s="76"/>
      <c r="AQ39" s="76"/>
      <c r="AR39" s="76"/>
      <c r="AS39" s="76"/>
      <c r="AT39" s="76"/>
      <c r="AU39" s="76"/>
      <c r="AV39" s="76"/>
      <c r="AW39" s="76"/>
      <c r="AX39" s="76"/>
      <c r="AY39" s="76"/>
      <c r="AZ39" s="76"/>
      <c r="BA39" s="76"/>
      <c r="BB39" s="77"/>
    </row>
    <row r="40" spans="1:54" ht="15.75" x14ac:dyDescent="0.25">
      <c r="A40" s="75">
        <f>IF(ISBLANK(VLOOKUP(D40,#REF!,3)),0,1)</f>
        <v>1</v>
      </c>
      <c r="B40" s="74">
        <f t="shared" si="0"/>
        <v>0</v>
      </c>
      <c r="C40" s="52">
        <v>6</v>
      </c>
      <c r="D40" s="53"/>
      <c r="E40" s="53"/>
      <c r="F40" s="53"/>
      <c r="G40" s="164">
        <v>35.0227</v>
      </c>
      <c r="H40" s="53">
        <v>300</v>
      </c>
      <c r="I40" s="159">
        <v>296.8</v>
      </c>
      <c r="J40" s="127" t="s">
        <v>4</v>
      </c>
      <c r="K40" s="57" t="str">
        <f t="shared" si="1"/>
        <v/>
      </c>
      <c r="L40" s="57" t="str">
        <f t="shared" si="2"/>
        <v/>
      </c>
      <c r="M40" s="57" t="str">
        <f t="shared" si="3"/>
        <v/>
      </c>
      <c r="N40" s="58" t="str">
        <f t="shared" si="4"/>
        <v/>
      </c>
      <c r="O40" s="57" t="str">
        <f t="shared" si="5"/>
        <v/>
      </c>
      <c r="P40" s="237">
        <v>1.7070000000000001</v>
      </c>
      <c r="Q40" s="127" t="s">
        <v>4</v>
      </c>
      <c r="R40" s="127" t="s">
        <v>4</v>
      </c>
      <c r="S40" s="238">
        <v>74.3</v>
      </c>
      <c r="T40" s="231">
        <v>0</v>
      </c>
      <c r="U40" s="231">
        <v>0</v>
      </c>
      <c r="X40" s="231">
        <v>31.11</v>
      </c>
      <c r="Y40" s="231">
        <v>30.400362513818191</v>
      </c>
      <c r="Z40" s="231">
        <v>1.9630000000000001</v>
      </c>
      <c r="AA40" s="231">
        <v>1.9182228098561591</v>
      </c>
      <c r="AB40" s="231">
        <v>12.6</v>
      </c>
      <c r="AC40" s="231">
        <v>12.312586553330416</v>
      </c>
      <c r="AD40" s="76"/>
      <c r="AE40" s="76"/>
      <c r="AF40" s="76"/>
      <c r="AG40" s="76"/>
      <c r="AH40" s="76"/>
      <c r="AI40" s="76"/>
      <c r="AJ40" s="76"/>
      <c r="AK40" s="76"/>
      <c r="AL40" s="76"/>
      <c r="AM40" s="76"/>
      <c r="AN40" s="76"/>
      <c r="AO40" s="76"/>
      <c r="AP40" s="76"/>
      <c r="AQ40" s="76"/>
      <c r="AR40" s="76"/>
      <c r="AS40" s="76"/>
      <c r="AT40" s="76"/>
      <c r="AU40" s="76"/>
      <c r="AV40" s="76"/>
      <c r="AW40" s="76"/>
      <c r="AX40" s="76"/>
      <c r="AY40" s="76"/>
      <c r="AZ40" s="76"/>
      <c r="BA40" s="76"/>
      <c r="BB40" s="77"/>
    </row>
    <row r="41" spans="1:54" ht="15.75" x14ac:dyDescent="0.25">
      <c r="A41" s="75">
        <f>IF(ISBLANK(VLOOKUP(D41,#REF!,3)),0,1)</f>
        <v>1</v>
      </c>
      <c r="B41" s="74">
        <f t="shared" si="0"/>
        <v>0</v>
      </c>
      <c r="C41" s="52">
        <v>7</v>
      </c>
      <c r="D41" s="53"/>
      <c r="E41" s="53"/>
      <c r="F41" s="53"/>
      <c r="G41" s="164">
        <v>35.591099999999997</v>
      </c>
      <c r="H41" s="53">
        <v>160</v>
      </c>
      <c r="I41" s="159">
        <v>159.35</v>
      </c>
      <c r="J41" s="127" t="s">
        <v>4</v>
      </c>
      <c r="K41" s="57" t="str">
        <f t="shared" si="1"/>
        <v/>
      </c>
      <c r="L41" s="57" t="str">
        <f t="shared" si="2"/>
        <v/>
      </c>
      <c r="M41" s="57" t="str">
        <f t="shared" si="3"/>
        <v/>
      </c>
      <c r="N41" s="58" t="str">
        <f t="shared" si="4"/>
        <v/>
      </c>
      <c r="O41" s="57" t="str">
        <f t="shared" si="5"/>
        <v/>
      </c>
      <c r="P41" s="237">
        <v>2.766</v>
      </c>
      <c r="Q41" s="127" t="s">
        <v>4</v>
      </c>
      <c r="R41" s="127" t="s">
        <v>4</v>
      </c>
      <c r="S41" s="238">
        <v>120.4</v>
      </c>
      <c r="T41" s="231">
        <v>2E-3</v>
      </c>
      <c r="U41" s="231">
        <v>1.9543788179889549E-3</v>
      </c>
      <c r="X41" s="231">
        <v>17.938000000000002</v>
      </c>
      <c r="Y41" s="231">
        <v>17.528823618542937</v>
      </c>
      <c r="Z41" s="231">
        <v>1.2849999999999999</v>
      </c>
      <c r="AA41" s="231">
        <v>1.2556883905579035</v>
      </c>
      <c r="AB41" s="231">
        <v>5.94</v>
      </c>
      <c r="AC41" s="231">
        <v>5.8045050894271961</v>
      </c>
      <c r="AD41" s="76"/>
      <c r="AE41" s="76"/>
      <c r="AF41" s="76"/>
      <c r="AG41" s="76"/>
      <c r="AH41" s="76"/>
      <c r="AI41" s="76"/>
      <c r="AJ41" s="76"/>
      <c r="AK41" s="76"/>
      <c r="AL41" s="76"/>
      <c r="AM41" s="76"/>
      <c r="AN41" s="76"/>
      <c r="AO41" s="76"/>
      <c r="AP41" s="76"/>
      <c r="AQ41" s="76"/>
      <c r="AR41" s="76"/>
      <c r="AS41" s="76"/>
      <c r="AT41" s="76"/>
      <c r="AU41" s="76"/>
      <c r="AV41" s="76"/>
      <c r="AW41" s="76"/>
      <c r="AX41" s="76"/>
      <c r="AY41" s="76"/>
      <c r="AZ41" s="76"/>
      <c r="BA41" s="76"/>
      <c r="BB41" s="77"/>
    </row>
    <row r="42" spans="1:54" ht="15.75" x14ac:dyDescent="0.25">
      <c r="A42" s="75">
        <f>IF(ISBLANK(VLOOKUP(D42,#REF!,3)),0,1)</f>
        <v>1</v>
      </c>
      <c r="B42" s="74">
        <f t="shared" si="0"/>
        <v>0</v>
      </c>
      <c r="C42" s="52">
        <v>8</v>
      </c>
      <c r="D42" s="53"/>
      <c r="E42" s="53"/>
      <c r="F42" s="53"/>
      <c r="G42" s="164">
        <v>35.674399999999999</v>
      </c>
      <c r="H42" s="53">
        <v>130</v>
      </c>
      <c r="I42" s="159">
        <v>128.29</v>
      </c>
      <c r="J42" s="127" t="s">
        <v>4</v>
      </c>
      <c r="K42" s="57" t="str">
        <f t="shared" si="1"/>
        <v/>
      </c>
      <c r="L42" s="57" t="str">
        <f t="shared" si="2"/>
        <v/>
      </c>
      <c r="M42" s="57" t="str">
        <f t="shared" si="3"/>
        <v/>
      </c>
      <c r="N42" s="58" t="str">
        <f t="shared" si="4"/>
        <v/>
      </c>
      <c r="O42" s="57" t="str">
        <f t="shared" si="5"/>
        <v/>
      </c>
      <c r="P42" s="237">
        <v>3.3650000000000002</v>
      </c>
      <c r="Q42" s="127" t="s">
        <v>4</v>
      </c>
      <c r="R42" s="127" t="s">
        <v>4</v>
      </c>
      <c r="S42" s="238">
        <v>146.5</v>
      </c>
      <c r="T42" s="231">
        <v>8.9999999999999993E-3</v>
      </c>
      <c r="U42" s="231">
        <v>8.7947046809502966E-3</v>
      </c>
      <c r="X42" s="231">
        <v>14.190999999999999</v>
      </c>
      <c r="Y42" s="231">
        <v>13.867294903040628</v>
      </c>
      <c r="Z42" s="231">
        <v>1.0760000000000001</v>
      </c>
      <c r="AA42" s="231">
        <v>1.0514558040780577</v>
      </c>
      <c r="AB42" s="231">
        <v>4.7300000000000004</v>
      </c>
      <c r="AC42" s="231">
        <v>4.6221059045438784</v>
      </c>
      <c r="AD42" s="76"/>
      <c r="AE42" s="76"/>
      <c r="AF42" s="76"/>
      <c r="AG42" s="76"/>
      <c r="AH42" s="76"/>
      <c r="AI42" s="76"/>
      <c r="AJ42" s="76"/>
      <c r="AK42" s="76"/>
      <c r="AL42" s="76"/>
      <c r="AM42" s="76"/>
      <c r="AN42" s="76"/>
      <c r="AO42" s="76"/>
      <c r="AP42" s="76"/>
      <c r="AQ42" s="76"/>
      <c r="AR42" s="76"/>
      <c r="AS42" s="76"/>
      <c r="AT42" s="76"/>
      <c r="AU42" s="76"/>
      <c r="AV42" s="76"/>
      <c r="AW42" s="76"/>
      <c r="AX42" s="76"/>
      <c r="AY42" s="76"/>
      <c r="AZ42" s="76"/>
      <c r="BA42" s="76"/>
      <c r="BB42" s="77"/>
    </row>
    <row r="43" spans="1:54" ht="15.75" x14ac:dyDescent="0.25">
      <c r="A43" s="75">
        <f>IF(ISBLANK(VLOOKUP(D43,#REF!,3)),0,1)</f>
        <v>1</v>
      </c>
      <c r="B43" s="74">
        <f t="shared" si="0"/>
        <v>0</v>
      </c>
      <c r="C43" s="52">
        <v>9</v>
      </c>
      <c r="D43" s="53"/>
      <c r="E43" s="53"/>
      <c r="F43" s="53"/>
      <c r="G43" s="164">
        <v>35.712499999999999</v>
      </c>
      <c r="H43" s="53">
        <v>100</v>
      </c>
      <c r="I43" s="159">
        <v>100.63</v>
      </c>
      <c r="J43" s="127" t="s">
        <v>4</v>
      </c>
      <c r="K43" s="57" t="str">
        <f t="shared" si="1"/>
        <v/>
      </c>
      <c r="L43" s="57" t="str">
        <f t="shared" si="2"/>
        <v/>
      </c>
      <c r="M43" s="57" t="str">
        <f t="shared" si="3"/>
        <v/>
      </c>
      <c r="N43" s="58" t="str">
        <f t="shared" si="4"/>
        <v/>
      </c>
      <c r="O43" s="57" t="str">
        <f t="shared" si="5"/>
        <v/>
      </c>
      <c r="P43" s="237">
        <v>3.4430000000000001</v>
      </c>
      <c r="Q43" s="127" t="s">
        <v>4</v>
      </c>
      <c r="R43" s="127" t="s">
        <v>4</v>
      </c>
      <c r="S43" s="238">
        <v>149.9</v>
      </c>
      <c r="T43" s="231">
        <v>1.6E-2</v>
      </c>
      <c r="U43" s="231">
        <v>1.5635030543911639E-2</v>
      </c>
      <c r="X43" s="231">
        <v>13.504</v>
      </c>
      <c r="Y43" s="231">
        <v>13.195965779061423</v>
      </c>
      <c r="Z43" s="231">
        <v>1.03</v>
      </c>
      <c r="AA43" s="231">
        <v>1.0065050912643116</v>
      </c>
      <c r="AB43" s="231">
        <v>4.49</v>
      </c>
      <c r="AC43" s="231">
        <v>4.3875804463852042</v>
      </c>
      <c r="AD43" s="76"/>
      <c r="AE43" s="76"/>
      <c r="AF43" s="76"/>
      <c r="AG43" s="76"/>
      <c r="AH43" s="76"/>
      <c r="AI43" s="76"/>
      <c r="AJ43" s="76"/>
      <c r="AK43" s="76"/>
      <c r="AL43" s="76"/>
      <c r="AM43" s="76"/>
      <c r="AN43" s="76"/>
      <c r="AO43" s="76"/>
      <c r="AP43" s="76"/>
      <c r="AQ43" s="76"/>
      <c r="AR43" s="76"/>
      <c r="AS43" s="76"/>
      <c r="AT43" s="76"/>
      <c r="AU43" s="76"/>
      <c r="AV43" s="76"/>
      <c r="AW43" s="76"/>
      <c r="AX43" s="76"/>
      <c r="AY43" s="76"/>
      <c r="AZ43" s="76"/>
      <c r="BA43" s="76"/>
      <c r="BB43" s="77"/>
    </row>
    <row r="44" spans="1:54" ht="15.75" x14ac:dyDescent="0.25">
      <c r="A44" s="75">
        <f>IF(ISBLANK(VLOOKUP(D44,#REF!,3)),0,1)</f>
        <v>1</v>
      </c>
      <c r="B44" s="74">
        <f t="shared" si="0"/>
        <v>0</v>
      </c>
      <c r="C44" s="52">
        <v>10</v>
      </c>
      <c r="D44" s="53"/>
      <c r="E44" s="53"/>
      <c r="F44" s="53"/>
      <c r="G44" s="164">
        <v>35.823999999999998</v>
      </c>
      <c r="H44" s="53">
        <v>80</v>
      </c>
      <c r="I44" s="159">
        <v>80.87</v>
      </c>
      <c r="J44" s="127" t="s">
        <v>4</v>
      </c>
      <c r="K44" s="57" t="str">
        <f t="shared" si="1"/>
        <v/>
      </c>
      <c r="L44" s="57" t="str">
        <f t="shared" si="2"/>
        <v/>
      </c>
      <c r="M44" s="57" t="str">
        <f t="shared" si="3"/>
        <v/>
      </c>
      <c r="N44" s="58" t="str">
        <f t="shared" si="4"/>
        <v/>
      </c>
      <c r="O44" s="57" t="str">
        <f t="shared" si="5"/>
        <v/>
      </c>
      <c r="P44" s="237">
        <v>3.3610000000000002</v>
      </c>
      <c r="Q44" s="127" t="s">
        <v>4</v>
      </c>
      <c r="R44" s="127" t="s">
        <v>4</v>
      </c>
      <c r="S44" s="238">
        <v>146.4</v>
      </c>
      <c r="T44" s="231">
        <v>0.04</v>
      </c>
      <c r="U44" s="231">
        <v>3.9087576359779094E-2</v>
      </c>
      <c r="X44" s="231">
        <v>12.7</v>
      </c>
      <c r="Y44" s="231">
        <v>12.410305494229862</v>
      </c>
      <c r="Z44" s="231">
        <v>0.95499999999999996</v>
      </c>
      <c r="AA44" s="231">
        <v>0.9332158855897259</v>
      </c>
      <c r="AB44" s="231">
        <v>4.13</v>
      </c>
      <c r="AC44" s="231">
        <v>4.0357922591471915</v>
      </c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  <c r="AP44" s="76"/>
      <c r="AQ44" s="76"/>
      <c r="AR44" s="76"/>
      <c r="AS44" s="76"/>
      <c r="AT44" s="76"/>
      <c r="AU44" s="76"/>
      <c r="AV44" s="76"/>
      <c r="AW44" s="76"/>
      <c r="AX44" s="76"/>
      <c r="AY44" s="76"/>
      <c r="AZ44" s="76"/>
      <c r="BA44" s="76"/>
      <c r="BB44" s="77"/>
    </row>
    <row r="45" spans="1:54" ht="15.75" x14ac:dyDescent="0.25">
      <c r="A45" s="75">
        <f>IF(ISBLANK(VLOOKUP(D45,#REF!,3)),0,1)</f>
        <v>1</v>
      </c>
      <c r="B45" s="74">
        <f t="shared" si="0"/>
        <v>0</v>
      </c>
      <c r="C45" s="52">
        <v>11</v>
      </c>
      <c r="D45" s="53"/>
      <c r="E45" s="53"/>
      <c r="F45" s="53"/>
      <c r="G45" s="164">
        <v>35.924399999999999</v>
      </c>
      <c r="H45" s="53">
        <v>60</v>
      </c>
      <c r="I45" s="159">
        <v>60.35</v>
      </c>
      <c r="J45" s="127" t="s">
        <v>4</v>
      </c>
      <c r="K45" s="57" t="str">
        <f t="shared" si="1"/>
        <v/>
      </c>
      <c r="L45" s="57" t="str">
        <f t="shared" si="2"/>
        <v/>
      </c>
      <c r="M45" s="57" t="str">
        <f t="shared" si="3"/>
        <v/>
      </c>
      <c r="N45" s="58" t="str">
        <f t="shared" si="4"/>
        <v/>
      </c>
      <c r="O45" s="57" t="str">
        <f t="shared" si="5"/>
        <v/>
      </c>
      <c r="P45" s="237">
        <v>3.2440000000000002</v>
      </c>
      <c r="Q45" s="127" t="s">
        <v>4</v>
      </c>
      <c r="R45" s="127" t="s">
        <v>4</v>
      </c>
      <c r="S45" s="238">
        <v>141.30000000000001</v>
      </c>
      <c r="T45" s="231">
        <v>4.4999999999999998E-2</v>
      </c>
      <c r="U45" s="231">
        <v>4.3973523404751483E-2</v>
      </c>
      <c r="X45" s="231">
        <v>12.244999999999999</v>
      </c>
      <c r="Y45" s="231">
        <v>11.965684313137375</v>
      </c>
      <c r="Z45" s="231">
        <v>0.89</v>
      </c>
      <c r="AA45" s="231">
        <v>0.86969857400508488</v>
      </c>
      <c r="AB45" s="231">
        <v>3.62</v>
      </c>
      <c r="AC45" s="231">
        <v>3.5374256605600083</v>
      </c>
      <c r="AD45" s="76"/>
      <c r="AE45" s="76"/>
      <c r="AF45" s="76"/>
      <c r="AG45" s="76"/>
      <c r="AH45" s="76"/>
      <c r="AI45" s="76"/>
      <c r="AJ45" s="76"/>
      <c r="AK45" s="76"/>
      <c r="AL45" s="76"/>
      <c r="AM45" s="76"/>
      <c r="AN45" s="76"/>
      <c r="AO45" s="76"/>
      <c r="AP45" s="76"/>
      <c r="AQ45" s="76"/>
      <c r="AR45" s="76"/>
      <c r="AS45" s="76"/>
      <c r="AT45" s="76"/>
      <c r="AU45" s="76"/>
      <c r="AV45" s="76"/>
      <c r="AW45" s="76"/>
      <c r="AX45" s="76"/>
      <c r="AY45" s="76"/>
      <c r="AZ45" s="76"/>
      <c r="BA45" s="76"/>
      <c r="BB45" s="77"/>
    </row>
    <row r="46" spans="1:54" ht="15.75" x14ac:dyDescent="0.25">
      <c r="A46" s="75">
        <f>IF(ISBLANK(VLOOKUP(D46,#REF!,3)),0,1)</f>
        <v>1</v>
      </c>
      <c r="B46" s="74">
        <f t="shared" si="0"/>
        <v>0</v>
      </c>
      <c r="C46" s="52">
        <v>12</v>
      </c>
      <c r="D46" s="53"/>
      <c r="E46" s="54"/>
      <c r="F46" s="55"/>
      <c r="G46" s="164">
        <v>35.963200000000001</v>
      </c>
      <c r="H46" s="53">
        <v>40</v>
      </c>
      <c r="I46" s="159">
        <v>40.28</v>
      </c>
      <c r="J46" s="127" t="s">
        <v>4</v>
      </c>
      <c r="K46" s="127" t="s">
        <v>4</v>
      </c>
      <c r="L46" s="127" t="s">
        <v>4</v>
      </c>
      <c r="M46" s="127" t="s">
        <v>4</v>
      </c>
      <c r="N46" s="127" t="s">
        <v>4</v>
      </c>
      <c r="O46" s="127" t="s">
        <v>4</v>
      </c>
      <c r="P46" s="237">
        <v>3.19</v>
      </c>
      <c r="Q46" s="127" t="s">
        <v>4</v>
      </c>
      <c r="R46" s="127" t="s">
        <v>4</v>
      </c>
      <c r="S46" s="238">
        <v>139</v>
      </c>
      <c r="T46" s="231">
        <v>0.54900000000000004</v>
      </c>
      <c r="U46" s="231">
        <v>0.53647698553796819</v>
      </c>
      <c r="X46" s="231">
        <v>10.261000000000001</v>
      </c>
      <c r="Y46" s="231">
        <v>10.026940525692334</v>
      </c>
      <c r="Z46" s="231">
        <v>0.79299999999999993</v>
      </c>
      <c r="AA46" s="231">
        <v>0.77491120133262048</v>
      </c>
      <c r="AB46" s="231">
        <v>3.33</v>
      </c>
      <c r="AC46" s="231">
        <v>3.2540407319516098</v>
      </c>
      <c r="AD46" s="76"/>
      <c r="AE46" s="76"/>
      <c r="AF46" s="76"/>
      <c r="AG46" s="76"/>
      <c r="AH46" s="76"/>
      <c r="AI46" s="76"/>
      <c r="AJ46" s="76"/>
      <c r="AK46" s="76"/>
      <c r="AL46" s="76"/>
      <c r="AM46" s="76"/>
      <c r="AN46" s="76"/>
      <c r="AO46" s="76"/>
      <c r="AP46" s="76"/>
      <c r="AQ46" s="76"/>
      <c r="AR46" s="76"/>
      <c r="AS46" s="76"/>
      <c r="AT46" s="76"/>
      <c r="AU46" s="76"/>
      <c r="AV46" s="76"/>
      <c r="AW46" s="76"/>
      <c r="AX46" s="76"/>
      <c r="AY46" s="76"/>
      <c r="AZ46" s="76"/>
      <c r="BA46" s="76"/>
      <c r="BB46" s="77"/>
    </row>
    <row r="47" spans="1:54" ht="15.75" x14ac:dyDescent="0.25">
      <c r="A47" s="75">
        <f>IF(ISBLANK(VLOOKUP(D47,#REF!,3)),0,1)</f>
        <v>1</v>
      </c>
      <c r="B47" s="74">
        <f t="shared" si="0"/>
        <v>0</v>
      </c>
      <c r="C47" s="52">
        <v>13</v>
      </c>
      <c r="D47" s="53"/>
      <c r="E47" s="54"/>
      <c r="F47" s="55"/>
      <c r="G47" s="164">
        <v>34.234099999999998</v>
      </c>
      <c r="H47" s="53">
        <v>20</v>
      </c>
      <c r="I47" s="159">
        <v>20.350000000000001</v>
      </c>
      <c r="J47" s="127" t="s">
        <v>4</v>
      </c>
      <c r="K47" s="127" t="s">
        <v>4</v>
      </c>
      <c r="L47" s="127" t="s">
        <v>4</v>
      </c>
      <c r="M47" s="127" t="s">
        <v>4</v>
      </c>
      <c r="N47" s="127" t="s">
        <v>4</v>
      </c>
      <c r="O47" s="127" t="s">
        <v>4</v>
      </c>
      <c r="P47" s="237">
        <v>4.5540000000000003</v>
      </c>
      <c r="Q47" s="127" t="s">
        <v>4</v>
      </c>
      <c r="R47" s="127" t="s">
        <v>4</v>
      </c>
      <c r="S47" s="238">
        <v>199</v>
      </c>
      <c r="T47" s="231">
        <v>0</v>
      </c>
      <c r="U47" s="231">
        <v>0</v>
      </c>
      <c r="X47" s="231">
        <v>0.09</v>
      </c>
      <c r="Y47" s="231">
        <v>8.7947046809502966E-2</v>
      </c>
      <c r="Z47" s="231">
        <v>0.03</v>
      </c>
      <c r="AA47" s="231">
        <v>2.9315682269834321E-2</v>
      </c>
      <c r="AB47" s="231">
        <v>0.54</v>
      </c>
      <c r="AC47" s="231">
        <v>0.52768228085701785</v>
      </c>
      <c r="AD47" s="76"/>
      <c r="AE47" s="76"/>
      <c r="AF47" s="76"/>
      <c r="AG47" s="76"/>
      <c r="AH47" s="76"/>
      <c r="AI47" s="76"/>
      <c r="AJ47" s="76"/>
      <c r="AK47" s="76"/>
      <c r="AL47" s="76"/>
      <c r="AM47" s="76"/>
      <c r="AN47" s="76"/>
      <c r="AO47" s="76"/>
      <c r="AP47" s="76"/>
      <c r="AQ47" s="76"/>
      <c r="AR47" s="76"/>
      <c r="AS47" s="76"/>
      <c r="AT47" s="76"/>
      <c r="AU47" s="76"/>
      <c r="AV47" s="76"/>
      <c r="AW47" s="76"/>
      <c r="AX47" s="76"/>
      <c r="AY47" s="76"/>
      <c r="AZ47" s="76"/>
      <c r="BA47" s="76"/>
      <c r="BB47" s="77"/>
    </row>
    <row r="48" spans="1:54" ht="15.75" x14ac:dyDescent="0.25">
      <c r="A48" s="75">
        <f>IF(ISBLANK(VLOOKUP(D48,#REF!,3)),0,1)</f>
        <v>1</v>
      </c>
      <c r="B48" s="74">
        <f t="shared" si="0"/>
        <v>0</v>
      </c>
      <c r="C48" s="52">
        <v>14</v>
      </c>
      <c r="D48" s="53"/>
      <c r="E48" s="54"/>
      <c r="F48" s="55"/>
      <c r="G48" s="164">
        <v>34.117400000000004</v>
      </c>
      <c r="H48" s="53">
        <v>10</v>
      </c>
      <c r="I48" s="159">
        <v>10.44</v>
      </c>
      <c r="J48" s="127" t="s">
        <v>4</v>
      </c>
      <c r="K48" s="127" t="s">
        <v>4</v>
      </c>
      <c r="L48" s="127" t="s">
        <v>4</v>
      </c>
      <c r="M48" s="127" t="s">
        <v>4</v>
      </c>
      <c r="N48" s="127" t="s">
        <v>4</v>
      </c>
      <c r="O48" s="127" t="s">
        <v>4</v>
      </c>
      <c r="P48" s="237">
        <v>4.5670000000000002</v>
      </c>
      <c r="Q48" s="127" t="s">
        <v>4</v>
      </c>
      <c r="R48" s="127" t="s">
        <v>4</v>
      </c>
      <c r="S48" s="238">
        <v>199.6</v>
      </c>
      <c r="T48" s="231">
        <v>6.0000000000000001E-3</v>
      </c>
      <c r="U48" s="231">
        <v>5.8631364539668647E-3</v>
      </c>
      <c r="X48" s="231">
        <v>5.3999999999999999E-2</v>
      </c>
      <c r="Y48" s="231">
        <v>5.2768228085701779E-2</v>
      </c>
      <c r="Z48" s="231">
        <v>3.2000000000000001E-2</v>
      </c>
      <c r="AA48" s="231">
        <v>3.1270061087823278E-2</v>
      </c>
      <c r="AB48" s="231">
        <v>0.57999999999999996</v>
      </c>
      <c r="AC48" s="231">
        <v>0.56676985721679685</v>
      </c>
      <c r="AD48" s="76"/>
      <c r="AE48" s="76"/>
      <c r="AF48" s="76"/>
      <c r="AG48" s="76"/>
      <c r="AH48" s="76"/>
      <c r="AI48" s="76"/>
      <c r="AJ48" s="76"/>
      <c r="AK48" s="76"/>
      <c r="AL48" s="76"/>
      <c r="AM48" s="76"/>
      <c r="AN48" s="76"/>
      <c r="AO48" s="76"/>
      <c r="AP48" s="76"/>
      <c r="AQ48" s="76"/>
      <c r="AR48" s="76"/>
      <c r="AS48" s="76"/>
      <c r="AT48" s="76"/>
      <c r="AU48" s="76"/>
      <c r="AV48" s="76"/>
      <c r="AW48" s="76"/>
      <c r="AX48" s="76"/>
      <c r="AY48" s="76"/>
      <c r="AZ48" s="76"/>
      <c r="BA48" s="76"/>
      <c r="BB48" s="77"/>
    </row>
    <row r="49" spans="1:54" ht="15.75" x14ac:dyDescent="0.25">
      <c r="A49" s="75">
        <f>IF(ISBLANK(VLOOKUP(D49,#REF!,3)),0,1)</f>
        <v>1</v>
      </c>
      <c r="B49" s="74">
        <f t="shared" si="0"/>
        <v>0</v>
      </c>
      <c r="C49" s="52">
        <v>15</v>
      </c>
      <c r="D49" s="53"/>
      <c r="E49" s="54"/>
      <c r="F49" s="55"/>
      <c r="G49" s="164">
        <v>34.114600000000003</v>
      </c>
      <c r="H49" s="53">
        <v>0</v>
      </c>
      <c r="I49" s="159">
        <v>1.35</v>
      </c>
      <c r="J49" s="16"/>
      <c r="K49" s="16"/>
      <c r="L49" s="16"/>
      <c r="M49" s="16"/>
      <c r="N49" s="16"/>
      <c r="O49" s="16"/>
      <c r="P49" s="237">
        <v>4.5709999999999997</v>
      </c>
      <c r="Q49" s="16"/>
      <c r="R49" s="16"/>
      <c r="S49" s="238">
        <v>199.7</v>
      </c>
      <c r="T49" s="231">
        <v>0</v>
      </c>
      <c r="U49" s="231">
        <v>0</v>
      </c>
      <c r="X49" s="231">
        <v>0.05</v>
      </c>
      <c r="Y49" s="231">
        <v>4.8859470449723871E-2</v>
      </c>
      <c r="Z49" s="231">
        <v>3.3000000000000002E-2</v>
      </c>
      <c r="AA49" s="231">
        <v>3.2247250496817759E-2</v>
      </c>
      <c r="AB49" s="231">
        <v>0.61</v>
      </c>
      <c r="AC49" s="231">
        <v>0.59608553948663123</v>
      </c>
      <c r="AD49" s="76"/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76"/>
      <c r="AR49" s="76"/>
      <c r="AS49" s="76"/>
      <c r="AT49" s="76"/>
      <c r="AU49" s="76"/>
      <c r="AV49" s="76"/>
      <c r="AW49" s="76"/>
      <c r="AX49" s="76"/>
      <c r="AY49" s="76"/>
      <c r="AZ49" s="76"/>
      <c r="BA49" s="76"/>
      <c r="BB49" s="77"/>
    </row>
    <row r="50" spans="1:54" ht="15.75" x14ac:dyDescent="0.25">
      <c r="A50" s="75">
        <f>IF(ISBLANK(VLOOKUP(D50,#REF!,3)),0,1)</f>
        <v>1</v>
      </c>
      <c r="B50" s="74">
        <f t="shared" si="0"/>
        <v>0</v>
      </c>
      <c r="C50" s="52">
        <v>16</v>
      </c>
      <c r="D50" s="53"/>
      <c r="E50" s="54"/>
      <c r="F50" s="55"/>
      <c r="G50" s="164" t="s">
        <v>4</v>
      </c>
      <c r="H50" s="53" t="s">
        <v>4</v>
      </c>
      <c r="I50" s="159"/>
      <c r="J50" s="16"/>
      <c r="K50" s="16"/>
      <c r="L50" s="16"/>
      <c r="M50" s="16"/>
      <c r="N50" s="16"/>
      <c r="O50" s="16"/>
      <c r="P50" s="237"/>
      <c r="Q50" s="16"/>
      <c r="R50" s="16"/>
      <c r="S50" s="238"/>
      <c r="T50" s="231" t="s">
        <v>4</v>
      </c>
      <c r="U50" s="231" t="s">
        <v>4</v>
      </c>
      <c r="V50" s="231" t="s">
        <v>4</v>
      </c>
      <c r="W50" s="231" t="s">
        <v>4</v>
      </c>
      <c r="X50" s="231" t="s">
        <v>4</v>
      </c>
      <c r="Y50" s="231" t="s">
        <v>4</v>
      </c>
      <c r="Z50" s="231" t="s">
        <v>4</v>
      </c>
      <c r="AA50" s="231" t="s">
        <v>4</v>
      </c>
      <c r="AB50" s="231" t="s">
        <v>4</v>
      </c>
      <c r="AC50" s="231" t="s">
        <v>4</v>
      </c>
      <c r="AD50" s="76"/>
      <c r="AE50" s="76"/>
      <c r="AF50" s="76"/>
      <c r="AG50" s="76"/>
      <c r="AH50" s="76"/>
      <c r="AI50" s="76"/>
      <c r="AJ50" s="76"/>
      <c r="AK50" s="76"/>
      <c r="AL50" s="76"/>
      <c r="AM50" s="76"/>
      <c r="AN50" s="76"/>
      <c r="AO50" s="76"/>
      <c r="AP50" s="76"/>
      <c r="AQ50" s="76"/>
      <c r="AR50" s="76"/>
      <c r="AS50" s="76"/>
      <c r="AT50" s="76"/>
      <c r="AU50" s="76"/>
      <c r="AV50" s="76"/>
      <c r="AW50" s="76"/>
      <c r="AX50" s="76"/>
      <c r="AY50" s="76"/>
      <c r="AZ50" s="76"/>
      <c r="BA50" s="76"/>
      <c r="BB50" s="77"/>
    </row>
    <row r="51" spans="1:54" ht="15.75" x14ac:dyDescent="0.25">
      <c r="A51" s="75">
        <f>IF(ISBLANK(VLOOKUP(D51,#REF!,3)),0,1)</f>
        <v>1</v>
      </c>
      <c r="B51" s="74">
        <f t="shared" si="0"/>
        <v>0</v>
      </c>
      <c r="C51" s="52">
        <v>17</v>
      </c>
      <c r="D51" s="53"/>
      <c r="E51" s="54"/>
      <c r="F51" s="55"/>
      <c r="G51" s="164" t="s">
        <v>4</v>
      </c>
      <c r="H51" s="53" t="s">
        <v>4</v>
      </c>
      <c r="I51" s="159"/>
      <c r="J51" s="16"/>
      <c r="K51" s="16"/>
      <c r="L51" s="16"/>
      <c r="M51" s="16"/>
      <c r="N51" s="16"/>
      <c r="O51" s="16"/>
      <c r="P51" s="237"/>
      <c r="Q51" s="16"/>
      <c r="R51" s="16"/>
      <c r="S51" s="238"/>
      <c r="T51" s="231" t="s">
        <v>4</v>
      </c>
      <c r="U51" s="231" t="s">
        <v>4</v>
      </c>
      <c r="V51" s="231" t="s">
        <v>4</v>
      </c>
      <c r="W51" s="231" t="s">
        <v>4</v>
      </c>
      <c r="X51" s="231" t="s">
        <v>4</v>
      </c>
      <c r="Y51" s="231" t="s">
        <v>4</v>
      </c>
      <c r="Z51" s="231" t="s">
        <v>4</v>
      </c>
      <c r="AA51" s="231" t="s">
        <v>4</v>
      </c>
      <c r="AB51" s="231" t="s">
        <v>4</v>
      </c>
      <c r="AC51" s="231" t="s">
        <v>4</v>
      </c>
      <c r="AD51" s="76"/>
      <c r="AE51" s="76"/>
      <c r="AF51" s="76"/>
      <c r="AG51" s="76"/>
      <c r="AH51" s="76"/>
      <c r="AI51" s="76"/>
      <c r="AJ51" s="76"/>
      <c r="AK51" s="76"/>
      <c r="AL51" s="76"/>
      <c r="AM51" s="76"/>
      <c r="AN51" s="76"/>
      <c r="AO51" s="76"/>
      <c r="AP51" s="76"/>
      <c r="AQ51" s="76"/>
      <c r="AR51" s="76"/>
      <c r="AS51" s="76"/>
      <c r="AT51" s="76"/>
      <c r="AU51" s="76"/>
      <c r="AV51" s="76"/>
      <c r="AW51" s="76"/>
      <c r="AX51" s="76"/>
      <c r="AY51" s="76"/>
      <c r="AZ51" s="76"/>
      <c r="BA51" s="76"/>
      <c r="BB51" s="77"/>
    </row>
    <row r="52" spans="1:54" ht="15.75" x14ac:dyDescent="0.25">
      <c r="A52" s="75">
        <f>IF(ISBLANK(VLOOKUP(D52,#REF!,3)),0,1)</f>
        <v>1</v>
      </c>
      <c r="B52" s="74">
        <f t="shared" si="0"/>
        <v>0</v>
      </c>
      <c r="C52" s="52">
        <v>18</v>
      </c>
      <c r="D52" s="53"/>
      <c r="E52" s="54"/>
      <c r="F52" s="55"/>
      <c r="G52" s="164">
        <v>33.914999999999999</v>
      </c>
      <c r="H52" s="53">
        <v>0</v>
      </c>
      <c r="I52" s="159">
        <v>0</v>
      </c>
      <c r="J52" s="16"/>
      <c r="K52" s="16"/>
      <c r="L52" s="16"/>
      <c r="M52" s="16"/>
      <c r="N52" s="16"/>
      <c r="O52" s="16"/>
      <c r="P52" s="237">
        <v>4.4260000000000002</v>
      </c>
      <c r="Q52" s="16"/>
      <c r="R52" s="16"/>
      <c r="S52" s="238">
        <v>193.4</v>
      </c>
      <c r="T52" s="231" t="s">
        <v>4</v>
      </c>
      <c r="U52" s="231" t="s">
        <v>4</v>
      </c>
      <c r="V52" s="231" t="s">
        <v>4</v>
      </c>
      <c r="W52" s="231" t="s">
        <v>4</v>
      </c>
      <c r="X52" s="231" t="s">
        <v>4</v>
      </c>
      <c r="Y52" s="231" t="s">
        <v>4</v>
      </c>
      <c r="Z52" s="231" t="s">
        <v>4</v>
      </c>
      <c r="AA52" s="231" t="s">
        <v>4</v>
      </c>
      <c r="AB52" s="231" t="s">
        <v>4</v>
      </c>
      <c r="AC52" s="231" t="s">
        <v>4</v>
      </c>
      <c r="AD52" s="76"/>
      <c r="AE52" s="76"/>
      <c r="AF52" s="76"/>
      <c r="AG52" s="76"/>
      <c r="AH52" s="76"/>
      <c r="AI52" s="76"/>
      <c r="AJ52" s="76"/>
      <c r="AK52" s="76"/>
      <c r="AL52" s="76"/>
      <c r="AM52" s="76"/>
      <c r="AN52" s="76"/>
      <c r="AO52" s="76"/>
      <c r="AP52" s="76"/>
      <c r="AQ52" s="76"/>
      <c r="AR52" s="76"/>
      <c r="AS52" s="76"/>
      <c r="AT52" s="76"/>
      <c r="AU52" s="76"/>
      <c r="AV52" s="76"/>
      <c r="AW52" s="76"/>
      <c r="AX52" s="76"/>
      <c r="AY52" s="76"/>
      <c r="AZ52" s="76"/>
      <c r="BA52" s="76"/>
      <c r="BB52" s="77"/>
    </row>
    <row r="53" spans="1:54" ht="15.75" x14ac:dyDescent="0.25">
      <c r="A53" s="75">
        <f>IF(ISBLANK(VLOOKUP(D53,#REF!,3)),0,1)</f>
        <v>1</v>
      </c>
      <c r="B53" s="74">
        <f t="shared" si="0"/>
        <v>0</v>
      </c>
      <c r="C53" s="52">
        <v>19</v>
      </c>
      <c r="D53" s="53"/>
      <c r="E53" s="54"/>
      <c r="F53" s="55"/>
      <c r="G53" s="112"/>
      <c r="H53" s="53"/>
      <c r="I53" s="53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76"/>
      <c r="U53" s="76"/>
      <c r="V53" s="76"/>
      <c r="W53" s="76"/>
      <c r="X53" s="76"/>
      <c r="Y53" s="76"/>
      <c r="Z53" s="76"/>
      <c r="AA53" s="76"/>
      <c r="AB53" s="76"/>
      <c r="AC53" s="76"/>
      <c r="AD53" s="76"/>
      <c r="AE53" s="76"/>
      <c r="AF53" s="76"/>
      <c r="AG53" s="76"/>
      <c r="AH53" s="76"/>
      <c r="AI53" s="76"/>
      <c r="AJ53" s="76"/>
      <c r="AK53" s="76"/>
      <c r="AL53" s="76"/>
      <c r="AM53" s="76"/>
      <c r="AN53" s="76"/>
      <c r="AO53" s="76"/>
      <c r="AP53" s="76"/>
      <c r="AQ53" s="76"/>
      <c r="AR53" s="76"/>
      <c r="AS53" s="76"/>
      <c r="AT53" s="76"/>
      <c r="AU53" s="76"/>
      <c r="AV53" s="76"/>
      <c r="AW53" s="76"/>
      <c r="AX53" s="76"/>
      <c r="AY53" s="76"/>
      <c r="AZ53" s="76"/>
      <c r="BA53" s="76"/>
      <c r="BB53" s="77"/>
    </row>
    <row r="54" spans="1:54" ht="15.75" x14ac:dyDescent="0.25">
      <c r="A54" s="75">
        <f>IF(ISBLANK(VLOOKUP(D54,#REF!,3)),0,1)</f>
        <v>1</v>
      </c>
      <c r="B54" s="74">
        <f t="shared" si="0"/>
        <v>0</v>
      </c>
      <c r="C54" s="52">
        <v>20</v>
      </c>
      <c r="D54" s="53"/>
      <c r="E54" s="54"/>
      <c r="F54" s="55"/>
      <c r="G54" s="112"/>
      <c r="H54" s="53"/>
      <c r="I54" s="53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76"/>
      <c r="U54" s="76"/>
      <c r="V54" s="76"/>
      <c r="W54" s="76"/>
      <c r="X54" s="76"/>
      <c r="Y54" s="76"/>
      <c r="Z54" s="76"/>
      <c r="AA54" s="76"/>
      <c r="AB54" s="76"/>
      <c r="AC54" s="76"/>
      <c r="AD54" s="76"/>
      <c r="AE54" s="76"/>
      <c r="AF54" s="76"/>
      <c r="AG54" s="76"/>
      <c r="AH54" s="76"/>
      <c r="AI54" s="76"/>
      <c r="AJ54" s="76"/>
      <c r="AK54" s="76"/>
      <c r="AL54" s="76"/>
      <c r="AM54" s="76"/>
      <c r="AN54" s="76"/>
      <c r="AO54" s="76"/>
      <c r="AP54" s="76"/>
      <c r="AQ54" s="76"/>
      <c r="AR54" s="76"/>
      <c r="AS54" s="76"/>
      <c r="AT54" s="76"/>
      <c r="AU54" s="76"/>
      <c r="AV54" s="76"/>
      <c r="AW54" s="76"/>
      <c r="AX54" s="76"/>
      <c r="AY54" s="76"/>
      <c r="AZ54" s="76"/>
      <c r="BA54" s="76"/>
      <c r="BB54" s="77"/>
    </row>
    <row r="55" spans="1:54" ht="15.75" x14ac:dyDescent="0.25">
      <c r="A55" s="75">
        <f>IF(ISBLANK(VLOOKUP(D55,#REF!,3)),0,1)</f>
        <v>1</v>
      </c>
      <c r="B55" s="74">
        <f t="shared" si="0"/>
        <v>0</v>
      </c>
      <c r="C55" s="52">
        <v>21</v>
      </c>
      <c r="D55" s="53"/>
      <c r="E55" s="54"/>
      <c r="F55" s="55"/>
      <c r="G55" s="112"/>
      <c r="H55" s="53"/>
      <c r="I55" s="53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76"/>
      <c r="U55" s="76"/>
      <c r="V55" s="76"/>
      <c r="W55" s="76"/>
      <c r="X55" s="76"/>
      <c r="Y55" s="76"/>
      <c r="Z55" s="76"/>
      <c r="AA55" s="76"/>
      <c r="AB55" s="76"/>
      <c r="AC55" s="76"/>
      <c r="AD55" s="76"/>
      <c r="AE55" s="76"/>
      <c r="AF55" s="76"/>
      <c r="AG55" s="76"/>
      <c r="AH55" s="76"/>
      <c r="AI55" s="76"/>
      <c r="AJ55" s="76"/>
      <c r="AK55" s="76"/>
      <c r="AL55" s="76"/>
      <c r="AM55" s="76"/>
      <c r="AN55" s="76"/>
      <c r="AO55" s="76"/>
      <c r="AP55" s="76"/>
      <c r="AQ55" s="76"/>
      <c r="AR55" s="76"/>
      <c r="AS55" s="76"/>
      <c r="AT55" s="76"/>
      <c r="AU55" s="76"/>
      <c r="AV55" s="76"/>
      <c r="AW55" s="76"/>
      <c r="AX55" s="76"/>
      <c r="AY55" s="76"/>
      <c r="AZ55" s="76"/>
      <c r="BA55" s="76"/>
      <c r="BB55" s="77"/>
    </row>
    <row r="56" spans="1:54" ht="15.75" x14ac:dyDescent="0.25">
      <c r="A56" s="75">
        <f>IF(ISBLANK(VLOOKUP(D56,#REF!,3)),0,1)</f>
        <v>1</v>
      </c>
      <c r="B56" s="74">
        <f t="shared" si="0"/>
        <v>0</v>
      </c>
      <c r="C56" s="52">
        <v>22</v>
      </c>
      <c r="D56" s="53"/>
      <c r="E56" s="54"/>
      <c r="F56" s="55"/>
      <c r="G56" s="112"/>
      <c r="H56" s="53"/>
      <c r="I56" s="53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24"/>
      <c r="W56" s="124"/>
      <c r="X56" s="124"/>
      <c r="Y56" s="124"/>
      <c r="Z56" s="16"/>
      <c r="AA56" s="16"/>
      <c r="AB56" s="124"/>
      <c r="AC56" s="124"/>
      <c r="AD56" s="76"/>
      <c r="AE56" s="76"/>
      <c r="AF56" s="76"/>
      <c r="AG56" s="76"/>
      <c r="AH56" s="76"/>
      <c r="AI56" s="76"/>
      <c r="AJ56" s="76"/>
      <c r="AK56" s="76"/>
      <c r="AL56" s="76"/>
      <c r="AM56" s="76"/>
      <c r="AN56" s="76"/>
      <c r="AO56" s="76"/>
      <c r="AP56" s="76"/>
      <c r="AQ56" s="76"/>
      <c r="AR56" s="76"/>
      <c r="AS56" s="76"/>
      <c r="AT56" s="76"/>
      <c r="AU56" s="76"/>
      <c r="AV56" s="76"/>
      <c r="AW56" s="76"/>
      <c r="AX56" s="76"/>
      <c r="AY56" s="76"/>
      <c r="AZ56" s="76"/>
      <c r="BA56" s="76"/>
      <c r="BB56" s="77"/>
    </row>
    <row r="57" spans="1:54" ht="15.75" x14ac:dyDescent="0.25">
      <c r="A57" s="75">
        <f>IF(ISBLANK(VLOOKUP(D57,#REF!,3)),0,1)</f>
        <v>1</v>
      </c>
      <c r="B57" s="74">
        <f t="shared" si="0"/>
        <v>0</v>
      </c>
      <c r="C57" s="52">
        <v>23</v>
      </c>
      <c r="D57" s="53"/>
      <c r="E57" s="54"/>
      <c r="F57" s="55"/>
      <c r="G57" s="112"/>
      <c r="H57" s="53"/>
      <c r="I57" s="53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  <c r="AG57" s="76"/>
      <c r="AH57" s="76"/>
      <c r="AI57" s="76"/>
      <c r="AJ57" s="76"/>
      <c r="AK57" s="76"/>
      <c r="AL57" s="76"/>
      <c r="AM57" s="76"/>
      <c r="AN57" s="76"/>
      <c r="AO57" s="76"/>
      <c r="AP57" s="76"/>
      <c r="AQ57" s="76"/>
      <c r="AR57" s="76"/>
      <c r="AS57" s="76"/>
      <c r="AT57" s="76"/>
      <c r="AU57" s="76"/>
      <c r="AV57" s="76"/>
      <c r="AW57" s="76"/>
      <c r="AX57" s="76"/>
      <c r="AY57" s="76"/>
      <c r="AZ57" s="76"/>
      <c r="BA57" s="76"/>
      <c r="BB57" s="77"/>
    </row>
    <row r="58" spans="1:54" ht="16.5" thickBot="1" x14ac:dyDescent="0.3">
      <c r="A58" s="75">
        <f>IF(ISBLANK(VLOOKUP(D58,#REF!,3)),0,1)</f>
        <v>1</v>
      </c>
      <c r="B58" s="74">
        <f t="shared" si="0"/>
        <v>0</v>
      </c>
      <c r="C58" s="61">
        <v>24</v>
      </c>
      <c r="D58" s="62"/>
      <c r="E58" s="63"/>
      <c r="F58" s="64"/>
      <c r="G58" s="113"/>
      <c r="H58" s="62"/>
      <c r="I58" s="62"/>
      <c r="J58" s="152" t="s">
        <v>4</v>
      </c>
      <c r="K58" s="65" t="str">
        <f>IF(ISBLANK(E58),"",(0.000824493-(0.0000040899*E58)+(0.000000076438*E58^2)-(0.00000000082467*E58^3)+(0.0000000000053875*E58^4)))</f>
        <v/>
      </c>
      <c r="L58" s="65" t="str">
        <f t="shared" ref="L58" si="6">IF(ISBLANK(E58),"",(-0.00000572466+(0.00000010227*E58)-(0.0000000016546*E58^2)))</f>
        <v/>
      </c>
      <c r="M58" s="65" t="str">
        <f t="shared" ref="M58" si="7">IF(ISBLANK(E58),"",IF(ISBLANK(G58),(O58+(K58*35)+(L58*35^1.5)+(0.00000048314*35^2)),(O58+(K58*G58)+(L58*G58^1.5)+(0.00000048314*G58^2))))</f>
        <v/>
      </c>
      <c r="N58" s="66" t="str">
        <f t="shared" ref="N58" si="8">IF(ISBLANK(D58),"",IF(ISBLANK(G58),J58*(1+0.00001*(35-20)),J58*(1+0.00001*(G58-20))))</f>
        <v/>
      </c>
      <c r="O58" s="65" t="str">
        <f t="shared" ref="O58" si="9">IF(ISBLANK(E58),"",(0.999842594+(0.00006793952*E58)-(0.00000909529*E58^2)+(0.0000001001685*E58^3)-(0.000000001120083*E58^4)+(0.000000000006536332*E58^5)))</f>
        <v/>
      </c>
      <c r="P58" s="67" t="s">
        <v>4</v>
      </c>
      <c r="Q58" s="153" t="s">
        <v>4</v>
      </c>
      <c r="R58" s="68" t="s">
        <v>4</v>
      </c>
      <c r="S58" s="68" t="s">
        <v>4</v>
      </c>
      <c r="T58" s="78"/>
      <c r="U58" s="78"/>
      <c r="V58" s="78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/>
      <c r="AH58" s="78"/>
      <c r="AI58" s="78"/>
      <c r="AJ58" s="78"/>
      <c r="AK58" s="78"/>
      <c r="AL58" s="78"/>
      <c r="AM58" s="78"/>
      <c r="AN58" s="78"/>
      <c r="AO58" s="78"/>
      <c r="AP58" s="78"/>
      <c r="AQ58" s="78"/>
      <c r="AR58" s="78"/>
      <c r="AS58" s="78"/>
      <c r="AT58" s="78"/>
      <c r="AU58" s="78"/>
      <c r="AV58" s="78"/>
      <c r="AW58" s="78"/>
      <c r="AX58" s="78"/>
      <c r="AY58" s="78"/>
      <c r="AZ58" s="78"/>
      <c r="BA58" s="78"/>
      <c r="BB58" s="79"/>
    </row>
  </sheetData>
  <dataConsolidate/>
  <mergeCells count="70">
    <mergeCell ref="AZ31:AZ32"/>
    <mergeCell ref="BA31:BA32"/>
    <mergeCell ref="BB31:BB32"/>
    <mergeCell ref="AU31:AU32"/>
    <mergeCell ref="AV31:AV32"/>
    <mergeCell ref="AW31:AW32"/>
    <mergeCell ref="AX31:AX32"/>
    <mergeCell ref="AY31:AY32"/>
    <mergeCell ref="AP31:AP32"/>
    <mergeCell ref="AQ31:AQ32"/>
    <mergeCell ref="AR31:AR32"/>
    <mergeCell ref="AS31:AS32"/>
    <mergeCell ref="AT31:AT32"/>
    <mergeCell ref="AK31:AK32"/>
    <mergeCell ref="AL31:AL32"/>
    <mergeCell ref="AM31:AM32"/>
    <mergeCell ref="AN31:AN32"/>
    <mergeCell ref="AO31:AO32"/>
    <mergeCell ref="AF31:AF32"/>
    <mergeCell ref="AG31:AG32"/>
    <mergeCell ref="AH31:AH32"/>
    <mergeCell ref="AI31:AI32"/>
    <mergeCell ref="AJ31:AJ32"/>
    <mergeCell ref="H33:H34"/>
    <mergeCell ref="I33:I34"/>
    <mergeCell ref="J33:J34"/>
    <mergeCell ref="AD31:AD32"/>
    <mergeCell ref="AE31:AE32"/>
    <mergeCell ref="C33:C34"/>
    <mergeCell ref="D33:D34"/>
    <mergeCell ref="E33:E34"/>
    <mergeCell ref="F33:F34"/>
    <mergeCell ref="G33:G34"/>
    <mergeCell ref="Z31:AA32"/>
    <mergeCell ref="AB31:AC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G8:H8"/>
    <mergeCell ref="Q8:R8"/>
    <mergeCell ref="G9:H9"/>
    <mergeCell ref="Q9:R9"/>
    <mergeCell ref="G10:H10"/>
    <mergeCell ref="Q10:R10"/>
    <mergeCell ref="C2:E2"/>
    <mergeCell ref="F2:T2"/>
    <mergeCell ref="C4:U4"/>
    <mergeCell ref="C6:E6"/>
    <mergeCell ref="F6:G6"/>
    <mergeCell ref="H6:J6"/>
    <mergeCell ref="P6:Q6"/>
    <mergeCell ref="R6:S6"/>
    <mergeCell ref="T6:U6"/>
  </mergeCells>
  <dataValidations count="4">
    <dataValidation type="list" showInputMessage="1" showErrorMessage="1" promptTitle="Choix Cardinal" sqref="P9">
      <formula1>$M$8:$M$10</formula1>
    </dataValidation>
    <dataValidation type="list" showInputMessage="1" showErrorMessage="1" promptTitle="Choix Cardinal" sqref="P10">
      <formula1>$N$8:$N$10</formula1>
    </dataValidation>
    <dataValidation allowBlank="1" showErrorMessage="1" sqref="J30"/>
    <dataValidation type="list" allowBlank="1" showErrorMessage="1" sqref="I29">
      <formula1>$O$28:$O$30</formula1>
    </dataValidation>
  </dataValidations>
  <pageMargins left="0.7" right="0.7" top="0.75" bottom="0.75" header="0.3" footer="0.3"/>
  <pageSetup paperSize="9" orientation="portrait" horizontalDpi="4294967293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8"/>
  <sheetViews>
    <sheetView zoomScaleNormal="100" workbookViewId="0">
      <selection activeCell="C2" sqref="C2:U12"/>
    </sheetView>
  </sheetViews>
  <sheetFormatPr baseColWidth="10" defaultColWidth="11.42578125" defaultRowHeight="15" x14ac:dyDescent="0.25"/>
  <cols>
    <col min="1" max="2" width="0.85546875" style="80" customWidth="1"/>
    <col min="3" max="3" width="3.7109375" style="80" customWidth="1"/>
    <col min="4" max="8" width="10.28515625" style="80" customWidth="1"/>
    <col min="9" max="10" width="15.7109375" style="80" customWidth="1"/>
    <col min="11" max="15" width="10.7109375" style="80" hidden="1" customWidth="1"/>
    <col min="16" max="16" width="10.7109375" style="80" customWidth="1"/>
    <col min="17" max="29" width="10.28515625" style="80" customWidth="1"/>
    <col min="30" max="30" width="16.85546875" style="80" bestFit="1" customWidth="1"/>
    <col min="31" max="31" width="16.5703125" style="80" bestFit="1" customWidth="1"/>
    <col min="32" max="32" width="9.140625" style="80" bestFit="1" customWidth="1"/>
    <col min="33" max="33" width="26.140625" style="80" bestFit="1" customWidth="1"/>
    <col min="34" max="34" width="12.7109375" style="80" bestFit="1" customWidth="1"/>
    <col min="35" max="35" width="11.140625" style="80" bestFit="1" customWidth="1"/>
    <col min="36" max="36" width="14.28515625" style="80" bestFit="1" customWidth="1"/>
    <col min="37" max="37" width="12" style="80" bestFit="1" customWidth="1"/>
    <col min="38" max="38" width="26.5703125" style="80" bestFit="1" customWidth="1"/>
    <col min="39" max="39" width="14.42578125" style="80" bestFit="1" customWidth="1"/>
    <col min="40" max="40" width="11" style="80" bestFit="1" customWidth="1"/>
    <col min="41" max="41" width="12.28515625" style="80" bestFit="1" customWidth="1"/>
    <col min="42" max="42" width="10.7109375" style="80" bestFit="1" customWidth="1"/>
    <col min="43" max="43" width="6.28515625" style="80" bestFit="1" customWidth="1"/>
    <col min="44" max="44" width="19.42578125" style="80" bestFit="1" customWidth="1"/>
    <col min="45" max="45" width="12.85546875" style="80" bestFit="1" customWidth="1"/>
    <col min="46" max="46" width="17.5703125" style="80" bestFit="1" customWidth="1"/>
    <col min="47" max="47" width="14.42578125" style="80" bestFit="1" customWidth="1"/>
    <col min="48" max="48" width="13.5703125" style="80" bestFit="1" customWidth="1"/>
    <col min="49" max="49" width="13.7109375" style="80" bestFit="1" customWidth="1"/>
    <col min="50" max="50" width="19.7109375" style="80" bestFit="1" customWidth="1"/>
    <col min="51" max="51" width="13.140625" style="80" bestFit="1" customWidth="1"/>
    <col min="52" max="52" width="17.42578125" style="80" bestFit="1" customWidth="1"/>
    <col min="53" max="53" width="13.28515625" style="80" bestFit="1" customWidth="1"/>
    <col min="54" max="54" width="12.42578125" style="80" bestFit="1" customWidth="1"/>
    <col min="55" max="16384" width="11.42578125" style="80"/>
  </cols>
  <sheetData>
    <row r="1" spans="3:23" ht="3" customHeight="1" thickBot="1" x14ac:dyDescent="0.3"/>
    <row r="2" spans="3:23" ht="21" x14ac:dyDescent="0.35">
      <c r="C2" s="214" t="s">
        <v>19</v>
      </c>
      <c r="D2" s="215"/>
      <c r="E2" s="215"/>
      <c r="F2" s="216" t="s">
        <v>147</v>
      </c>
      <c r="G2" s="216"/>
      <c r="H2" s="216"/>
      <c r="I2" s="216"/>
      <c r="J2" s="216"/>
      <c r="K2" s="216"/>
      <c r="L2" s="216"/>
      <c r="M2" s="216"/>
      <c r="N2" s="216"/>
      <c r="O2" s="216"/>
      <c r="P2" s="216"/>
      <c r="Q2" s="216"/>
      <c r="R2" s="216"/>
      <c r="S2" s="216"/>
      <c r="T2" s="216"/>
      <c r="U2" s="1"/>
    </row>
    <row r="3" spans="3:23" ht="14.45" customHeight="1" x14ac:dyDescent="0.25">
      <c r="C3" s="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2"/>
    </row>
    <row r="4" spans="3:23" ht="21.75" thickBot="1" x14ac:dyDescent="0.4">
      <c r="C4" s="217" t="s">
        <v>75</v>
      </c>
      <c r="D4" s="218"/>
      <c r="E4" s="218"/>
      <c r="F4" s="218"/>
      <c r="G4" s="218"/>
      <c r="H4" s="218"/>
      <c r="I4" s="218"/>
      <c r="J4" s="218"/>
      <c r="K4" s="218"/>
      <c r="L4" s="218"/>
      <c r="M4" s="218"/>
      <c r="N4" s="218"/>
      <c r="O4" s="218"/>
      <c r="P4" s="218"/>
      <c r="Q4" s="218"/>
      <c r="R4" s="218"/>
      <c r="S4" s="218"/>
      <c r="T4" s="218"/>
      <c r="U4" s="219"/>
    </row>
    <row r="5" spans="3:23" ht="15.75" customHeight="1" thickBot="1" x14ac:dyDescent="0.4">
      <c r="C5" s="7"/>
      <c r="D5" s="7"/>
      <c r="E5" s="7"/>
      <c r="F5" s="7"/>
      <c r="G5" s="7"/>
      <c r="J5" s="7"/>
      <c r="K5" s="7"/>
      <c r="L5" s="7"/>
      <c r="M5" s="7"/>
      <c r="N5" s="7"/>
      <c r="O5" s="7"/>
      <c r="P5" s="7"/>
      <c r="Q5" s="7"/>
      <c r="R5" s="7"/>
    </row>
    <row r="6" spans="3:23" ht="16.5" customHeight="1" thickBot="1" x14ac:dyDescent="0.3">
      <c r="C6" s="220" t="s">
        <v>38</v>
      </c>
      <c r="D6" s="221"/>
      <c r="E6" s="221"/>
      <c r="F6" s="222">
        <v>46</v>
      </c>
      <c r="G6" s="222"/>
      <c r="H6" s="221" t="s">
        <v>37</v>
      </c>
      <c r="I6" s="221"/>
      <c r="J6" s="221"/>
      <c r="K6" s="51"/>
      <c r="L6" s="51"/>
      <c r="M6" s="51"/>
      <c r="N6" s="50"/>
      <c r="O6" s="51"/>
      <c r="P6" s="223">
        <v>1</v>
      </c>
      <c r="Q6" s="223"/>
      <c r="R6" s="224" t="s">
        <v>78</v>
      </c>
      <c r="S6" s="224"/>
      <c r="T6" s="225">
        <v>37427</v>
      </c>
      <c r="U6" s="226"/>
    </row>
    <row r="7" spans="3:23" ht="16.5" customHeight="1" thickBot="1" x14ac:dyDescent="0.4">
      <c r="C7" s="34"/>
      <c r="D7" s="34"/>
      <c r="E7" s="33"/>
      <c r="F7" s="35"/>
      <c r="G7" s="33"/>
      <c r="H7" s="33"/>
      <c r="I7" s="33"/>
      <c r="J7" s="33"/>
      <c r="K7" s="33"/>
      <c r="L7" s="33"/>
      <c r="M7" s="33"/>
      <c r="N7" s="33"/>
      <c r="O7" s="37"/>
      <c r="P7" s="33"/>
      <c r="Q7" s="36"/>
    </row>
    <row r="8" spans="3:23" ht="15" customHeight="1" x14ac:dyDescent="0.25">
      <c r="C8" s="46"/>
      <c r="D8" s="33"/>
      <c r="G8" s="206" t="s">
        <v>57</v>
      </c>
      <c r="H8" s="207"/>
      <c r="I8" s="172" t="s">
        <v>50</v>
      </c>
      <c r="J8" s="172" t="s">
        <v>46</v>
      </c>
      <c r="K8" s="44"/>
      <c r="L8" s="44"/>
      <c r="M8" s="44"/>
      <c r="N8" s="44"/>
      <c r="O8" s="47"/>
      <c r="P8" s="45" t="s">
        <v>52</v>
      </c>
      <c r="Q8" s="208" t="s">
        <v>47</v>
      </c>
      <c r="R8" s="209"/>
    </row>
    <row r="9" spans="3:23" ht="14.25" customHeight="1" x14ac:dyDescent="0.25">
      <c r="C9" s="46"/>
      <c r="D9" s="33"/>
      <c r="G9" s="210" t="s">
        <v>48</v>
      </c>
      <c r="H9" s="211"/>
      <c r="I9" s="38">
        <v>1</v>
      </c>
      <c r="J9" s="39">
        <v>29.85</v>
      </c>
      <c r="K9" s="42" t="s">
        <v>51</v>
      </c>
      <c r="L9" s="43" t="str">
        <f>IF(P9=M9,"+","-")</f>
        <v>+</v>
      </c>
      <c r="M9" s="42" t="s">
        <v>3</v>
      </c>
      <c r="N9" s="42" t="s">
        <v>54</v>
      </c>
      <c r="O9" s="16" t="str">
        <f>IF(ISBLANK(I9),"",IF(ISBLANK(J9),"",IF(P9=M10,L9&amp;N11,N11)))</f>
        <v>1°29,85</v>
      </c>
      <c r="P9" s="39" t="s">
        <v>3</v>
      </c>
      <c r="Q9" s="212">
        <f>IF(ISBLANK(I9),"",IF(ISBLANK(J9),"",IF(J9&gt;60,"ERREUR !!",O11*(I9+(J9/60)))))</f>
        <v>1.4975000000000001</v>
      </c>
      <c r="R9" s="213"/>
    </row>
    <row r="10" spans="3:23" ht="15" customHeight="1" x14ac:dyDescent="0.25">
      <c r="C10" s="46"/>
      <c r="D10" s="33"/>
      <c r="G10" s="210" t="s">
        <v>49</v>
      </c>
      <c r="H10" s="211"/>
      <c r="I10" s="38">
        <v>5</v>
      </c>
      <c r="J10" s="39">
        <v>59.98</v>
      </c>
      <c r="K10" s="42" t="s">
        <v>51</v>
      </c>
      <c r="L10" s="43" t="str">
        <f>IF(P10=N9,"+","-")</f>
        <v>+</v>
      </c>
      <c r="M10" s="42" t="s">
        <v>53</v>
      </c>
      <c r="N10" s="42" t="s">
        <v>55</v>
      </c>
      <c r="O10" s="11" t="str">
        <f>IF(ISBLANK(I10),"",IF(ISBLANK(J10),"",IF(P10=N10,L10&amp;N12,N12)))</f>
        <v>5°59,98</v>
      </c>
      <c r="P10" s="39" t="s">
        <v>54</v>
      </c>
      <c r="Q10" s="212">
        <f>IF(ISBLANK(I10),"",IF(ISBLANK(J10),"",IF(J10&gt;60,"ERREUR !!",O12*(I10+(J10/60)))))</f>
        <v>5.9996666666666663</v>
      </c>
      <c r="R10" s="213"/>
      <c r="S10" s="31"/>
      <c r="T10" s="31"/>
    </row>
    <row r="11" spans="3:23" x14ac:dyDescent="0.25">
      <c r="G11" s="194" t="s">
        <v>72</v>
      </c>
      <c r="H11" s="195"/>
      <c r="I11" s="83" t="s">
        <v>33</v>
      </c>
      <c r="J11" s="85">
        <v>37427</v>
      </c>
      <c r="K11" s="85"/>
      <c r="L11" s="85"/>
      <c r="M11" s="85"/>
      <c r="N11" s="86" t="str">
        <f>I9&amp;"°"&amp;J9</f>
        <v>1°29,85</v>
      </c>
      <c r="O11" s="87">
        <f>IF(P9=M10,-1,1)</f>
        <v>1</v>
      </c>
      <c r="P11" s="198" t="str">
        <f>TEXT(J11,"aaaa-mm-jj")&amp;"T"&amp;TEXT(J12,"hh:mm:ss")&amp;"z"</f>
        <v>2006-06-21T06:00:00z</v>
      </c>
      <c r="Q11" s="198"/>
      <c r="R11" s="199"/>
      <c r="T11" s="30"/>
      <c r="U11" s="30"/>
      <c r="V11" s="32"/>
      <c r="W11" s="32"/>
    </row>
    <row r="12" spans="3:23" ht="15.75" thickBot="1" x14ac:dyDescent="0.3">
      <c r="G12" s="196"/>
      <c r="H12" s="197"/>
      <c r="I12" s="84" t="s">
        <v>73</v>
      </c>
      <c r="J12" s="114">
        <v>0.25</v>
      </c>
      <c r="K12" s="88"/>
      <c r="L12" s="88"/>
      <c r="M12" s="88"/>
      <c r="N12" s="89" t="str">
        <f>I10&amp;"°"&amp;J10</f>
        <v>5°59,98</v>
      </c>
      <c r="O12" s="87">
        <f>IF(P10=N10,-1,1)</f>
        <v>1</v>
      </c>
      <c r="P12" s="200"/>
      <c r="Q12" s="200"/>
      <c r="R12" s="201"/>
      <c r="T12" s="30"/>
      <c r="U12" s="30"/>
      <c r="V12" s="32"/>
      <c r="W12" s="32"/>
    </row>
    <row r="13" spans="3:23" ht="15.75" thickBot="1" x14ac:dyDescent="0.3">
      <c r="C13" s="5" t="s">
        <v>1</v>
      </c>
      <c r="D13" s="5"/>
      <c r="E13" s="6"/>
      <c r="K13" s="81"/>
      <c r="L13" s="81"/>
      <c r="M13" s="81"/>
      <c r="N13" s="81"/>
      <c r="O13" s="81"/>
      <c r="P13" s="81"/>
      <c r="Q13" s="82"/>
    </row>
    <row r="14" spans="3:23" ht="15" customHeight="1" x14ac:dyDescent="0.25">
      <c r="C14" s="97" t="s">
        <v>7</v>
      </c>
      <c r="D14" s="90"/>
      <c r="E14" s="90"/>
      <c r="F14" s="90"/>
      <c r="G14" s="90"/>
      <c r="H14" s="91"/>
      <c r="I14" s="91"/>
      <c r="J14" s="91"/>
      <c r="K14" s="90"/>
      <c r="L14" s="90"/>
      <c r="M14" s="90"/>
      <c r="N14" s="91"/>
      <c r="O14" s="12"/>
      <c r="P14" s="91"/>
      <c r="Q14" s="12" t="s">
        <v>17</v>
      </c>
      <c r="R14" s="17">
        <v>22.5</v>
      </c>
      <c r="S14" s="92" t="s">
        <v>2</v>
      </c>
    </row>
    <row r="15" spans="3:23" ht="14.25" customHeight="1" x14ac:dyDescent="0.25">
      <c r="C15" s="98" t="s">
        <v>32</v>
      </c>
      <c r="D15" s="93"/>
      <c r="E15" s="93"/>
      <c r="F15" s="93"/>
      <c r="G15" s="93"/>
      <c r="H15" s="23"/>
      <c r="I15" s="23"/>
      <c r="J15" s="23"/>
      <c r="K15" s="93"/>
      <c r="L15" s="93"/>
      <c r="M15" s="93"/>
      <c r="N15" s="23"/>
      <c r="O15" s="13"/>
      <c r="P15" s="23"/>
      <c r="Q15" s="13" t="s">
        <v>34</v>
      </c>
      <c r="R15" s="18">
        <v>22.5</v>
      </c>
      <c r="S15" s="94" t="s">
        <v>2</v>
      </c>
    </row>
    <row r="16" spans="3:23" x14ac:dyDescent="0.25">
      <c r="C16" s="98" t="s">
        <v>11</v>
      </c>
      <c r="D16" s="93"/>
      <c r="E16" s="93"/>
      <c r="F16" s="93"/>
      <c r="G16" s="93"/>
      <c r="H16" s="23"/>
      <c r="I16" s="23"/>
      <c r="J16" s="23"/>
      <c r="K16" s="93"/>
      <c r="L16" s="93"/>
      <c r="M16" s="93"/>
      <c r="N16" s="23"/>
      <c r="O16" s="14"/>
      <c r="P16" s="23"/>
      <c r="Q16" s="14" t="s">
        <v>35</v>
      </c>
      <c r="R16" s="20" t="s">
        <v>4</v>
      </c>
      <c r="S16" s="94" t="s">
        <v>6</v>
      </c>
    </row>
    <row r="17" spans="3:54" ht="15.75" thickBot="1" x14ac:dyDescent="0.3">
      <c r="C17" s="99" t="s">
        <v>12</v>
      </c>
      <c r="D17" s="95"/>
      <c r="E17" s="95"/>
      <c r="F17" s="95"/>
      <c r="G17" s="95"/>
      <c r="H17" s="24"/>
      <c r="I17" s="24"/>
      <c r="J17" s="24"/>
      <c r="K17" s="95"/>
      <c r="L17" s="95"/>
      <c r="M17" s="95"/>
      <c r="N17" s="24"/>
      <c r="O17" s="15"/>
      <c r="P17" s="24"/>
      <c r="Q17" s="15" t="s">
        <v>36</v>
      </c>
      <c r="R17" s="21" t="s">
        <v>4</v>
      </c>
      <c r="S17" s="96" t="s">
        <v>6</v>
      </c>
    </row>
    <row r="18" spans="3:54" ht="14.45" hidden="1" x14ac:dyDescent="0.3">
      <c r="C18" s="8" t="s">
        <v>8</v>
      </c>
      <c r="D18" s="9"/>
      <c r="E18" s="9"/>
      <c r="F18" s="9"/>
      <c r="G18" s="9"/>
      <c r="H18" s="9"/>
      <c r="I18" s="9"/>
      <c r="J18" s="9"/>
      <c r="K18" s="10"/>
      <c r="L18" s="10"/>
      <c r="M18" s="10"/>
      <c r="N18" s="10"/>
      <c r="O18" s="25" t="s">
        <v>0</v>
      </c>
      <c r="P18" s="19">
        <f>(0.999842594+(0.00006793952*$R$14)-(0.00000909529*$R$14^2)+(0.0000001001685*$R$14^3)-(0.000000001120083*$R$14^4)+(0.000000000006536332*$R$14^5))</f>
        <v>0.99765835121983093</v>
      </c>
      <c r="Q18" s="10"/>
      <c r="R18" s="2"/>
    </row>
    <row r="19" spans="3:54" ht="14.45" hidden="1" x14ac:dyDescent="0.3">
      <c r="C19" s="8" t="s">
        <v>9</v>
      </c>
      <c r="D19" s="9"/>
      <c r="E19" s="9"/>
      <c r="F19" s="9"/>
      <c r="G19" s="9"/>
      <c r="H19" s="9"/>
      <c r="I19" s="9"/>
      <c r="J19" s="9"/>
      <c r="K19" s="10"/>
      <c r="L19" s="10"/>
      <c r="M19" s="10"/>
      <c r="N19" s="10"/>
      <c r="O19" s="25" t="s">
        <v>43</v>
      </c>
      <c r="P19" s="19" t="e">
        <f>$P$24*($P$18/#REF!)</f>
        <v>#REF!</v>
      </c>
      <c r="Q19" s="10" t="s">
        <v>3</v>
      </c>
      <c r="R19" s="2"/>
    </row>
    <row r="20" spans="3:54" ht="14.45" hidden="1" x14ac:dyDescent="0.3">
      <c r="C20" s="8" t="s">
        <v>18</v>
      </c>
      <c r="D20" s="9"/>
      <c r="E20" s="9"/>
      <c r="F20" s="9"/>
      <c r="G20" s="9"/>
      <c r="H20" s="9"/>
      <c r="I20" s="9"/>
      <c r="J20" s="9"/>
      <c r="K20" s="10"/>
      <c r="L20" s="10"/>
      <c r="M20" s="10"/>
      <c r="N20" s="10"/>
      <c r="O20" s="25" t="s">
        <v>44</v>
      </c>
      <c r="P20" s="19" t="e">
        <f>5+#REF!</f>
        <v>#REF!</v>
      </c>
      <c r="Q20" s="10" t="s">
        <v>6</v>
      </c>
      <c r="R20" s="2"/>
    </row>
    <row r="21" spans="3:54" ht="14.45" hidden="1" x14ac:dyDescent="0.3">
      <c r="C21" s="8" t="s">
        <v>10</v>
      </c>
      <c r="D21" s="9"/>
      <c r="E21" s="9"/>
      <c r="F21" s="9"/>
      <c r="G21" s="9"/>
      <c r="H21" s="9"/>
      <c r="I21" s="9"/>
      <c r="J21" s="9"/>
      <c r="K21" s="10"/>
      <c r="L21" s="10"/>
      <c r="M21" s="10"/>
      <c r="N21" s="10"/>
      <c r="O21" s="25" t="s">
        <v>45</v>
      </c>
      <c r="P21" s="19" t="e">
        <f>P20*(1+0.00001*(R14-20))</f>
        <v>#REF!</v>
      </c>
      <c r="Q21" s="10" t="s">
        <v>6</v>
      </c>
      <c r="R21" s="2"/>
    </row>
    <row r="22" spans="3:54" ht="14.45" hidden="1" x14ac:dyDescent="0.3">
      <c r="C22" s="8" t="s">
        <v>13</v>
      </c>
      <c r="D22" s="9"/>
      <c r="E22" s="9"/>
      <c r="F22" s="9"/>
      <c r="G22" s="9"/>
      <c r="H22" s="9"/>
      <c r="I22" s="9"/>
      <c r="J22" s="9"/>
      <c r="K22" s="10"/>
      <c r="L22" s="10"/>
      <c r="M22" s="10"/>
      <c r="N22" s="10"/>
      <c r="O22" s="25" t="s">
        <v>39</v>
      </c>
      <c r="P22" s="22" t="e">
        <f>$R$16*(1+0.00001*(20-$R$14))</f>
        <v>#VALUE!</v>
      </c>
      <c r="Q22" s="10" t="s">
        <v>6</v>
      </c>
      <c r="R22" s="2"/>
    </row>
    <row r="23" spans="3:54" ht="14.45" hidden="1" x14ac:dyDescent="0.3">
      <c r="C23" s="8" t="s">
        <v>14</v>
      </c>
      <c r="D23" s="9"/>
      <c r="E23" s="9"/>
      <c r="F23" s="9"/>
      <c r="G23" s="9"/>
      <c r="H23" s="9"/>
      <c r="I23" s="9"/>
      <c r="J23" s="9"/>
      <c r="K23" s="10"/>
      <c r="L23" s="10"/>
      <c r="M23" s="10"/>
      <c r="N23" s="10"/>
      <c r="O23" s="25" t="s">
        <v>40</v>
      </c>
      <c r="P23" s="22" t="e">
        <f>$R$17*(1+0.00001*(20-$R$14))</f>
        <v>#VALUE!</v>
      </c>
      <c r="Q23" s="10" t="s">
        <v>6</v>
      </c>
      <c r="R23" s="2"/>
    </row>
    <row r="24" spans="3:54" ht="14.45" hidden="1" x14ac:dyDescent="0.3">
      <c r="C24" s="8" t="s">
        <v>15</v>
      </c>
      <c r="D24" s="9"/>
      <c r="E24" s="9"/>
      <c r="F24" s="9"/>
      <c r="G24" s="9"/>
      <c r="H24" s="9"/>
      <c r="I24" s="9"/>
      <c r="J24" s="9"/>
      <c r="K24" s="10"/>
      <c r="L24" s="10"/>
      <c r="M24" s="10"/>
      <c r="N24" s="10"/>
      <c r="O24" s="25" t="s">
        <v>41</v>
      </c>
      <c r="P24" s="23" t="e">
        <f>MAX(#REF!)</f>
        <v>#REF!</v>
      </c>
      <c r="Q24" s="10" t="s">
        <v>3</v>
      </c>
      <c r="R24" s="2"/>
    </row>
    <row r="25" spans="3:54" ht="14.45" hidden="1" x14ac:dyDescent="0.3">
      <c r="C25" s="8" t="s">
        <v>16</v>
      </c>
      <c r="D25" s="9"/>
      <c r="E25" s="9"/>
      <c r="F25" s="9"/>
      <c r="G25" s="9"/>
      <c r="H25" s="9"/>
      <c r="I25" s="9"/>
      <c r="J25" s="9"/>
      <c r="K25" s="10"/>
      <c r="L25" s="10"/>
      <c r="M25" s="10"/>
      <c r="N25" s="10"/>
      <c r="O25" s="25" t="s">
        <v>42</v>
      </c>
      <c r="P25" s="23" t="e">
        <f>IF(ISBLANK(R14),"",IF(ISBLANK(P21),"",IF(ISBLANK(R17),"",(($P$24*$P$18)/($P$22-$P$23)))))</f>
        <v>#REF!</v>
      </c>
      <c r="Q25" s="10" t="s">
        <v>3</v>
      </c>
      <c r="R25" s="2"/>
    </row>
    <row r="26" spans="3:54" ht="14.45" hidden="1" x14ac:dyDescent="0.3">
      <c r="C26" s="40" t="s">
        <v>31</v>
      </c>
      <c r="D26" s="41"/>
      <c r="E26" s="41"/>
      <c r="F26" s="41"/>
      <c r="G26" s="41"/>
      <c r="H26" s="41"/>
      <c r="I26" s="41"/>
      <c r="J26" s="41"/>
      <c r="K26" s="10"/>
      <c r="L26" s="10"/>
      <c r="M26" s="10"/>
      <c r="N26" s="10"/>
      <c r="O26" s="25" t="s">
        <v>30</v>
      </c>
      <c r="P26" s="23" t="e">
        <f>2+(#REF!+#REF!)</f>
        <v>#REF!</v>
      </c>
      <c r="Q26" s="10" t="s">
        <v>6</v>
      </c>
      <c r="R26" s="2"/>
    </row>
    <row r="27" spans="3:54" hidden="1" thickBot="1" x14ac:dyDescent="0.35">
      <c r="C27" s="26"/>
      <c r="D27" s="27"/>
      <c r="E27" s="27"/>
      <c r="F27" s="27"/>
      <c r="G27" s="27"/>
      <c r="H27" s="27"/>
      <c r="I27" s="27"/>
      <c r="J27" s="27"/>
      <c r="K27" s="28"/>
      <c r="L27" s="28"/>
      <c r="M27" s="28"/>
      <c r="N27" s="28"/>
      <c r="O27" s="29" t="s">
        <v>29</v>
      </c>
      <c r="P27" s="24">
        <v>1.6999999999999999E-3</v>
      </c>
      <c r="Q27" s="28"/>
      <c r="R27" s="4"/>
    </row>
    <row r="29" spans="3:54" ht="15.75" x14ac:dyDescent="0.25">
      <c r="E29" s="202" t="s">
        <v>60</v>
      </c>
      <c r="F29" s="202"/>
      <c r="G29" s="202"/>
      <c r="H29" s="202"/>
      <c r="I29" s="69" t="s">
        <v>66</v>
      </c>
      <c r="K29" s="70"/>
      <c r="L29" s="70"/>
      <c r="M29" s="70"/>
      <c r="N29" s="71"/>
      <c r="O29" s="70" t="s">
        <v>66</v>
      </c>
    </row>
    <row r="30" spans="3:54" ht="16.149999999999999" thickBot="1" x14ac:dyDescent="0.35">
      <c r="E30" s="122"/>
      <c r="F30" s="122"/>
      <c r="G30" s="122"/>
      <c r="H30" s="122"/>
      <c r="I30" s="122"/>
      <c r="J30" s="73"/>
      <c r="K30" s="72"/>
      <c r="L30" s="72"/>
      <c r="M30" s="72"/>
      <c r="N30" s="71"/>
      <c r="O30" s="71" t="s">
        <v>65</v>
      </c>
      <c r="P30" s="71"/>
    </row>
    <row r="31" spans="3:54" ht="15.75" customHeight="1" x14ac:dyDescent="0.25">
      <c r="C31" s="203" t="s">
        <v>5</v>
      </c>
      <c r="D31" s="190" t="s">
        <v>24</v>
      </c>
      <c r="E31" s="190" t="s">
        <v>58</v>
      </c>
      <c r="F31" s="190" t="s">
        <v>56</v>
      </c>
      <c r="G31" s="190" t="s">
        <v>20</v>
      </c>
      <c r="H31" s="190" t="s">
        <v>76</v>
      </c>
      <c r="I31" s="188" t="s">
        <v>77</v>
      </c>
      <c r="J31" s="188" t="s">
        <v>64</v>
      </c>
      <c r="K31" s="190" t="s">
        <v>21</v>
      </c>
      <c r="L31" s="190" t="s">
        <v>22</v>
      </c>
      <c r="M31" s="190" t="s">
        <v>26</v>
      </c>
      <c r="N31" s="190" t="s">
        <v>25</v>
      </c>
      <c r="O31" s="190" t="s">
        <v>23</v>
      </c>
      <c r="P31" s="192" t="s">
        <v>74</v>
      </c>
      <c r="Q31" s="192"/>
      <c r="R31" s="192"/>
      <c r="S31" s="192"/>
      <c r="T31" s="184" t="s">
        <v>69</v>
      </c>
      <c r="U31" s="184"/>
      <c r="V31" s="184" t="s">
        <v>70</v>
      </c>
      <c r="W31" s="184"/>
      <c r="X31" s="184" t="s">
        <v>71</v>
      </c>
      <c r="Y31" s="184"/>
      <c r="Z31" s="184" t="s">
        <v>67</v>
      </c>
      <c r="AA31" s="184"/>
      <c r="AB31" s="184" t="s">
        <v>68</v>
      </c>
      <c r="AC31" s="186"/>
      <c r="AD31" s="227" t="s">
        <v>80</v>
      </c>
      <c r="AE31" s="227" t="s">
        <v>81</v>
      </c>
      <c r="AF31" s="227" t="s">
        <v>82</v>
      </c>
      <c r="AG31" s="228" t="s">
        <v>83</v>
      </c>
      <c r="AH31" s="227" t="s">
        <v>84</v>
      </c>
      <c r="AI31" s="227" t="s">
        <v>85</v>
      </c>
      <c r="AJ31" s="227" t="s">
        <v>86</v>
      </c>
      <c r="AK31" s="227" t="s">
        <v>87</v>
      </c>
      <c r="AL31" s="228" t="s">
        <v>88</v>
      </c>
      <c r="AM31" s="227" t="s">
        <v>89</v>
      </c>
      <c r="AN31" s="227" t="s">
        <v>90</v>
      </c>
      <c r="AO31" s="227" t="s">
        <v>91</v>
      </c>
      <c r="AP31" s="227" t="s">
        <v>92</v>
      </c>
      <c r="AQ31" s="227" t="s">
        <v>93</v>
      </c>
      <c r="AR31" s="228" t="s">
        <v>94</v>
      </c>
      <c r="AS31" s="228" t="s">
        <v>95</v>
      </c>
      <c r="AT31" s="228" t="s">
        <v>96</v>
      </c>
      <c r="AU31" s="227" t="s">
        <v>97</v>
      </c>
      <c r="AV31" s="227" t="s">
        <v>98</v>
      </c>
      <c r="AW31" s="229" t="s">
        <v>99</v>
      </c>
      <c r="AX31" s="227" t="s">
        <v>100</v>
      </c>
      <c r="AY31" s="227" t="s">
        <v>101</v>
      </c>
      <c r="AZ31" s="228" t="s">
        <v>102</v>
      </c>
      <c r="BA31" s="227" t="s">
        <v>103</v>
      </c>
      <c r="BB31" s="230" t="s">
        <v>104</v>
      </c>
    </row>
    <row r="32" spans="3:54" ht="15.75" customHeight="1" x14ac:dyDescent="0.25">
      <c r="C32" s="204"/>
      <c r="D32" s="191"/>
      <c r="E32" s="191"/>
      <c r="F32" s="191"/>
      <c r="G32" s="191"/>
      <c r="H32" s="191"/>
      <c r="I32" s="205"/>
      <c r="J32" s="189"/>
      <c r="K32" s="191"/>
      <c r="L32" s="191"/>
      <c r="M32" s="191"/>
      <c r="N32" s="191"/>
      <c r="O32" s="191"/>
      <c r="P32" s="193"/>
      <c r="Q32" s="193"/>
      <c r="R32" s="193"/>
      <c r="S32" s="193"/>
      <c r="T32" s="185"/>
      <c r="U32" s="185"/>
      <c r="V32" s="185"/>
      <c r="W32" s="185"/>
      <c r="X32" s="185"/>
      <c r="Y32" s="185"/>
      <c r="Z32" s="185"/>
      <c r="AA32" s="185"/>
      <c r="AB32" s="185"/>
      <c r="AC32" s="187"/>
      <c r="AD32" s="227"/>
      <c r="AE32" s="227"/>
      <c r="AF32" s="227"/>
      <c r="AG32" s="228"/>
      <c r="AH32" s="227"/>
      <c r="AI32" s="227"/>
      <c r="AJ32" s="227"/>
      <c r="AK32" s="227"/>
      <c r="AL32" s="228"/>
      <c r="AM32" s="227"/>
      <c r="AN32" s="227"/>
      <c r="AO32" s="227"/>
      <c r="AP32" s="227"/>
      <c r="AQ32" s="227"/>
      <c r="AR32" s="228"/>
      <c r="AS32" s="228"/>
      <c r="AT32" s="228"/>
      <c r="AU32" s="227"/>
      <c r="AV32" s="227"/>
      <c r="AW32" s="229"/>
      <c r="AX32" s="227"/>
      <c r="AY32" s="227"/>
      <c r="AZ32" s="228"/>
      <c r="BA32" s="227"/>
      <c r="BB32" s="230"/>
    </row>
    <row r="33" spans="1:54" ht="15.75" customHeight="1" x14ac:dyDescent="0.25">
      <c r="C33" s="178" t="s">
        <v>59</v>
      </c>
      <c r="D33" s="180" t="s">
        <v>4</v>
      </c>
      <c r="E33" s="180" t="s">
        <v>2</v>
      </c>
      <c r="F33" s="176" t="s">
        <v>62</v>
      </c>
      <c r="G33" s="182"/>
      <c r="H33" s="176" t="s">
        <v>27</v>
      </c>
      <c r="I33" s="176" t="s">
        <v>27</v>
      </c>
      <c r="J33" s="176" t="s">
        <v>62</v>
      </c>
      <c r="K33" s="136"/>
      <c r="L33" s="136"/>
      <c r="M33" s="136"/>
      <c r="N33" s="136"/>
      <c r="O33" s="136"/>
      <c r="P33" s="137" t="s">
        <v>132</v>
      </c>
      <c r="Q33" s="137"/>
      <c r="R33" s="137" t="s">
        <v>133</v>
      </c>
      <c r="S33" s="137" t="s">
        <v>134</v>
      </c>
      <c r="T33" s="138" t="s">
        <v>135</v>
      </c>
      <c r="U33" s="138" t="s">
        <v>136</v>
      </c>
      <c r="V33" s="138" t="s">
        <v>137</v>
      </c>
      <c r="W33" s="138" t="s">
        <v>138</v>
      </c>
      <c r="X33" s="138" t="s">
        <v>139</v>
      </c>
      <c r="Y33" s="138" t="s">
        <v>140</v>
      </c>
      <c r="Z33" s="138" t="s">
        <v>141</v>
      </c>
      <c r="AA33" s="138" t="s">
        <v>142</v>
      </c>
      <c r="AB33" s="138" t="s">
        <v>143</v>
      </c>
      <c r="AC33" s="139" t="s">
        <v>144</v>
      </c>
      <c r="AD33" s="129" t="s">
        <v>105</v>
      </c>
      <c r="AE33" s="129" t="s">
        <v>106</v>
      </c>
      <c r="AF33" s="129" t="s">
        <v>107</v>
      </c>
      <c r="AG33" s="130" t="s">
        <v>108</v>
      </c>
      <c r="AH33" s="129" t="s">
        <v>109</v>
      </c>
      <c r="AI33" s="131" t="s">
        <v>110</v>
      </c>
      <c r="AJ33" s="129" t="s">
        <v>111</v>
      </c>
      <c r="AK33" s="131" t="s">
        <v>112</v>
      </c>
      <c r="AL33" s="129" t="s">
        <v>113</v>
      </c>
      <c r="AM33" s="129" t="s">
        <v>114</v>
      </c>
      <c r="AN33" s="129" t="s">
        <v>115</v>
      </c>
      <c r="AO33" s="129" t="s">
        <v>116</v>
      </c>
      <c r="AP33" s="129" t="s">
        <v>117</v>
      </c>
      <c r="AQ33" s="131" t="s">
        <v>118</v>
      </c>
      <c r="AR33" s="129" t="s">
        <v>119</v>
      </c>
      <c r="AS33" s="129" t="s">
        <v>120</v>
      </c>
      <c r="AT33" s="132" t="s">
        <v>121</v>
      </c>
      <c r="AU33" s="131" t="s">
        <v>122</v>
      </c>
      <c r="AV33" s="131" t="s">
        <v>123</v>
      </c>
      <c r="AW33" s="131" t="s">
        <v>124</v>
      </c>
      <c r="AX33" s="129" t="s">
        <v>125</v>
      </c>
      <c r="AY33" s="129" t="s">
        <v>126</v>
      </c>
      <c r="AZ33" s="130" t="s">
        <v>127</v>
      </c>
      <c r="BA33" s="129" t="s">
        <v>128</v>
      </c>
      <c r="BB33" s="133" t="s">
        <v>129</v>
      </c>
    </row>
    <row r="34" spans="1:54" ht="14.25" customHeight="1" thickBot="1" x14ac:dyDescent="0.3">
      <c r="C34" s="179"/>
      <c r="D34" s="181"/>
      <c r="E34" s="181"/>
      <c r="F34" s="177"/>
      <c r="G34" s="183"/>
      <c r="H34" s="177"/>
      <c r="I34" s="177"/>
      <c r="J34" s="177"/>
      <c r="K34" s="125"/>
      <c r="L34" s="125"/>
      <c r="M34" s="125"/>
      <c r="N34" s="126" t="s">
        <v>6</v>
      </c>
      <c r="O34" s="125"/>
      <c r="P34" s="126" t="s">
        <v>61</v>
      </c>
      <c r="Q34" s="126" t="s">
        <v>79</v>
      </c>
      <c r="R34" s="126" t="s">
        <v>63</v>
      </c>
      <c r="S34" s="126" t="s">
        <v>28</v>
      </c>
      <c r="T34" s="100" t="s">
        <v>63</v>
      </c>
      <c r="U34" s="100" t="s">
        <v>28</v>
      </c>
      <c r="V34" s="100" t="s">
        <v>63</v>
      </c>
      <c r="W34" s="100" t="s">
        <v>28</v>
      </c>
      <c r="X34" s="100" t="s">
        <v>63</v>
      </c>
      <c r="Y34" s="100" t="s">
        <v>28</v>
      </c>
      <c r="Z34" s="100" t="s">
        <v>63</v>
      </c>
      <c r="AA34" s="100" t="s">
        <v>28</v>
      </c>
      <c r="AB34" s="100" t="s">
        <v>63</v>
      </c>
      <c r="AC34" s="101" t="s">
        <v>28</v>
      </c>
      <c r="AD34" s="134" t="s">
        <v>130</v>
      </c>
      <c r="AE34" s="134" t="s">
        <v>130</v>
      </c>
      <c r="AF34" s="134" t="s">
        <v>130</v>
      </c>
      <c r="AG34" s="135" t="s">
        <v>131</v>
      </c>
      <c r="AH34" s="134" t="s">
        <v>131</v>
      </c>
      <c r="AI34" s="134" t="s">
        <v>131</v>
      </c>
      <c r="AJ34" s="134" t="s">
        <v>131</v>
      </c>
      <c r="AK34" s="134" t="s">
        <v>131</v>
      </c>
      <c r="AL34" s="134" t="s">
        <v>131</v>
      </c>
      <c r="AM34" s="134" t="s">
        <v>131</v>
      </c>
      <c r="AN34" s="134" t="s">
        <v>131</v>
      </c>
      <c r="AO34" s="134" t="s">
        <v>131</v>
      </c>
      <c r="AP34" s="134" t="s">
        <v>131</v>
      </c>
      <c r="AQ34" s="134" t="s">
        <v>131</v>
      </c>
      <c r="AR34" s="134" t="s">
        <v>131</v>
      </c>
      <c r="AS34" s="134" t="s">
        <v>131</v>
      </c>
      <c r="AT34" s="134" t="s">
        <v>131</v>
      </c>
      <c r="AU34" s="134" t="s">
        <v>131</v>
      </c>
      <c r="AV34" s="134" t="s">
        <v>131</v>
      </c>
      <c r="AW34" s="134" t="s">
        <v>131</v>
      </c>
      <c r="AX34" s="134" t="s">
        <v>131</v>
      </c>
      <c r="AY34" s="134" t="s">
        <v>131</v>
      </c>
      <c r="AZ34" s="134" t="s">
        <v>131</v>
      </c>
      <c r="BA34" s="134" t="s">
        <v>131</v>
      </c>
      <c r="BB34" s="134" t="s">
        <v>131</v>
      </c>
    </row>
    <row r="35" spans="1:54" ht="15.75" x14ac:dyDescent="0.25">
      <c r="A35" s="75">
        <f>IF(ISBLANK(VLOOKUP(D35,#REF!,3)),0,1)</f>
        <v>1</v>
      </c>
      <c r="B35" s="74">
        <f>IF(ISBLANK(D35),0,IF(ISBLANK(E35),0,IF(ISBLANK(F35),0,1)))</f>
        <v>0</v>
      </c>
      <c r="C35" s="140">
        <v>1</v>
      </c>
      <c r="D35" s="53"/>
      <c r="E35" s="53"/>
      <c r="F35" s="53"/>
      <c r="G35" s="164">
        <v>34.671399999999998</v>
      </c>
      <c r="H35" s="53">
        <v>500</v>
      </c>
      <c r="I35" s="159">
        <v>503</v>
      </c>
      <c r="J35" s="147"/>
      <c r="K35" s="143" t="str">
        <f>IF(ISBLANK(E35),"",(0.000824493-(0.0000040899*E35)+(0.000000076438*E35^2)-(0.00000000082467*E35^3)+(0.0000000000053875*E35^4)))</f>
        <v/>
      </c>
      <c r="L35" s="143" t="str">
        <f>IF(ISBLANK(E35),"",(-0.00000572466+(0.00000010227*E35)-(0.0000000016546*E35^2)))</f>
        <v/>
      </c>
      <c r="M35" s="143" t="str">
        <f>IF(ISBLANK(E35),"",IF(ISBLANK(G35),(O35+(K35*35)+(L35*35^1.5)+(0.00000048314*35^2)),(O35+(K35*G35)+(L35*G35^1.5)+(0.00000048314*G35^2))))</f>
        <v/>
      </c>
      <c r="N35" s="144" t="str">
        <f>IF(ISBLANK(D35),"",IF(ISBLANK(G35),J35*(1+0.00001*(35-20)),J35*(1+0.00001*(G35-20))))</f>
        <v/>
      </c>
      <c r="O35" s="143" t="str">
        <f>IF(ISBLANK(E35),"",(0.999842594+(0.00006793952*E35)-(0.00000909529*E35^2)+(0.0000001001685*E35^3)-(0.000000001120083*E35^4)+(0.000000000006536332*E35^5)))</f>
        <v/>
      </c>
      <c r="P35" s="167">
        <v>2.0880000000000001</v>
      </c>
      <c r="Q35" s="147"/>
      <c r="R35" s="147"/>
      <c r="S35" s="148">
        <v>90.8</v>
      </c>
      <c r="T35" s="231">
        <v>8.9999999999999993E-3</v>
      </c>
      <c r="U35" s="231">
        <v>8.7947046809502966E-3</v>
      </c>
      <c r="X35" s="231">
        <v>36.631</v>
      </c>
      <c r="Y35" s="231">
        <v>35.795425240876703</v>
      </c>
      <c r="Z35" s="231">
        <v>2.3760000000000003</v>
      </c>
      <c r="AA35" s="231">
        <v>2.3218020357708786</v>
      </c>
      <c r="AB35" s="231">
        <v>20.9</v>
      </c>
      <c r="AC35" s="231">
        <v>20.423258647984575</v>
      </c>
      <c r="AD35" s="149"/>
      <c r="AE35" s="149"/>
      <c r="AF35" s="149"/>
      <c r="AG35" s="149"/>
      <c r="AH35" s="149"/>
      <c r="AI35" s="149"/>
      <c r="AJ35" s="149"/>
      <c r="AK35" s="149"/>
      <c r="AL35" s="149"/>
      <c r="AM35" s="149"/>
      <c r="AN35" s="149"/>
      <c r="AO35" s="149"/>
      <c r="AP35" s="149"/>
      <c r="AQ35" s="149"/>
      <c r="AR35" s="149"/>
      <c r="AS35" s="149"/>
      <c r="AT35" s="149"/>
      <c r="AU35" s="149"/>
      <c r="AV35" s="149"/>
      <c r="AW35" s="149"/>
      <c r="AX35" s="149"/>
      <c r="AY35" s="149"/>
      <c r="AZ35" s="149"/>
      <c r="BA35" s="149"/>
      <c r="BB35" s="150"/>
    </row>
    <row r="36" spans="1:54" ht="15.75" x14ac:dyDescent="0.25">
      <c r="A36" s="75">
        <f>IF(ISBLANK(VLOOKUP(D36,#REF!,3)),0,1)</f>
        <v>1</v>
      </c>
      <c r="B36" s="74">
        <f t="shared" ref="B36:B58" si="0">IF(ISBLANK(D36),0,IF(ISBLANK(E36),0,IF(ISBLANK(F36),0,1)))</f>
        <v>0</v>
      </c>
      <c r="C36" s="52">
        <v>2</v>
      </c>
      <c r="D36" s="53"/>
      <c r="E36" s="53"/>
      <c r="F36" s="53"/>
      <c r="G36" s="164">
        <v>34.972700000000003</v>
      </c>
      <c r="H36" s="53">
        <v>300</v>
      </c>
      <c r="I36" s="159">
        <v>299.5</v>
      </c>
      <c r="J36" s="48"/>
      <c r="K36" s="57" t="str">
        <f t="shared" ref="K36:K45" si="1">IF(ISBLANK(E36),"",(0.000824493-(0.0000040899*E36)+(0.000000076438*E36^2)-(0.00000000082467*E36^3)+(0.0000000000053875*E36^4)))</f>
        <v/>
      </c>
      <c r="L36" s="57" t="str">
        <f t="shared" ref="L36:L45" si="2">IF(ISBLANK(E36),"",(-0.00000572466+(0.00000010227*E36)-(0.0000000016546*E36^2)))</f>
        <v/>
      </c>
      <c r="M36" s="57" t="str">
        <f t="shared" ref="M36:M45" si="3">IF(ISBLANK(E36),"",IF(ISBLANK(G36),(O36+(K36*35)+(L36*35^1.5)+(0.00000048314*35^2)),(O36+(K36*G36)+(L36*G36^1.5)+(0.00000048314*G36^2))))</f>
        <v/>
      </c>
      <c r="N36" s="58" t="str">
        <f t="shared" ref="N36:N45" si="4">IF(ISBLANK(D36),"",IF(ISBLANK(G36),J36*(1+0.00001*(35-20)),J36*(1+0.00001*(G36-20))))</f>
        <v/>
      </c>
      <c r="O36" s="57" t="str">
        <f t="shared" ref="O36:O45" si="5">IF(ISBLANK(E36),"",(0.999842594+(0.00006793952*E36)-(0.00000909529*E36^2)+(0.0000001001685*E36^3)-(0.000000001120083*E36^4)+(0.000000000006536332*E36^5)))</f>
        <v/>
      </c>
      <c r="P36" s="168">
        <v>1.516</v>
      </c>
      <c r="Q36" s="48"/>
      <c r="R36" s="48"/>
      <c r="S36" s="102">
        <v>65.900000000000006</v>
      </c>
      <c r="T36" s="231">
        <v>7.0000000000000001E-3</v>
      </c>
      <c r="U36" s="231">
        <v>6.8403258629613417E-3</v>
      </c>
      <c r="X36" s="231">
        <v>32.863</v>
      </c>
      <c r="Y36" s="231">
        <v>32.113375547785509</v>
      </c>
      <c r="Z36" s="231">
        <v>2.0620000000000003</v>
      </c>
      <c r="AA36" s="231">
        <v>2.0149645613466127</v>
      </c>
      <c r="AB36" s="231">
        <v>13.59</v>
      </c>
      <c r="AC36" s="231">
        <v>13.280004068234948</v>
      </c>
      <c r="AD36" s="76"/>
      <c r="AE36" s="76"/>
      <c r="AF36" s="76"/>
      <c r="AG36" s="76"/>
      <c r="AH36" s="76"/>
      <c r="AI36" s="76"/>
      <c r="AJ36" s="76"/>
      <c r="AK36" s="76"/>
      <c r="AL36" s="76"/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76"/>
      <c r="BA36" s="76"/>
      <c r="BB36" s="77"/>
    </row>
    <row r="37" spans="1:54" ht="15.75" x14ac:dyDescent="0.25">
      <c r="A37" s="75">
        <f>IF(ISBLANK(VLOOKUP(D37,#REF!,3)),0,1)</f>
        <v>1</v>
      </c>
      <c r="B37" s="74">
        <f t="shared" si="0"/>
        <v>0</v>
      </c>
      <c r="C37" s="52">
        <v>3</v>
      </c>
      <c r="D37" s="53"/>
      <c r="E37" s="53"/>
      <c r="F37" s="53"/>
      <c r="G37" s="164">
        <v>35.628500000000003</v>
      </c>
      <c r="H37" s="53">
        <v>160</v>
      </c>
      <c r="I37" s="159">
        <v>159</v>
      </c>
      <c r="J37" s="48"/>
      <c r="K37" s="57" t="str">
        <f t="shared" si="1"/>
        <v/>
      </c>
      <c r="L37" s="57" t="str">
        <f t="shared" si="2"/>
        <v/>
      </c>
      <c r="M37" s="57" t="str">
        <f t="shared" si="3"/>
        <v/>
      </c>
      <c r="N37" s="58" t="str">
        <f t="shared" si="4"/>
        <v/>
      </c>
      <c r="O37" s="57" t="str">
        <f t="shared" si="5"/>
        <v/>
      </c>
      <c r="P37" s="168">
        <v>3.0910000000000002</v>
      </c>
      <c r="Q37" s="48"/>
      <c r="R37" s="48"/>
      <c r="S37" s="102">
        <v>134.5</v>
      </c>
      <c r="T37" s="231">
        <v>1.2999999999999999E-2</v>
      </c>
      <c r="U37" s="231">
        <v>1.2703462316928206E-2</v>
      </c>
      <c r="X37" s="231">
        <v>16.036999999999999</v>
      </c>
      <c r="Y37" s="231">
        <v>15.671186552044434</v>
      </c>
      <c r="Z37" s="231">
        <v>1.208</v>
      </c>
      <c r="AA37" s="231">
        <v>1.1804448060653288</v>
      </c>
      <c r="AB37" s="231">
        <v>5.45</v>
      </c>
      <c r="AC37" s="231">
        <v>5.3256822790199019</v>
      </c>
      <c r="AD37" s="76"/>
      <c r="AE37" s="76"/>
      <c r="AF37" s="76"/>
      <c r="AG37" s="76"/>
      <c r="AH37" s="76"/>
      <c r="AI37" s="76"/>
      <c r="AJ37" s="76"/>
      <c r="AK37" s="76"/>
      <c r="AL37" s="76"/>
      <c r="AM37" s="76"/>
      <c r="AN37" s="76"/>
      <c r="AO37" s="76"/>
      <c r="AP37" s="76"/>
      <c r="AQ37" s="76"/>
      <c r="AR37" s="76"/>
      <c r="AS37" s="76"/>
      <c r="AT37" s="76"/>
      <c r="AU37" s="76"/>
      <c r="AV37" s="76"/>
      <c r="AW37" s="76"/>
      <c r="AX37" s="76"/>
      <c r="AY37" s="76"/>
      <c r="AZ37" s="76"/>
      <c r="BA37" s="76"/>
      <c r="BB37" s="77"/>
    </row>
    <row r="38" spans="1:54" ht="15.75" x14ac:dyDescent="0.25">
      <c r="A38" s="75">
        <f>IF(ISBLANK(VLOOKUP(D38,#REF!,3)),0,1)</f>
        <v>1</v>
      </c>
      <c r="B38" s="74">
        <f t="shared" si="0"/>
        <v>0</v>
      </c>
      <c r="C38" s="52">
        <v>4</v>
      </c>
      <c r="D38" s="53"/>
      <c r="E38" s="53"/>
      <c r="F38" s="53"/>
      <c r="G38" s="232">
        <v>35.704300000000003</v>
      </c>
      <c r="H38" s="53">
        <v>130</v>
      </c>
      <c r="I38" s="159">
        <v>126</v>
      </c>
      <c r="J38" s="16"/>
      <c r="K38" s="57" t="str">
        <f t="shared" si="1"/>
        <v/>
      </c>
      <c r="L38" s="57" t="str">
        <f t="shared" si="2"/>
        <v/>
      </c>
      <c r="M38" s="57" t="str">
        <f t="shared" si="3"/>
        <v/>
      </c>
      <c r="N38" s="58" t="str">
        <f t="shared" si="4"/>
        <v/>
      </c>
      <c r="O38" s="57" t="str">
        <f t="shared" si="5"/>
        <v/>
      </c>
      <c r="P38" s="169">
        <v>3.4209999999999998</v>
      </c>
      <c r="Q38" s="16"/>
      <c r="R38" s="16"/>
      <c r="S38" s="124">
        <v>148.9</v>
      </c>
      <c r="T38" s="231">
        <v>1.9E-2</v>
      </c>
      <c r="U38" s="231">
        <v>1.856659877089507E-2</v>
      </c>
      <c r="X38" s="231">
        <v>13.831</v>
      </c>
      <c r="Y38" s="231">
        <v>13.515506715802616</v>
      </c>
      <c r="Z38" s="231">
        <v>1.0629999999999999</v>
      </c>
      <c r="AA38" s="231">
        <v>1.0387523417611295</v>
      </c>
      <c r="AB38" s="231">
        <v>4.71</v>
      </c>
      <c r="AC38" s="231">
        <v>4.6025621163639885</v>
      </c>
      <c r="AD38" s="76"/>
      <c r="AE38" s="76"/>
      <c r="AF38" s="76"/>
      <c r="AG38" s="76"/>
      <c r="AH38" s="76"/>
      <c r="AI38" s="76"/>
      <c r="AJ38" s="76"/>
      <c r="AK38" s="76"/>
      <c r="AL38" s="76"/>
      <c r="AM38" s="76"/>
      <c r="AN38" s="76"/>
      <c r="AO38" s="76"/>
      <c r="AP38" s="76"/>
      <c r="AQ38" s="76"/>
      <c r="AR38" s="76"/>
      <c r="AS38" s="76"/>
      <c r="AT38" s="76"/>
      <c r="AU38" s="76"/>
      <c r="AV38" s="76"/>
      <c r="AW38" s="76"/>
      <c r="AX38" s="76"/>
      <c r="AY38" s="76"/>
      <c r="AZ38" s="76"/>
      <c r="BA38" s="76"/>
      <c r="BB38" s="77"/>
    </row>
    <row r="39" spans="1:54" ht="15.75" x14ac:dyDescent="0.25">
      <c r="A39" s="75">
        <f>IF(ISBLANK(VLOOKUP(D39,#REF!,3)),0,1)</f>
        <v>1</v>
      </c>
      <c r="B39" s="74">
        <f t="shared" si="0"/>
        <v>0</v>
      </c>
      <c r="C39" s="52">
        <v>5</v>
      </c>
      <c r="D39" s="53"/>
      <c r="E39" s="53"/>
      <c r="F39" s="53"/>
      <c r="G39" s="232">
        <v>35.707299999999996</v>
      </c>
      <c r="H39" s="53">
        <v>130</v>
      </c>
      <c r="I39" s="159">
        <v>126</v>
      </c>
      <c r="J39" s="16"/>
      <c r="K39" s="57" t="str">
        <f t="shared" si="1"/>
        <v/>
      </c>
      <c r="L39" s="57" t="str">
        <f t="shared" si="2"/>
        <v/>
      </c>
      <c r="M39" s="57" t="str">
        <f t="shared" si="3"/>
        <v/>
      </c>
      <c r="N39" s="58" t="str">
        <f t="shared" si="4"/>
        <v/>
      </c>
      <c r="O39" s="57" t="str">
        <f t="shared" si="5"/>
        <v/>
      </c>
      <c r="P39" s="169">
        <v>3.4020000000000001</v>
      </c>
      <c r="Q39" s="16"/>
      <c r="R39" s="16"/>
      <c r="S39" s="124">
        <v>148.1</v>
      </c>
      <c r="T39" s="231">
        <v>1.7000000000000001E-2</v>
      </c>
      <c r="U39" s="231">
        <v>1.6612219952906116E-2</v>
      </c>
      <c r="X39" s="231">
        <v>13.723000000000001</v>
      </c>
      <c r="Y39" s="231">
        <v>13.409970259631214</v>
      </c>
      <c r="Z39" s="231">
        <v>1.0549999999999999</v>
      </c>
      <c r="AA39" s="231">
        <v>1.0309348264891736</v>
      </c>
      <c r="AB39" s="231">
        <v>4.7300000000000004</v>
      </c>
      <c r="AC39" s="231">
        <v>4.6221059045438784</v>
      </c>
      <c r="AD39" s="76"/>
      <c r="AE39" s="76"/>
      <c r="AF39" s="76"/>
      <c r="AG39" s="76"/>
      <c r="AH39" s="76"/>
      <c r="AI39" s="76"/>
      <c r="AJ39" s="76"/>
      <c r="AK39" s="76"/>
      <c r="AL39" s="76"/>
      <c r="AM39" s="76"/>
      <c r="AN39" s="76"/>
      <c r="AO39" s="76"/>
      <c r="AP39" s="76"/>
      <c r="AQ39" s="76"/>
      <c r="AR39" s="76"/>
      <c r="AS39" s="76"/>
      <c r="AT39" s="76"/>
      <c r="AU39" s="76"/>
      <c r="AV39" s="76"/>
      <c r="AW39" s="76"/>
      <c r="AX39" s="76"/>
      <c r="AY39" s="76"/>
      <c r="AZ39" s="76"/>
      <c r="BA39" s="76"/>
      <c r="BB39" s="77"/>
    </row>
    <row r="40" spans="1:54" ht="15.75" x14ac:dyDescent="0.25">
      <c r="A40" s="75">
        <f>IF(ISBLANK(VLOOKUP(D40,#REF!,3)),0,1)</f>
        <v>1</v>
      </c>
      <c r="B40" s="74">
        <f t="shared" si="0"/>
        <v>0</v>
      </c>
      <c r="C40" s="52">
        <v>6</v>
      </c>
      <c r="D40" s="53"/>
      <c r="E40" s="53"/>
      <c r="F40" s="53"/>
      <c r="G40" s="164">
        <v>35.746099999999998</v>
      </c>
      <c r="H40" s="53">
        <v>100</v>
      </c>
      <c r="I40" s="159">
        <v>99.5</v>
      </c>
      <c r="J40" s="16"/>
      <c r="K40" s="120" t="str">
        <f t="shared" si="1"/>
        <v/>
      </c>
      <c r="L40" s="120" t="str">
        <f t="shared" si="2"/>
        <v/>
      </c>
      <c r="M40" s="120" t="str">
        <f t="shared" si="3"/>
        <v/>
      </c>
      <c r="N40" s="121" t="str">
        <f t="shared" si="4"/>
        <v/>
      </c>
      <c r="O40" s="120" t="str">
        <f t="shared" si="5"/>
        <v/>
      </c>
      <c r="P40" s="169">
        <v>3.4569999999999999</v>
      </c>
      <c r="Q40" s="16"/>
      <c r="R40" s="16"/>
      <c r="S40" s="124">
        <v>150.5</v>
      </c>
      <c r="T40" s="231">
        <v>3.3000000000000002E-2</v>
      </c>
      <c r="U40" s="231">
        <v>3.2247250496817759E-2</v>
      </c>
      <c r="X40" s="231">
        <v>13.077</v>
      </c>
      <c r="Y40" s="231">
        <v>12.77870590142078</v>
      </c>
      <c r="Z40" s="231">
        <v>0.99299999999999988</v>
      </c>
      <c r="AA40" s="231">
        <v>0.97034908313151591</v>
      </c>
      <c r="AB40" s="231">
        <v>4.45</v>
      </c>
      <c r="AC40" s="231">
        <v>4.3484928700254244</v>
      </c>
      <c r="AD40" s="76"/>
      <c r="AE40" s="76"/>
      <c r="AF40" s="76"/>
      <c r="AG40" s="76"/>
      <c r="AH40" s="76"/>
      <c r="AI40" s="76"/>
      <c r="AJ40" s="76"/>
      <c r="AK40" s="76"/>
      <c r="AL40" s="76"/>
      <c r="AM40" s="76"/>
      <c r="AN40" s="76"/>
      <c r="AO40" s="76"/>
      <c r="AP40" s="76"/>
      <c r="AQ40" s="76"/>
      <c r="AR40" s="76"/>
      <c r="AS40" s="76"/>
      <c r="AT40" s="76"/>
      <c r="AU40" s="76"/>
      <c r="AV40" s="76"/>
      <c r="AW40" s="76"/>
      <c r="AX40" s="76"/>
      <c r="AY40" s="76"/>
      <c r="AZ40" s="76"/>
      <c r="BA40" s="76"/>
      <c r="BB40" s="77"/>
    </row>
    <row r="41" spans="1:54" ht="15.75" x14ac:dyDescent="0.25">
      <c r="A41" s="75">
        <f>IF(ISBLANK(VLOOKUP(D41,#REF!,3)),0,1)</f>
        <v>1</v>
      </c>
      <c r="B41" s="74">
        <f t="shared" si="0"/>
        <v>0</v>
      </c>
      <c r="C41" s="52">
        <v>7</v>
      </c>
      <c r="D41" s="53"/>
      <c r="E41" s="53"/>
      <c r="F41" s="53"/>
      <c r="G41" s="164">
        <v>35.8491</v>
      </c>
      <c r="H41" s="53">
        <v>80</v>
      </c>
      <c r="I41" s="159">
        <v>79.400000000000006</v>
      </c>
      <c r="J41" s="16"/>
      <c r="K41" s="57" t="str">
        <f t="shared" si="1"/>
        <v/>
      </c>
      <c r="L41" s="57" t="str">
        <f t="shared" si="2"/>
        <v/>
      </c>
      <c r="M41" s="57" t="str">
        <f t="shared" si="3"/>
        <v/>
      </c>
      <c r="N41" s="58" t="str">
        <f t="shared" si="4"/>
        <v/>
      </c>
      <c r="O41" s="57" t="str">
        <f t="shared" si="5"/>
        <v/>
      </c>
      <c r="P41" s="169">
        <v>3.387</v>
      </c>
      <c r="Q41" s="16"/>
      <c r="R41" s="16"/>
      <c r="S41" s="124">
        <v>147.5</v>
      </c>
      <c r="T41" s="231">
        <v>3.9E-2</v>
      </c>
      <c r="U41" s="231">
        <v>3.8110386950784621E-2</v>
      </c>
      <c r="X41" s="231">
        <v>12.421000000000001</v>
      </c>
      <c r="Y41" s="231">
        <v>12.137669649120404</v>
      </c>
      <c r="Z41" s="231">
        <v>0.93399999999999994</v>
      </c>
      <c r="AA41" s="231">
        <v>0.91269490800084185</v>
      </c>
      <c r="AB41" s="231">
        <v>4.04</v>
      </c>
      <c r="AC41" s="231">
        <v>3.9478452123376888</v>
      </c>
      <c r="AD41" s="76"/>
      <c r="AE41" s="76"/>
      <c r="AF41" s="76"/>
      <c r="AG41" s="76"/>
      <c r="AH41" s="76"/>
      <c r="AI41" s="76"/>
      <c r="AJ41" s="76"/>
      <c r="AK41" s="76"/>
      <c r="AL41" s="76"/>
      <c r="AM41" s="76"/>
      <c r="AN41" s="76"/>
      <c r="AO41" s="76"/>
      <c r="AP41" s="76"/>
      <c r="AQ41" s="76"/>
      <c r="AR41" s="76"/>
      <c r="AS41" s="76"/>
      <c r="AT41" s="76"/>
      <c r="AU41" s="76"/>
      <c r="AV41" s="76"/>
      <c r="AW41" s="76"/>
      <c r="AX41" s="76"/>
      <c r="AY41" s="76"/>
      <c r="AZ41" s="76"/>
      <c r="BA41" s="76"/>
      <c r="BB41" s="77"/>
    </row>
    <row r="42" spans="1:54" ht="15.75" x14ac:dyDescent="0.25">
      <c r="A42" s="75">
        <f>IF(ISBLANK(VLOOKUP(D42,#REF!,3)),0,1)</f>
        <v>1</v>
      </c>
      <c r="B42" s="74">
        <f t="shared" si="0"/>
        <v>0</v>
      </c>
      <c r="C42" s="52">
        <v>8</v>
      </c>
      <c r="D42" s="53"/>
      <c r="E42" s="53"/>
      <c r="F42" s="53"/>
      <c r="G42" s="164">
        <v>35.953600000000002</v>
      </c>
      <c r="H42" s="53">
        <v>60</v>
      </c>
      <c r="I42" s="159">
        <v>59</v>
      </c>
      <c r="J42" s="16"/>
      <c r="K42" s="57" t="str">
        <f t="shared" si="1"/>
        <v/>
      </c>
      <c r="L42" s="57" t="str">
        <f t="shared" si="2"/>
        <v/>
      </c>
      <c r="M42" s="57" t="str">
        <f t="shared" si="3"/>
        <v/>
      </c>
      <c r="N42" s="58" t="str">
        <f t="shared" si="4"/>
        <v/>
      </c>
      <c r="O42" s="57" t="str">
        <f t="shared" si="5"/>
        <v/>
      </c>
      <c r="P42" s="169">
        <v>3.4590000000000001</v>
      </c>
      <c r="Q42" s="16"/>
      <c r="R42" s="16"/>
      <c r="S42" s="124">
        <v>150.6</v>
      </c>
      <c r="T42" s="231">
        <v>9.2999999999999999E-2</v>
      </c>
      <c r="U42" s="231">
        <v>9.0878615036486393E-2</v>
      </c>
      <c r="X42" s="231">
        <v>10.987</v>
      </c>
      <c r="Y42" s="231">
        <v>10.736380036622323</v>
      </c>
      <c r="Z42" s="231">
        <v>0.84799999999999998</v>
      </c>
      <c r="AA42" s="231">
        <v>0.82865661882731678</v>
      </c>
      <c r="AB42" s="231">
        <v>3.61</v>
      </c>
      <c r="AC42" s="231">
        <v>3.5276537664700633</v>
      </c>
      <c r="AD42" s="76"/>
      <c r="AE42" s="76"/>
      <c r="AF42" s="76"/>
      <c r="AG42" s="76"/>
      <c r="AH42" s="76"/>
      <c r="AI42" s="76"/>
      <c r="AJ42" s="76"/>
      <c r="AK42" s="76"/>
      <c r="AL42" s="76"/>
      <c r="AM42" s="76"/>
      <c r="AN42" s="76"/>
      <c r="AO42" s="76"/>
      <c r="AP42" s="76"/>
      <c r="AQ42" s="76"/>
      <c r="AR42" s="76"/>
      <c r="AS42" s="76"/>
      <c r="AT42" s="76"/>
      <c r="AU42" s="76"/>
      <c r="AV42" s="76"/>
      <c r="AW42" s="76"/>
      <c r="AX42" s="76"/>
      <c r="AY42" s="76"/>
      <c r="AZ42" s="76"/>
      <c r="BA42" s="76"/>
      <c r="BB42" s="77"/>
    </row>
    <row r="43" spans="1:54" ht="15.75" x14ac:dyDescent="0.25">
      <c r="A43" s="75">
        <f>IF(ISBLANK(VLOOKUP(D43,#REF!,3)),0,1)</f>
        <v>1</v>
      </c>
      <c r="B43" s="74">
        <f t="shared" si="0"/>
        <v>0</v>
      </c>
      <c r="C43" s="52">
        <v>9</v>
      </c>
      <c r="D43" s="53"/>
      <c r="E43" s="53"/>
      <c r="F43" s="53"/>
      <c r="G43" s="164">
        <v>36.043300000000002</v>
      </c>
      <c r="H43" s="53">
        <v>40</v>
      </c>
      <c r="I43" s="159">
        <v>39.799999999999997</v>
      </c>
      <c r="J43" s="16"/>
      <c r="K43" s="57" t="str">
        <f t="shared" si="1"/>
        <v/>
      </c>
      <c r="L43" s="57" t="str">
        <f t="shared" si="2"/>
        <v/>
      </c>
      <c r="M43" s="57" t="str">
        <f t="shared" si="3"/>
        <v/>
      </c>
      <c r="N43" s="58" t="str">
        <f t="shared" si="4"/>
        <v/>
      </c>
      <c r="O43" s="57" t="str">
        <f t="shared" si="5"/>
        <v/>
      </c>
      <c r="P43" s="169">
        <v>3.4860000000000002</v>
      </c>
      <c r="Q43" s="16"/>
      <c r="R43" s="16"/>
      <c r="S43" s="124">
        <v>151.80000000000001</v>
      </c>
      <c r="T43" s="231">
        <v>0.14599999999999999</v>
      </c>
      <c r="U43" s="231">
        <v>0.14266965371319368</v>
      </c>
      <c r="X43" s="231">
        <v>9.6039999999999992</v>
      </c>
      <c r="Y43" s="231">
        <v>9.3849270839829604</v>
      </c>
      <c r="Z43" s="231">
        <v>0.74099999999999999</v>
      </c>
      <c r="AA43" s="231">
        <v>0.72409735206490777</v>
      </c>
      <c r="AB43" s="231">
        <v>3.16</v>
      </c>
      <c r="AC43" s="231">
        <v>3.0879185324225489</v>
      </c>
      <c r="AD43" s="76"/>
      <c r="AE43" s="76"/>
      <c r="AF43" s="76"/>
      <c r="AG43" s="76"/>
      <c r="AH43" s="76"/>
      <c r="AI43" s="76"/>
      <c r="AJ43" s="76"/>
      <c r="AK43" s="76"/>
      <c r="AL43" s="76"/>
      <c r="AM43" s="76"/>
      <c r="AN43" s="76"/>
      <c r="AO43" s="76"/>
      <c r="AP43" s="76"/>
      <c r="AQ43" s="76"/>
      <c r="AR43" s="76"/>
      <c r="AS43" s="76"/>
      <c r="AT43" s="76"/>
      <c r="AU43" s="76"/>
      <c r="AV43" s="76"/>
      <c r="AW43" s="76"/>
      <c r="AX43" s="76"/>
      <c r="AY43" s="76"/>
      <c r="AZ43" s="76"/>
      <c r="BA43" s="76"/>
      <c r="BB43" s="77"/>
    </row>
    <row r="44" spans="1:54" ht="15.75" x14ac:dyDescent="0.25">
      <c r="A44" s="75">
        <f>IF(ISBLANK(VLOOKUP(D44,#REF!,3)),0,1)</f>
        <v>1</v>
      </c>
      <c r="B44" s="74">
        <f t="shared" si="0"/>
        <v>0</v>
      </c>
      <c r="C44" s="52">
        <v>10</v>
      </c>
      <c r="D44" s="53"/>
      <c r="E44" s="53"/>
      <c r="F44" s="53"/>
      <c r="G44" s="164">
        <v>34.013500000000001</v>
      </c>
      <c r="H44" s="53">
        <v>20</v>
      </c>
      <c r="I44" s="159">
        <v>19.399999999999999</v>
      </c>
      <c r="J44" s="16"/>
      <c r="K44" s="57" t="str">
        <f t="shared" si="1"/>
        <v/>
      </c>
      <c r="L44" s="57" t="str">
        <f t="shared" si="2"/>
        <v/>
      </c>
      <c r="M44" s="57" t="str">
        <f t="shared" si="3"/>
        <v/>
      </c>
      <c r="N44" s="58" t="str">
        <f t="shared" si="4"/>
        <v/>
      </c>
      <c r="O44" s="57" t="str">
        <f t="shared" si="5"/>
        <v/>
      </c>
      <c r="P44" s="169">
        <v>4.5570000000000004</v>
      </c>
      <c r="Q44" s="16"/>
      <c r="R44" s="16"/>
      <c r="S44" s="124">
        <v>199.1</v>
      </c>
      <c r="T44" s="231">
        <v>4.0000000000000001E-3</v>
      </c>
      <c r="U44" s="231">
        <v>3.9087576359779098E-3</v>
      </c>
      <c r="X44" s="231">
        <v>0.13600000000000001</v>
      </c>
      <c r="Y44" s="231">
        <v>0.13289775962324893</v>
      </c>
      <c r="Z44" s="231">
        <v>0.02</v>
      </c>
      <c r="AA44" s="231">
        <v>1.9543788179889547E-2</v>
      </c>
      <c r="AB44" s="231">
        <v>0.65</v>
      </c>
      <c r="AC44" s="231">
        <v>0.63517311584641034</v>
      </c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  <c r="AP44" s="76"/>
      <c r="AQ44" s="76"/>
      <c r="AR44" s="76"/>
      <c r="AS44" s="76"/>
      <c r="AT44" s="76"/>
      <c r="AU44" s="76"/>
      <c r="AV44" s="76"/>
      <c r="AW44" s="76"/>
      <c r="AX44" s="76"/>
      <c r="AY44" s="76"/>
      <c r="AZ44" s="76"/>
      <c r="BA44" s="76"/>
      <c r="BB44" s="77"/>
    </row>
    <row r="45" spans="1:54" ht="15.75" x14ac:dyDescent="0.25">
      <c r="A45" s="75">
        <f>IF(ISBLANK(VLOOKUP(D45,#REF!,3)),0,1)</f>
        <v>1</v>
      </c>
      <c r="B45" s="74">
        <f t="shared" si="0"/>
        <v>0</v>
      </c>
      <c r="C45" s="52">
        <v>11</v>
      </c>
      <c r="D45" s="53"/>
      <c r="E45" s="53"/>
      <c r="F45" s="53"/>
      <c r="G45" s="164">
        <v>34.915599999999998</v>
      </c>
      <c r="H45" s="53">
        <v>10</v>
      </c>
      <c r="I45" s="159">
        <v>9.6</v>
      </c>
      <c r="J45" s="16"/>
      <c r="K45" s="57" t="str">
        <f t="shared" si="1"/>
        <v/>
      </c>
      <c r="L45" s="57" t="str">
        <f t="shared" si="2"/>
        <v/>
      </c>
      <c r="M45" s="57" t="str">
        <f t="shared" si="3"/>
        <v/>
      </c>
      <c r="N45" s="58" t="str">
        <f t="shared" si="4"/>
        <v/>
      </c>
      <c r="O45" s="57" t="str">
        <f t="shared" si="5"/>
        <v/>
      </c>
      <c r="P45" s="169">
        <v>4.5670000000000002</v>
      </c>
      <c r="Q45" s="16"/>
      <c r="R45" s="16"/>
      <c r="S45" s="124">
        <v>199.5</v>
      </c>
      <c r="T45" s="231">
        <v>6.0000000000000001E-3</v>
      </c>
      <c r="U45" s="231">
        <v>5.8631364539668647E-3</v>
      </c>
      <c r="X45" s="231">
        <v>9.4E-2</v>
      </c>
      <c r="Y45" s="231">
        <v>9.1855804445480874E-2</v>
      </c>
      <c r="Z45" s="231">
        <v>2.4E-2</v>
      </c>
      <c r="AA45" s="231">
        <v>2.3452545815867459E-2</v>
      </c>
      <c r="AB45" s="231">
        <v>0.7</v>
      </c>
      <c r="AC45" s="231">
        <v>0.68403258629613417</v>
      </c>
      <c r="AD45" s="76"/>
      <c r="AE45" s="76"/>
      <c r="AF45" s="76"/>
      <c r="AG45" s="76"/>
      <c r="AH45" s="76"/>
      <c r="AI45" s="76"/>
      <c r="AJ45" s="76"/>
      <c r="AK45" s="76"/>
      <c r="AL45" s="76"/>
      <c r="AM45" s="76"/>
      <c r="AN45" s="76"/>
      <c r="AO45" s="76"/>
      <c r="AP45" s="76"/>
      <c r="AQ45" s="76"/>
      <c r="AR45" s="76"/>
      <c r="AS45" s="76"/>
      <c r="AT45" s="76"/>
      <c r="AU45" s="76"/>
      <c r="AV45" s="76"/>
      <c r="AW45" s="76"/>
      <c r="AX45" s="76"/>
      <c r="AY45" s="76"/>
      <c r="AZ45" s="76"/>
      <c r="BA45" s="76"/>
      <c r="BB45" s="77"/>
    </row>
    <row r="46" spans="1:54" ht="15.75" x14ac:dyDescent="0.25">
      <c r="A46" s="75">
        <f>IF(ISBLANK(VLOOKUP(D46,#REF!,3)),0,1)</f>
        <v>1</v>
      </c>
      <c r="B46" s="74">
        <f t="shared" si="0"/>
        <v>0</v>
      </c>
      <c r="C46" s="52">
        <v>12</v>
      </c>
      <c r="D46" s="53"/>
      <c r="E46" s="54"/>
      <c r="F46" s="55"/>
      <c r="G46" s="164">
        <v>34.914200000000001</v>
      </c>
      <c r="H46" s="53">
        <v>0</v>
      </c>
      <c r="I46" s="159">
        <v>0.5</v>
      </c>
      <c r="J46" s="16"/>
      <c r="K46" s="16"/>
      <c r="L46" s="16"/>
      <c r="M46" s="16"/>
      <c r="N46" s="16"/>
      <c r="O46" s="16"/>
      <c r="P46" s="169">
        <v>4.569</v>
      </c>
      <c r="Q46" s="16"/>
      <c r="R46" s="16"/>
      <c r="S46" s="124">
        <v>199.5</v>
      </c>
      <c r="T46" s="231">
        <v>2E-3</v>
      </c>
      <c r="U46" s="231">
        <v>1.9543788179889549E-3</v>
      </c>
      <c r="X46" s="231">
        <v>7.8E-2</v>
      </c>
      <c r="Y46" s="231">
        <v>7.6220773901569241E-2</v>
      </c>
      <c r="Z46" s="231">
        <v>2.3E-2</v>
      </c>
      <c r="AA46" s="231">
        <v>2.2475356406872978E-2</v>
      </c>
      <c r="AB46" s="231">
        <v>0.61</v>
      </c>
      <c r="AC46" s="231">
        <v>0.59608553948663123</v>
      </c>
      <c r="AD46" s="76"/>
      <c r="AE46" s="76"/>
      <c r="AF46" s="76"/>
      <c r="AG46" s="76"/>
      <c r="AH46" s="76"/>
      <c r="AI46" s="76"/>
      <c r="AJ46" s="76"/>
      <c r="AK46" s="76"/>
      <c r="AL46" s="76"/>
      <c r="AM46" s="76"/>
      <c r="AN46" s="76"/>
      <c r="AO46" s="76"/>
      <c r="AP46" s="76"/>
      <c r="AQ46" s="76"/>
      <c r="AR46" s="76"/>
      <c r="AS46" s="76"/>
      <c r="AT46" s="76"/>
      <c r="AU46" s="76"/>
      <c r="AV46" s="76"/>
      <c r="AW46" s="76"/>
      <c r="AX46" s="76"/>
      <c r="AY46" s="76"/>
      <c r="AZ46" s="76"/>
      <c r="BA46" s="76"/>
      <c r="BB46" s="77"/>
    </row>
    <row r="47" spans="1:54" ht="15.75" x14ac:dyDescent="0.25">
      <c r="A47" s="75">
        <f>IF(ISBLANK(VLOOKUP(D47,#REF!,3)),0,1)</f>
        <v>1</v>
      </c>
      <c r="B47" s="74">
        <f t="shared" si="0"/>
        <v>0</v>
      </c>
      <c r="C47" s="52">
        <v>13</v>
      </c>
      <c r="D47" s="53"/>
      <c r="E47" s="54"/>
      <c r="F47" s="55"/>
      <c r="G47" s="112"/>
      <c r="H47" s="53"/>
      <c r="I47" s="53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24"/>
      <c r="W47" s="124"/>
      <c r="X47" s="16"/>
      <c r="Y47" s="16"/>
      <c r="Z47" s="124"/>
      <c r="AA47" s="76"/>
      <c r="AB47" s="76"/>
      <c r="AC47" s="76"/>
      <c r="AD47" s="76"/>
      <c r="AE47" s="76"/>
      <c r="AF47" s="76"/>
      <c r="AG47" s="76"/>
      <c r="AH47" s="76"/>
      <c r="AI47" s="76"/>
      <c r="AJ47" s="76"/>
      <c r="AK47" s="76"/>
      <c r="AL47" s="76"/>
      <c r="AM47" s="76"/>
      <c r="AN47" s="76"/>
      <c r="AO47" s="76"/>
      <c r="AP47" s="76"/>
      <c r="AQ47" s="76"/>
      <c r="AR47" s="76"/>
      <c r="AS47" s="76"/>
      <c r="AT47" s="76"/>
      <c r="AU47" s="76"/>
      <c r="AV47" s="76"/>
      <c r="AW47" s="76"/>
      <c r="AX47" s="76"/>
      <c r="AY47" s="76"/>
      <c r="AZ47" s="76"/>
      <c r="BA47" s="76"/>
      <c r="BB47" s="77"/>
    </row>
    <row r="48" spans="1:54" ht="15.75" x14ac:dyDescent="0.25">
      <c r="A48" s="75">
        <f>IF(ISBLANK(VLOOKUP(D48,#REF!,3)),0,1)</f>
        <v>1</v>
      </c>
      <c r="B48" s="74">
        <f t="shared" si="0"/>
        <v>0</v>
      </c>
      <c r="C48" s="52">
        <v>14</v>
      </c>
      <c r="D48" s="53"/>
      <c r="E48" s="54"/>
      <c r="F48" s="55"/>
      <c r="G48" s="112"/>
      <c r="H48" s="53"/>
      <c r="I48" s="53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24"/>
      <c r="W48" s="124"/>
      <c r="X48" s="16"/>
      <c r="Y48" s="16"/>
      <c r="Z48" s="124"/>
      <c r="AA48" s="76"/>
      <c r="AB48" s="76"/>
      <c r="AC48" s="76"/>
      <c r="AD48" s="76"/>
      <c r="AE48" s="76"/>
      <c r="AF48" s="76"/>
      <c r="AG48" s="76"/>
      <c r="AH48" s="76"/>
      <c r="AI48" s="76"/>
      <c r="AJ48" s="76"/>
      <c r="AK48" s="76"/>
      <c r="AL48" s="76"/>
      <c r="AM48" s="76"/>
      <c r="AN48" s="76"/>
      <c r="AO48" s="76"/>
      <c r="AP48" s="76"/>
      <c r="AQ48" s="76"/>
      <c r="AR48" s="76"/>
      <c r="AS48" s="76"/>
      <c r="AT48" s="76"/>
      <c r="AU48" s="76"/>
      <c r="AV48" s="76"/>
      <c r="AW48" s="76"/>
      <c r="AX48" s="76"/>
      <c r="AY48" s="76"/>
      <c r="AZ48" s="76"/>
      <c r="BA48" s="76"/>
      <c r="BB48" s="77"/>
    </row>
    <row r="49" spans="1:54" ht="15.75" x14ac:dyDescent="0.25">
      <c r="A49" s="75">
        <f>IF(ISBLANK(VLOOKUP(D49,#REF!,3)),0,1)</f>
        <v>1</v>
      </c>
      <c r="B49" s="74">
        <f t="shared" si="0"/>
        <v>0</v>
      </c>
      <c r="C49" s="52">
        <v>15</v>
      </c>
      <c r="D49" s="53"/>
      <c r="E49" s="54"/>
      <c r="F49" s="55"/>
      <c r="G49" s="112"/>
      <c r="H49" s="53"/>
      <c r="I49" s="53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24"/>
      <c r="W49" s="124"/>
      <c r="X49" s="16"/>
      <c r="Y49" s="16"/>
      <c r="Z49" s="124"/>
      <c r="AA49" s="16"/>
      <c r="AB49" s="124"/>
      <c r="AC49" s="124"/>
      <c r="AD49" s="76"/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76"/>
      <c r="AR49" s="76"/>
      <c r="AS49" s="76"/>
      <c r="AT49" s="76"/>
      <c r="AU49" s="76"/>
      <c r="AV49" s="76"/>
      <c r="AW49" s="76"/>
      <c r="AX49" s="76"/>
      <c r="AY49" s="76"/>
      <c r="AZ49" s="76"/>
      <c r="BA49" s="76"/>
      <c r="BB49" s="77"/>
    </row>
    <row r="50" spans="1:54" ht="15.75" x14ac:dyDescent="0.25">
      <c r="A50" s="75">
        <f>IF(ISBLANK(VLOOKUP(D50,#REF!,3)),0,1)</f>
        <v>1</v>
      </c>
      <c r="B50" s="74">
        <f t="shared" si="0"/>
        <v>0</v>
      </c>
      <c r="C50" s="52">
        <v>16</v>
      </c>
      <c r="D50" s="53"/>
      <c r="E50" s="54"/>
      <c r="F50" s="55"/>
      <c r="G50" s="112"/>
      <c r="H50" s="53"/>
      <c r="I50" s="53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24"/>
      <c r="W50" s="124"/>
      <c r="X50" s="16"/>
      <c r="Y50" s="16"/>
      <c r="Z50" s="124"/>
      <c r="AA50" s="76"/>
      <c r="AB50" s="76"/>
      <c r="AC50" s="76"/>
      <c r="AD50" s="76"/>
      <c r="AE50" s="76"/>
      <c r="AF50" s="76"/>
      <c r="AG50" s="76"/>
      <c r="AH50" s="76"/>
      <c r="AI50" s="76"/>
      <c r="AJ50" s="76"/>
      <c r="AK50" s="76"/>
      <c r="AL50" s="76"/>
      <c r="AM50" s="76"/>
      <c r="AN50" s="76"/>
      <c r="AO50" s="76"/>
      <c r="AP50" s="76"/>
      <c r="AQ50" s="76"/>
      <c r="AR50" s="76"/>
      <c r="AS50" s="76"/>
      <c r="AT50" s="76"/>
      <c r="AU50" s="76"/>
      <c r="AV50" s="76"/>
      <c r="AW50" s="76"/>
      <c r="AX50" s="76"/>
      <c r="AY50" s="76"/>
      <c r="AZ50" s="76"/>
      <c r="BA50" s="76"/>
      <c r="BB50" s="77"/>
    </row>
    <row r="51" spans="1:54" ht="15.75" x14ac:dyDescent="0.25">
      <c r="A51" s="75">
        <f>IF(ISBLANK(VLOOKUP(D51,#REF!,3)),0,1)</f>
        <v>1</v>
      </c>
      <c r="B51" s="74">
        <f t="shared" si="0"/>
        <v>0</v>
      </c>
      <c r="C51" s="52">
        <v>17</v>
      </c>
      <c r="D51" s="53"/>
      <c r="E51" s="54"/>
      <c r="F51" s="55"/>
      <c r="G51" s="112"/>
      <c r="H51" s="53"/>
      <c r="I51" s="53"/>
      <c r="J51" s="16"/>
      <c r="K51" s="16"/>
      <c r="L51" s="16"/>
      <c r="M51" s="16"/>
      <c r="N51" s="16"/>
      <c r="O51" s="16"/>
      <c r="P51" s="16"/>
      <c r="Q51" s="16" t="s">
        <v>146</v>
      </c>
      <c r="R51" s="16"/>
      <c r="S51" s="16"/>
      <c r="T51" s="16"/>
      <c r="U51" s="16"/>
      <c r="V51" s="124"/>
      <c r="W51" s="124"/>
      <c r="X51" s="16"/>
      <c r="Y51" s="16"/>
      <c r="Z51" s="124"/>
      <c r="AA51" s="16"/>
      <c r="AB51" s="124"/>
      <c r="AC51" s="124"/>
      <c r="AD51" s="76"/>
      <c r="AE51" s="76"/>
      <c r="AF51" s="76"/>
      <c r="AG51" s="76"/>
      <c r="AH51" s="76"/>
      <c r="AI51" s="76"/>
      <c r="AJ51" s="76"/>
      <c r="AK51" s="76"/>
      <c r="AL51" s="76"/>
      <c r="AM51" s="76"/>
      <c r="AN51" s="76"/>
      <c r="AO51" s="76"/>
      <c r="AP51" s="76"/>
      <c r="AQ51" s="76"/>
      <c r="AR51" s="76"/>
      <c r="AS51" s="76"/>
      <c r="AT51" s="76"/>
      <c r="AU51" s="76"/>
      <c r="AV51" s="76"/>
      <c r="AW51" s="76"/>
      <c r="AX51" s="76"/>
      <c r="AY51" s="76"/>
      <c r="AZ51" s="76"/>
      <c r="BA51" s="76"/>
      <c r="BB51" s="77"/>
    </row>
    <row r="52" spans="1:54" ht="15.75" x14ac:dyDescent="0.25">
      <c r="A52" s="75">
        <f>IF(ISBLANK(VLOOKUP(D52,#REF!,3)),0,1)</f>
        <v>1</v>
      </c>
      <c r="B52" s="74">
        <f t="shared" si="0"/>
        <v>0</v>
      </c>
      <c r="C52" s="52">
        <v>18</v>
      </c>
      <c r="D52" s="53"/>
      <c r="E52" s="54"/>
      <c r="F52" s="55"/>
      <c r="G52" s="112"/>
      <c r="H52" s="53"/>
      <c r="I52" s="53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24"/>
      <c r="W52" s="124"/>
      <c r="X52" s="16"/>
      <c r="Y52" s="16"/>
      <c r="Z52" s="124"/>
      <c r="AA52" s="76"/>
      <c r="AB52" s="76"/>
      <c r="AC52" s="76"/>
      <c r="AD52" s="76"/>
      <c r="AE52" s="76"/>
      <c r="AF52" s="76"/>
      <c r="AG52" s="76"/>
      <c r="AH52" s="76"/>
      <c r="AI52" s="76"/>
      <c r="AJ52" s="76"/>
      <c r="AK52" s="76"/>
      <c r="AL52" s="76"/>
      <c r="AM52" s="76"/>
      <c r="AN52" s="76"/>
      <c r="AO52" s="76"/>
      <c r="AP52" s="76"/>
      <c r="AQ52" s="76"/>
      <c r="AR52" s="76"/>
      <c r="AS52" s="76"/>
      <c r="AT52" s="76"/>
      <c r="AU52" s="76"/>
      <c r="AV52" s="76"/>
      <c r="AW52" s="76"/>
      <c r="AX52" s="76"/>
      <c r="AY52" s="76"/>
      <c r="AZ52" s="76"/>
      <c r="BA52" s="76"/>
      <c r="BB52" s="77"/>
    </row>
    <row r="53" spans="1:54" ht="15.75" x14ac:dyDescent="0.25">
      <c r="A53" s="75">
        <f>IF(ISBLANK(VLOOKUP(D53,#REF!,3)),0,1)</f>
        <v>1</v>
      </c>
      <c r="B53" s="74">
        <f t="shared" si="0"/>
        <v>0</v>
      </c>
      <c r="C53" s="52">
        <v>19</v>
      </c>
      <c r="D53" s="53"/>
      <c r="E53" s="54"/>
      <c r="F53" s="55"/>
      <c r="G53" s="112"/>
      <c r="H53" s="53"/>
      <c r="I53" s="53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24"/>
      <c r="W53" s="124"/>
      <c r="X53" s="16"/>
      <c r="Y53" s="16"/>
      <c r="Z53" s="124"/>
      <c r="AA53" s="76"/>
      <c r="AB53" s="76"/>
      <c r="AC53" s="76"/>
      <c r="AD53" s="76"/>
      <c r="AE53" s="76"/>
      <c r="AF53" s="76"/>
      <c r="AG53" s="76"/>
      <c r="AH53" s="76"/>
      <c r="AI53" s="76"/>
      <c r="AJ53" s="76"/>
      <c r="AK53" s="76"/>
      <c r="AL53" s="76"/>
      <c r="AM53" s="76"/>
      <c r="AN53" s="76"/>
      <c r="AO53" s="76"/>
      <c r="AP53" s="76"/>
      <c r="AQ53" s="76"/>
      <c r="AR53" s="76"/>
      <c r="AS53" s="76"/>
      <c r="AT53" s="76"/>
      <c r="AU53" s="76"/>
      <c r="AV53" s="76"/>
      <c r="AW53" s="76"/>
      <c r="AX53" s="76"/>
      <c r="AY53" s="76"/>
      <c r="AZ53" s="76"/>
      <c r="BA53" s="76"/>
      <c r="BB53" s="77"/>
    </row>
    <row r="54" spans="1:54" ht="15.75" x14ac:dyDescent="0.25">
      <c r="A54" s="75">
        <f>IF(ISBLANK(VLOOKUP(D54,#REF!,3)),0,1)</f>
        <v>1</v>
      </c>
      <c r="B54" s="74">
        <f t="shared" si="0"/>
        <v>0</v>
      </c>
      <c r="C54" s="52">
        <v>20</v>
      </c>
      <c r="D54" s="53"/>
      <c r="E54" s="54"/>
      <c r="F54" s="55"/>
      <c r="G54" s="112"/>
      <c r="H54" s="53"/>
      <c r="I54" s="53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76"/>
      <c r="U54" s="76"/>
      <c r="V54" s="76"/>
      <c r="W54" s="76"/>
      <c r="X54" s="76"/>
      <c r="Y54" s="76"/>
      <c r="Z54" s="76"/>
      <c r="AA54" s="76"/>
      <c r="AB54" s="76"/>
      <c r="AC54" s="76"/>
      <c r="AD54" s="76"/>
      <c r="AE54" s="76"/>
      <c r="AF54" s="76"/>
      <c r="AG54" s="76"/>
      <c r="AH54" s="76"/>
      <c r="AI54" s="76"/>
      <c r="AJ54" s="76"/>
      <c r="AK54" s="76"/>
      <c r="AL54" s="76"/>
      <c r="AM54" s="76"/>
      <c r="AN54" s="76"/>
      <c r="AO54" s="76"/>
      <c r="AP54" s="76"/>
      <c r="AQ54" s="76"/>
      <c r="AR54" s="76"/>
      <c r="AS54" s="76"/>
      <c r="AT54" s="76"/>
      <c r="AU54" s="76"/>
      <c r="AV54" s="76"/>
      <c r="AW54" s="76"/>
      <c r="AX54" s="76"/>
      <c r="AY54" s="76"/>
      <c r="AZ54" s="76"/>
      <c r="BA54" s="76"/>
      <c r="BB54" s="77"/>
    </row>
    <row r="55" spans="1:54" ht="15.75" x14ac:dyDescent="0.25">
      <c r="A55" s="75">
        <f>IF(ISBLANK(VLOOKUP(D55,#REF!,3)),0,1)</f>
        <v>1</v>
      </c>
      <c r="B55" s="74">
        <f t="shared" si="0"/>
        <v>0</v>
      </c>
      <c r="C55" s="52">
        <v>21</v>
      </c>
      <c r="D55" s="53"/>
      <c r="E55" s="54"/>
      <c r="F55" s="55"/>
      <c r="G55" s="112"/>
      <c r="H55" s="53"/>
      <c r="I55" s="53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76"/>
      <c r="U55" s="76"/>
      <c r="V55" s="76"/>
      <c r="W55" s="76"/>
      <c r="X55" s="76"/>
      <c r="Y55" s="76"/>
      <c r="Z55" s="76"/>
      <c r="AA55" s="76"/>
      <c r="AB55" s="76"/>
      <c r="AC55" s="76"/>
      <c r="AD55" s="76"/>
      <c r="AE55" s="76"/>
      <c r="AF55" s="76"/>
      <c r="AG55" s="76"/>
      <c r="AH55" s="76"/>
      <c r="AI55" s="76"/>
      <c r="AJ55" s="76"/>
      <c r="AK55" s="76"/>
      <c r="AL55" s="76"/>
      <c r="AM55" s="76"/>
      <c r="AN55" s="76"/>
      <c r="AO55" s="76"/>
      <c r="AP55" s="76"/>
      <c r="AQ55" s="76"/>
      <c r="AR55" s="76"/>
      <c r="AS55" s="76"/>
      <c r="AT55" s="76"/>
      <c r="AU55" s="76"/>
      <c r="AV55" s="76"/>
      <c r="AW55" s="76"/>
      <c r="AX55" s="76"/>
      <c r="AY55" s="76"/>
      <c r="AZ55" s="76"/>
      <c r="BA55" s="76"/>
      <c r="BB55" s="77"/>
    </row>
    <row r="56" spans="1:54" ht="15.75" x14ac:dyDescent="0.25">
      <c r="A56" s="75">
        <f>IF(ISBLANK(VLOOKUP(D56,#REF!,3)),0,1)</f>
        <v>1</v>
      </c>
      <c r="B56" s="74">
        <f t="shared" si="0"/>
        <v>0</v>
      </c>
      <c r="C56" s="52">
        <v>22</v>
      </c>
      <c r="D56" s="53"/>
      <c r="E56" s="54"/>
      <c r="F56" s="55"/>
      <c r="G56" s="112"/>
      <c r="H56" s="53"/>
      <c r="I56" s="53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24"/>
      <c r="W56" s="124"/>
      <c r="X56" s="124"/>
      <c r="Y56" s="124"/>
      <c r="Z56" s="16"/>
      <c r="AA56" s="16"/>
      <c r="AB56" s="124"/>
      <c r="AC56" s="124"/>
      <c r="AD56" s="76"/>
      <c r="AE56" s="76"/>
      <c r="AF56" s="76"/>
      <c r="AG56" s="76"/>
      <c r="AH56" s="76"/>
      <c r="AI56" s="76"/>
      <c r="AJ56" s="76"/>
      <c r="AK56" s="76"/>
      <c r="AL56" s="76"/>
      <c r="AM56" s="76"/>
      <c r="AN56" s="76"/>
      <c r="AO56" s="76"/>
      <c r="AP56" s="76"/>
      <c r="AQ56" s="76"/>
      <c r="AR56" s="76"/>
      <c r="AS56" s="76"/>
      <c r="AT56" s="76"/>
      <c r="AU56" s="76"/>
      <c r="AV56" s="76"/>
      <c r="AW56" s="76"/>
      <c r="AX56" s="76"/>
      <c r="AY56" s="76"/>
      <c r="AZ56" s="76"/>
      <c r="BA56" s="76"/>
      <c r="BB56" s="77"/>
    </row>
    <row r="57" spans="1:54" ht="15.75" x14ac:dyDescent="0.25">
      <c r="A57" s="75">
        <f>IF(ISBLANK(VLOOKUP(D57,#REF!,3)),0,1)</f>
        <v>1</v>
      </c>
      <c r="B57" s="74">
        <f t="shared" si="0"/>
        <v>0</v>
      </c>
      <c r="C57" s="52">
        <v>23</v>
      </c>
      <c r="D57" s="53"/>
      <c r="E57" s="54"/>
      <c r="F57" s="55"/>
      <c r="G57" s="112"/>
      <c r="H57" s="53"/>
      <c r="I57" s="53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  <c r="AG57" s="76"/>
      <c r="AH57" s="76"/>
      <c r="AI57" s="76"/>
      <c r="AJ57" s="76"/>
      <c r="AK57" s="76"/>
      <c r="AL57" s="76"/>
      <c r="AM57" s="76"/>
      <c r="AN57" s="76"/>
      <c r="AO57" s="76"/>
      <c r="AP57" s="76"/>
      <c r="AQ57" s="76"/>
      <c r="AR57" s="76"/>
      <c r="AS57" s="76"/>
      <c r="AT57" s="76"/>
      <c r="AU57" s="76"/>
      <c r="AV57" s="76"/>
      <c r="AW57" s="76"/>
      <c r="AX57" s="76"/>
      <c r="AY57" s="76"/>
      <c r="AZ57" s="76"/>
      <c r="BA57" s="76"/>
      <c r="BB57" s="77"/>
    </row>
    <row r="58" spans="1:54" ht="16.5" thickBot="1" x14ac:dyDescent="0.3">
      <c r="A58" s="75">
        <f>IF(ISBLANK(VLOOKUP(D58,#REF!,3)),0,1)</f>
        <v>1</v>
      </c>
      <c r="B58" s="74">
        <f t="shared" si="0"/>
        <v>0</v>
      </c>
      <c r="C58" s="61">
        <v>24</v>
      </c>
      <c r="D58" s="62"/>
      <c r="E58" s="63"/>
      <c r="F58" s="64"/>
      <c r="G58" s="113"/>
      <c r="H58" s="62"/>
      <c r="I58" s="62"/>
      <c r="J58" s="152" t="s">
        <v>4</v>
      </c>
      <c r="K58" s="65" t="str">
        <f>IF(ISBLANK(E58),"",(0.000824493-(0.0000040899*E58)+(0.000000076438*E58^2)-(0.00000000082467*E58^3)+(0.0000000000053875*E58^4)))</f>
        <v/>
      </c>
      <c r="L58" s="65" t="str">
        <f t="shared" ref="L58" si="6">IF(ISBLANK(E58),"",(-0.00000572466+(0.00000010227*E58)-(0.0000000016546*E58^2)))</f>
        <v/>
      </c>
      <c r="M58" s="65" t="str">
        <f t="shared" ref="M58" si="7">IF(ISBLANK(E58),"",IF(ISBLANK(G58),(O58+(K58*35)+(L58*35^1.5)+(0.00000048314*35^2)),(O58+(K58*G58)+(L58*G58^1.5)+(0.00000048314*G58^2))))</f>
        <v/>
      </c>
      <c r="N58" s="66" t="str">
        <f t="shared" ref="N58" si="8">IF(ISBLANK(D58),"",IF(ISBLANK(G58),J58*(1+0.00001*(35-20)),J58*(1+0.00001*(G58-20))))</f>
        <v/>
      </c>
      <c r="O58" s="65" t="str">
        <f t="shared" ref="O58" si="9">IF(ISBLANK(E58),"",(0.999842594+(0.00006793952*E58)-(0.00000909529*E58^2)+(0.0000001001685*E58^3)-(0.000000001120083*E58^4)+(0.000000000006536332*E58^5)))</f>
        <v/>
      </c>
      <c r="P58" s="67" t="s">
        <v>4</v>
      </c>
      <c r="Q58" s="153" t="s">
        <v>4</v>
      </c>
      <c r="R58" s="68" t="s">
        <v>4</v>
      </c>
      <c r="S58" s="68" t="s">
        <v>4</v>
      </c>
      <c r="T58" s="78"/>
      <c r="U58" s="78"/>
      <c r="V58" s="78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/>
      <c r="AH58" s="78"/>
      <c r="AI58" s="78"/>
      <c r="AJ58" s="78"/>
      <c r="AK58" s="78"/>
      <c r="AL58" s="78"/>
      <c r="AM58" s="78"/>
      <c r="AN58" s="78"/>
      <c r="AO58" s="78"/>
      <c r="AP58" s="78"/>
      <c r="AQ58" s="78"/>
      <c r="AR58" s="78"/>
      <c r="AS58" s="78"/>
      <c r="AT58" s="78"/>
      <c r="AU58" s="78"/>
      <c r="AV58" s="78"/>
      <c r="AW58" s="78"/>
      <c r="AX58" s="78"/>
      <c r="AY58" s="78"/>
      <c r="AZ58" s="78"/>
      <c r="BA58" s="78"/>
      <c r="BB58" s="79"/>
    </row>
  </sheetData>
  <dataConsolidate/>
  <mergeCells count="70">
    <mergeCell ref="AZ31:AZ32"/>
    <mergeCell ref="BA31:BA32"/>
    <mergeCell ref="BB31:BB32"/>
    <mergeCell ref="AU31:AU32"/>
    <mergeCell ref="AV31:AV32"/>
    <mergeCell ref="AW31:AW32"/>
    <mergeCell ref="AX31:AX32"/>
    <mergeCell ref="AY31:AY32"/>
    <mergeCell ref="AP31:AP32"/>
    <mergeCell ref="AQ31:AQ32"/>
    <mergeCell ref="AR31:AR32"/>
    <mergeCell ref="AS31:AS32"/>
    <mergeCell ref="AT31:AT32"/>
    <mergeCell ref="AK31:AK32"/>
    <mergeCell ref="AL31:AL32"/>
    <mergeCell ref="AM31:AM32"/>
    <mergeCell ref="AN31:AN32"/>
    <mergeCell ref="AO31:AO32"/>
    <mergeCell ref="AF31:AF32"/>
    <mergeCell ref="AG31:AG32"/>
    <mergeCell ref="AH31:AH32"/>
    <mergeCell ref="AI31:AI32"/>
    <mergeCell ref="AJ31:AJ32"/>
    <mergeCell ref="H33:H34"/>
    <mergeCell ref="I33:I34"/>
    <mergeCell ref="J33:J34"/>
    <mergeCell ref="AD31:AD32"/>
    <mergeCell ref="AE31:AE32"/>
    <mergeCell ref="C33:C34"/>
    <mergeCell ref="D33:D34"/>
    <mergeCell ref="E33:E34"/>
    <mergeCell ref="F33:F34"/>
    <mergeCell ref="G33:G34"/>
    <mergeCell ref="Z31:AA32"/>
    <mergeCell ref="AB31:AC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G8:H8"/>
    <mergeCell ref="Q8:R8"/>
    <mergeCell ref="G9:H9"/>
    <mergeCell ref="Q9:R9"/>
    <mergeCell ref="G10:H10"/>
    <mergeCell ref="Q10:R10"/>
    <mergeCell ref="C2:E2"/>
    <mergeCell ref="F2:T2"/>
    <mergeCell ref="C4:U4"/>
    <mergeCell ref="C6:E6"/>
    <mergeCell ref="F6:G6"/>
    <mergeCell ref="H6:J6"/>
    <mergeCell ref="P6:Q6"/>
    <mergeCell ref="R6:S6"/>
    <mergeCell ref="T6:U6"/>
  </mergeCells>
  <dataValidations count="4">
    <dataValidation type="list" allowBlank="1" showErrorMessage="1" sqref="I29">
      <formula1>$O$28:$O$30</formula1>
    </dataValidation>
    <dataValidation allowBlank="1" showErrorMessage="1" sqref="J30"/>
    <dataValidation type="list" showInputMessage="1" showErrorMessage="1" promptTitle="Choix Cardinal" sqref="P10">
      <formula1>$N$8:$N$10</formula1>
    </dataValidation>
    <dataValidation type="list" showInputMessage="1" showErrorMessage="1" promptTitle="Choix Cardinal" sqref="P9">
      <formula1>$M$8:$M$10</formula1>
    </dataValidation>
  </dataValidations>
  <pageMargins left="0.7" right="0.7" top="0.75" bottom="0.75" header="0.3" footer="0.3"/>
  <pageSetup paperSize="9" orientation="portrait" horizontalDpi="4294967293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8"/>
  <sheetViews>
    <sheetView zoomScaleNormal="100" workbookViewId="0">
      <selection activeCell="C2" sqref="C2:U12"/>
    </sheetView>
  </sheetViews>
  <sheetFormatPr baseColWidth="10" defaultColWidth="11.42578125" defaultRowHeight="15" x14ac:dyDescent="0.25"/>
  <cols>
    <col min="1" max="2" width="0.85546875" style="80" customWidth="1"/>
    <col min="3" max="3" width="3.7109375" style="80" customWidth="1"/>
    <col min="4" max="8" width="10.28515625" style="80" customWidth="1"/>
    <col min="9" max="10" width="15.7109375" style="80" customWidth="1"/>
    <col min="11" max="15" width="10.7109375" style="80" hidden="1" customWidth="1"/>
    <col min="16" max="16" width="10.7109375" style="80" customWidth="1"/>
    <col min="17" max="29" width="10.28515625" style="80" customWidth="1"/>
    <col min="30" max="30" width="13.5703125" style="80" bestFit="1" customWidth="1"/>
    <col min="31" max="31" width="16.5703125" style="80" bestFit="1" customWidth="1"/>
    <col min="32" max="32" width="9.140625" style="80" bestFit="1" customWidth="1"/>
    <col min="33" max="33" width="26.140625" style="80" bestFit="1" customWidth="1"/>
    <col min="34" max="34" width="12.7109375" style="80" bestFit="1" customWidth="1"/>
    <col min="35" max="35" width="11.140625" style="80" bestFit="1" customWidth="1"/>
    <col min="36" max="36" width="14.28515625" style="80" bestFit="1" customWidth="1"/>
    <col min="37" max="37" width="12" style="80" bestFit="1" customWidth="1"/>
    <col min="38" max="38" width="26.5703125" style="80" bestFit="1" customWidth="1"/>
    <col min="39" max="39" width="14.42578125" style="80" bestFit="1" customWidth="1"/>
    <col min="40" max="40" width="11" style="80" bestFit="1" customWidth="1"/>
    <col min="41" max="41" width="12.28515625" style="80" bestFit="1" customWidth="1"/>
    <col min="42" max="42" width="10.7109375" style="80" bestFit="1" customWidth="1"/>
    <col min="43" max="43" width="6.28515625" style="80" bestFit="1" customWidth="1"/>
    <col min="44" max="44" width="19.42578125" style="80" bestFit="1" customWidth="1"/>
    <col min="45" max="45" width="12.85546875" style="80" bestFit="1" customWidth="1"/>
    <col min="46" max="46" width="17.5703125" style="80" bestFit="1" customWidth="1"/>
    <col min="47" max="47" width="14.42578125" style="80" bestFit="1" customWidth="1"/>
    <col min="48" max="48" width="13.5703125" style="80" bestFit="1" customWidth="1"/>
    <col min="49" max="49" width="13.7109375" style="80" bestFit="1" customWidth="1"/>
    <col min="50" max="50" width="19.7109375" style="80" bestFit="1" customWidth="1"/>
    <col min="51" max="51" width="13.140625" style="80" bestFit="1" customWidth="1"/>
    <col min="52" max="52" width="17.42578125" style="80" bestFit="1" customWidth="1"/>
    <col min="53" max="53" width="13.28515625" style="80" bestFit="1" customWidth="1"/>
    <col min="54" max="54" width="12.42578125" style="80" bestFit="1" customWidth="1"/>
    <col min="55" max="16384" width="11.42578125" style="80"/>
  </cols>
  <sheetData>
    <row r="1" spans="3:23" ht="3" customHeight="1" thickBot="1" x14ac:dyDescent="0.3"/>
    <row r="2" spans="3:23" ht="21" x14ac:dyDescent="0.35">
      <c r="C2" s="214" t="s">
        <v>19</v>
      </c>
      <c r="D2" s="215"/>
      <c r="E2" s="215"/>
      <c r="F2" s="216" t="s">
        <v>147</v>
      </c>
      <c r="G2" s="216"/>
      <c r="H2" s="216"/>
      <c r="I2" s="216"/>
      <c r="J2" s="216"/>
      <c r="K2" s="216"/>
      <c r="L2" s="216"/>
      <c r="M2" s="216"/>
      <c r="N2" s="216"/>
      <c r="O2" s="216"/>
      <c r="P2" s="216"/>
      <c r="Q2" s="216"/>
      <c r="R2" s="216"/>
      <c r="S2" s="216"/>
      <c r="T2" s="216"/>
      <c r="U2" s="1"/>
    </row>
    <row r="3" spans="3:23" ht="14.45" customHeight="1" x14ac:dyDescent="0.25">
      <c r="C3" s="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2"/>
    </row>
    <row r="4" spans="3:23" ht="21.75" thickBot="1" x14ac:dyDescent="0.4">
      <c r="C4" s="217" t="s">
        <v>75</v>
      </c>
      <c r="D4" s="218"/>
      <c r="E4" s="218"/>
      <c r="F4" s="218"/>
      <c r="G4" s="218"/>
      <c r="H4" s="218"/>
      <c r="I4" s="218"/>
      <c r="J4" s="218"/>
      <c r="K4" s="218"/>
      <c r="L4" s="218"/>
      <c r="M4" s="218"/>
      <c r="N4" s="218"/>
      <c r="O4" s="218"/>
      <c r="P4" s="218"/>
      <c r="Q4" s="218"/>
      <c r="R4" s="218"/>
      <c r="S4" s="218"/>
      <c r="T4" s="218"/>
      <c r="U4" s="219"/>
    </row>
    <row r="5" spans="3:23" ht="15.75" customHeight="1" thickBot="1" x14ac:dyDescent="0.4">
      <c r="C5" s="7"/>
      <c r="D5" s="7"/>
      <c r="E5" s="7"/>
      <c r="F5" s="7"/>
      <c r="G5" s="7"/>
      <c r="J5" s="7"/>
      <c r="K5" s="7"/>
      <c r="L5" s="7"/>
      <c r="M5" s="7"/>
      <c r="N5" s="7"/>
      <c r="O5" s="7"/>
      <c r="P5" s="7"/>
      <c r="Q5" s="7"/>
      <c r="R5" s="7"/>
    </row>
    <row r="6" spans="3:23" ht="16.5" customHeight="1" thickBot="1" x14ac:dyDescent="0.3">
      <c r="C6" s="220" t="s">
        <v>38</v>
      </c>
      <c r="D6" s="221"/>
      <c r="E6" s="221"/>
      <c r="F6" s="222">
        <v>47</v>
      </c>
      <c r="G6" s="222"/>
      <c r="H6" s="221" t="s">
        <v>37</v>
      </c>
      <c r="I6" s="221"/>
      <c r="J6" s="221"/>
      <c r="K6" s="51"/>
      <c r="L6" s="51"/>
      <c r="M6" s="51"/>
      <c r="N6" s="50"/>
      <c r="O6" s="51"/>
      <c r="P6" s="223">
        <v>1</v>
      </c>
      <c r="Q6" s="223"/>
      <c r="R6" s="224" t="s">
        <v>78</v>
      </c>
      <c r="S6" s="224"/>
      <c r="T6" s="225">
        <v>37427</v>
      </c>
      <c r="U6" s="226"/>
    </row>
    <row r="7" spans="3:23" ht="16.5" customHeight="1" thickBot="1" x14ac:dyDescent="0.4">
      <c r="C7" s="34"/>
      <c r="D7" s="34"/>
      <c r="E7" s="33"/>
      <c r="F7" s="35"/>
      <c r="G7" s="33"/>
      <c r="H7" s="33"/>
      <c r="I7" s="33"/>
      <c r="J7" s="33"/>
      <c r="K7" s="33"/>
      <c r="L7" s="33"/>
      <c r="M7" s="33"/>
      <c r="N7" s="33"/>
      <c r="O7" s="37"/>
      <c r="P7" s="33"/>
      <c r="Q7" s="36"/>
    </row>
    <row r="8" spans="3:23" ht="15" customHeight="1" x14ac:dyDescent="0.25">
      <c r="C8" s="46"/>
      <c r="D8" s="33"/>
      <c r="G8" s="206" t="s">
        <v>57</v>
      </c>
      <c r="H8" s="207"/>
      <c r="I8" s="172" t="s">
        <v>50</v>
      </c>
      <c r="J8" s="172" t="s">
        <v>46</v>
      </c>
      <c r="K8" s="44"/>
      <c r="L8" s="44"/>
      <c r="M8" s="44"/>
      <c r="N8" s="44"/>
      <c r="O8" s="47"/>
      <c r="P8" s="45" t="s">
        <v>52</v>
      </c>
      <c r="Q8" s="208" t="s">
        <v>47</v>
      </c>
      <c r="R8" s="209"/>
    </row>
    <row r="9" spans="3:23" ht="14.25" customHeight="1" x14ac:dyDescent="0.25">
      <c r="C9" s="46"/>
      <c r="D9" s="33"/>
      <c r="G9" s="210" t="s">
        <v>48</v>
      </c>
      <c r="H9" s="211"/>
      <c r="I9" s="38">
        <v>0</v>
      </c>
      <c r="J9" s="39">
        <v>59.78</v>
      </c>
      <c r="K9" s="42" t="s">
        <v>51</v>
      </c>
      <c r="L9" s="43" t="str">
        <f>IF(P9=M9,"+","-")</f>
        <v>+</v>
      </c>
      <c r="M9" s="42" t="s">
        <v>3</v>
      </c>
      <c r="N9" s="42" t="s">
        <v>54</v>
      </c>
      <c r="O9" s="16" t="str">
        <f>IF(ISBLANK(I9),"",IF(ISBLANK(J9),"",IF(P9=M10,L9&amp;N11,N11)))</f>
        <v>0°59,78</v>
      </c>
      <c r="P9" s="39" t="s">
        <v>3</v>
      </c>
      <c r="Q9" s="212">
        <f>IF(ISBLANK(I9),"",IF(ISBLANK(J9),"",IF(J9&gt;60,"ERREUR !!",O11*(I9+(J9/60)))))</f>
        <v>0.9963333333333334</v>
      </c>
      <c r="R9" s="213"/>
    </row>
    <row r="10" spans="3:23" ht="15" customHeight="1" x14ac:dyDescent="0.25">
      <c r="C10" s="46"/>
      <c r="D10" s="33"/>
      <c r="G10" s="210" t="s">
        <v>49</v>
      </c>
      <c r="H10" s="211"/>
      <c r="I10" s="38">
        <v>5</v>
      </c>
      <c r="J10" s="39">
        <v>59.95</v>
      </c>
      <c r="K10" s="42" t="s">
        <v>51</v>
      </c>
      <c r="L10" s="43" t="str">
        <f>IF(P10=N9,"+","-")</f>
        <v>+</v>
      </c>
      <c r="M10" s="42" t="s">
        <v>53</v>
      </c>
      <c r="N10" s="42" t="s">
        <v>55</v>
      </c>
      <c r="O10" s="11" t="str">
        <f>IF(ISBLANK(I10),"",IF(ISBLANK(J10),"",IF(P10=N10,L10&amp;N12,N12)))</f>
        <v>5°59,95</v>
      </c>
      <c r="P10" s="39" t="s">
        <v>54</v>
      </c>
      <c r="Q10" s="212">
        <f>IF(ISBLANK(I10),"",IF(ISBLANK(J10),"",IF(J10&gt;60,"ERREUR !!",O12*(I10+(J10/60)))))</f>
        <v>5.9991666666666665</v>
      </c>
      <c r="R10" s="213"/>
      <c r="S10" s="31"/>
      <c r="T10" s="31"/>
    </row>
    <row r="11" spans="3:23" x14ac:dyDescent="0.25">
      <c r="G11" s="194" t="s">
        <v>72</v>
      </c>
      <c r="H11" s="195"/>
      <c r="I11" s="83" t="s">
        <v>33</v>
      </c>
      <c r="J11" s="85">
        <v>37427</v>
      </c>
      <c r="K11" s="85"/>
      <c r="L11" s="85"/>
      <c r="M11" s="85"/>
      <c r="N11" s="86" t="str">
        <f>I9&amp;"°"&amp;J9</f>
        <v>0°59,78</v>
      </c>
      <c r="O11" s="87">
        <f>IF(P9=M10,-1,1)</f>
        <v>1</v>
      </c>
      <c r="P11" s="198" t="str">
        <f>TEXT(J11,"aaaa-mm-jj")&amp;"T"&amp;TEXT(J12,"hh:mm:ss")&amp;"z"</f>
        <v>2006-06-21T10:30:00z</v>
      </c>
      <c r="Q11" s="198"/>
      <c r="R11" s="199"/>
      <c r="T11" s="30"/>
      <c r="U11" s="30"/>
      <c r="V11" s="32"/>
      <c r="W11" s="32"/>
    </row>
    <row r="12" spans="3:23" ht="15.75" thickBot="1" x14ac:dyDescent="0.3">
      <c r="G12" s="196"/>
      <c r="H12" s="197"/>
      <c r="I12" s="84" t="s">
        <v>73</v>
      </c>
      <c r="J12" s="114">
        <v>0.4375</v>
      </c>
      <c r="K12" s="88"/>
      <c r="L12" s="88"/>
      <c r="M12" s="88"/>
      <c r="N12" s="89" t="str">
        <f>I10&amp;"°"&amp;J10</f>
        <v>5°59,95</v>
      </c>
      <c r="O12" s="87">
        <f>IF(P10=N10,-1,1)</f>
        <v>1</v>
      </c>
      <c r="P12" s="200"/>
      <c r="Q12" s="200"/>
      <c r="R12" s="201"/>
      <c r="T12" s="30"/>
      <c r="U12" s="30"/>
      <c r="V12" s="32"/>
      <c r="W12" s="32"/>
    </row>
    <row r="13" spans="3:23" ht="15.75" thickBot="1" x14ac:dyDescent="0.3">
      <c r="C13" s="5" t="s">
        <v>1</v>
      </c>
      <c r="D13" s="5"/>
      <c r="E13" s="6"/>
      <c r="K13" s="81"/>
      <c r="L13" s="81"/>
      <c r="M13" s="81"/>
      <c r="N13" s="81"/>
      <c r="O13" s="81"/>
      <c r="P13" s="81"/>
      <c r="Q13" s="82"/>
    </row>
    <row r="14" spans="3:23" ht="15" customHeight="1" x14ac:dyDescent="0.25">
      <c r="C14" s="97" t="s">
        <v>7</v>
      </c>
      <c r="D14" s="90"/>
      <c r="E14" s="90"/>
      <c r="F14" s="90"/>
      <c r="G14" s="90"/>
      <c r="H14" s="91"/>
      <c r="I14" s="91"/>
      <c r="J14" s="91"/>
      <c r="K14" s="90"/>
      <c r="L14" s="90"/>
      <c r="M14" s="90"/>
      <c r="N14" s="91"/>
      <c r="O14" s="12"/>
      <c r="P14" s="91"/>
      <c r="Q14" s="12" t="s">
        <v>17</v>
      </c>
      <c r="R14" s="17">
        <v>22.8</v>
      </c>
      <c r="S14" s="92" t="s">
        <v>2</v>
      </c>
    </row>
    <row r="15" spans="3:23" ht="14.25" customHeight="1" x14ac:dyDescent="0.25">
      <c r="C15" s="98" t="s">
        <v>32</v>
      </c>
      <c r="D15" s="93"/>
      <c r="E15" s="93"/>
      <c r="F15" s="93"/>
      <c r="G15" s="93"/>
      <c r="H15" s="23"/>
      <c r="I15" s="23"/>
      <c r="J15" s="23"/>
      <c r="K15" s="93"/>
      <c r="L15" s="93"/>
      <c r="M15" s="93"/>
      <c r="N15" s="23"/>
      <c r="O15" s="13"/>
      <c r="P15" s="23"/>
      <c r="Q15" s="13" t="s">
        <v>34</v>
      </c>
      <c r="R15" s="18">
        <v>22.8</v>
      </c>
      <c r="S15" s="94" t="s">
        <v>2</v>
      </c>
    </row>
    <row r="16" spans="3:23" x14ac:dyDescent="0.25">
      <c r="C16" s="98" t="s">
        <v>11</v>
      </c>
      <c r="D16" s="93"/>
      <c r="E16" s="93"/>
      <c r="F16" s="93"/>
      <c r="G16" s="93"/>
      <c r="H16" s="23"/>
      <c r="I16" s="23"/>
      <c r="J16" s="23"/>
      <c r="K16" s="93"/>
      <c r="L16" s="93"/>
      <c r="M16" s="93"/>
      <c r="N16" s="23"/>
      <c r="O16" s="14"/>
      <c r="P16" s="23"/>
      <c r="Q16" s="14" t="s">
        <v>35</v>
      </c>
      <c r="R16" s="20" t="s">
        <v>4</v>
      </c>
      <c r="S16" s="94" t="s">
        <v>6</v>
      </c>
    </row>
    <row r="17" spans="3:54" ht="15.75" thickBot="1" x14ac:dyDescent="0.3">
      <c r="C17" s="99" t="s">
        <v>12</v>
      </c>
      <c r="D17" s="95"/>
      <c r="E17" s="95"/>
      <c r="F17" s="95"/>
      <c r="G17" s="95"/>
      <c r="H17" s="24"/>
      <c r="I17" s="24"/>
      <c r="J17" s="24"/>
      <c r="K17" s="95"/>
      <c r="L17" s="95"/>
      <c r="M17" s="95"/>
      <c r="N17" s="24"/>
      <c r="O17" s="15"/>
      <c r="P17" s="24"/>
      <c r="Q17" s="15" t="s">
        <v>36</v>
      </c>
      <c r="R17" s="21" t="s">
        <v>4</v>
      </c>
      <c r="S17" s="96" t="s">
        <v>6</v>
      </c>
    </row>
    <row r="18" spans="3:54" ht="14.45" hidden="1" x14ac:dyDescent="0.3">
      <c r="C18" s="8" t="s">
        <v>8</v>
      </c>
      <c r="D18" s="9"/>
      <c r="E18" s="9"/>
      <c r="F18" s="9"/>
      <c r="G18" s="9"/>
      <c r="H18" s="9"/>
      <c r="I18" s="9"/>
      <c r="J18" s="9"/>
      <c r="K18" s="10"/>
      <c r="L18" s="10"/>
      <c r="M18" s="10"/>
      <c r="N18" s="10"/>
      <c r="O18" s="25" t="s">
        <v>0</v>
      </c>
      <c r="P18" s="19">
        <f>(0.999842594+(0.00006793952*$R$14)-(0.00000909529*$R$14^2)+(0.0000001001685*$R$14^3)-(0.000000001120083*$R$14^4)+(0.000000000006536332*$R$14^5))</f>
        <v>0.99758834021028342</v>
      </c>
      <c r="Q18" s="10"/>
      <c r="R18" s="2"/>
    </row>
    <row r="19" spans="3:54" ht="14.45" hidden="1" x14ac:dyDescent="0.3">
      <c r="C19" s="8" t="s">
        <v>9</v>
      </c>
      <c r="D19" s="9"/>
      <c r="E19" s="9"/>
      <c r="F19" s="9"/>
      <c r="G19" s="9"/>
      <c r="H19" s="9"/>
      <c r="I19" s="9"/>
      <c r="J19" s="9"/>
      <c r="K19" s="10"/>
      <c r="L19" s="10"/>
      <c r="M19" s="10"/>
      <c r="N19" s="10"/>
      <c r="O19" s="25" t="s">
        <v>43</v>
      </c>
      <c r="P19" s="19" t="e">
        <f>$P$24*($P$18/#REF!)</f>
        <v>#REF!</v>
      </c>
      <c r="Q19" s="10" t="s">
        <v>3</v>
      </c>
      <c r="R19" s="2"/>
    </row>
    <row r="20" spans="3:54" ht="14.45" hidden="1" x14ac:dyDescent="0.3">
      <c r="C20" s="8" t="s">
        <v>18</v>
      </c>
      <c r="D20" s="9"/>
      <c r="E20" s="9"/>
      <c r="F20" s="9"/>
      <c r="G20" s="9"/>
      <c r="H20" s="9"/>
      <c r="I20" s="9"/>
      <c r="J20" s="9"/>
      <c r="K20" s="10"/>
      <c r="L20" s="10"/>
      <c r="M20" s="10"/>
      <c r="N20" s="10"/>
      <c r="O20" s="25" t="s">
        <v>44</v>
      </c>
      <c r="P20" s="19" t="e">
        <f>5+#REF!</f>
        <v>#REF!</v>
      </c>
      <c r="Q20" s="10" t="s">
        <v>6</v>
      </c>
      <c r="R20" s="2"/>
    </row>
    <row r="21" spans="3:54" ht="14.45" hidden="1" x14ac:dyDescent="0.3">
      <c r="C21" s="8" t="s">
        <v>10</v>
      </c>
      <c r="D21" s="9"/>
      <c r="E21" s="9"/>
      <c r="F21" s="9"/>
      <c r="G21" s="9"/>
      <c r="H21" s="9"/>
      <c r="I21" s="9"/>
      <c r="J21" s="9"/>
      <c r="K21" s="10"/>
      <c r="L21" s="10"/>
      <c r="M21" s="10"/>
      <c r="N21" s="10"/>
      <c r="O21" s="25" t="s">
        <v>45</v>
      </c>
      <c r="P21" s="19" t="e">
        <f>P20*(1+0.00001*(R14-20))</f>
        <v>#REF!</v>
      </c>
      <c r="Q21" s="10" t="s">
        <v>6</v>
      </c>
      <c r="R21" s="2"/>
    </row>
    <row r="22" spans="3:54" ht="14.45" hidden="1" x14ac:dyDescent="0.3">
      <c r="C22" s="8" t="s">
        <v>13</v>
      </c>
      <c r="D22" s="9"/>
      <c r="E22" s="9"/>
      <c r="F22" s="9"/>
      <c r="G22" s="9"/>
      <c r="H22" s="9"/>
      <c r="I22" s="9"/>
      <c r="J22" s="9"/>
      <c r="K22" s="10"/>
      <c r="L22" s="10"/>
      <c r="M22" s="10"/>
      <c r="N22" s="10"/>
      <c r="O22" s="25" t="s">
        <v>39</v>
      </c>
      <c r="P22" s="22" t="e">
        <f>$R$16*(1+0.00001*(20-$R$14))</f>
        <v>#VALUE!</v>
      </c>
      <c r="Q22" s="10" t="s">
        <v>6</v>
      </c>
      <c r="R22" s="2"/>
    </row>
    <row r="23" spans="3:54" ht="14.45" hidden="1" x14ac:dyDescent="0.3">
      <c r="C23" s="8" t="s">
        <v>14</v>
      </c>
      <c r="D23" s="9"/>
      <c r="E23" s="9"/>
      <c r="F23" s="9"/>
      <c r="G23" s="9"/>
      <c r="H23" s="9"/>
      <c r="I23" s="9"/>
      <c r="J23" s="9"/>
      <c r="K23" s="10"/>
      <c r="L23" s="10"/>
      <c r="M23" s="10"/>
      <c r="N23" s="10"/>
      <c r="O23" s="25" t="s">
        <v>40</v>
      </c>
      <c r="P23" s="22" t="e">
        <f>$R$17*(1+0.00001*(20-$R$14))</f>
        <v>#VALUE!</v>
      </c>
      <c r="Q23" s="10" t="s">
        <v>6</v>
      </c>
      <c r="R23" s="2"/>
    </row>
    <row r="24" spans="3:54" ht="14.45" hidden="1" x14ac:dyDescent="0.3">
      <c r="C24" s="8" t="s">
        <v>15</v>
      </c>
      <c r="D24" s="9"/>
      <c r="E24" s="9"/>
      <c r="F24" s="9"/>
      <c r="G24" s="9"/>
      <c r="H24" s="9"/>
      <c r="I24" s="9"/>
      <c r="J24" s="9"/>
      <c r="K24" s="10"/>
      <c r="L24" s="10"/>
      <c r="M24" s="10"/>
      <c r="N24" s="10"/>
      <c r="O24" s="25" t="s">
        <v>41</v>
      </c>
      <c r="P24" s="23" t="e">
        <f>MAX(#REF!)</f>
        <v>#REF!</v>
      </c>
      <c r="Q24" s="10" t="s">
        <v>3</v>
      </c>
      <c r="R24" s="2"/>
    </row>
    <row r="25" spans="3:54" ht="14.45" hidden="1" x14ac:dyDescent="0.3">
      <c r="C25" s="8" t="s">
        <v>16</v>
      </c>
      <c r="D25" s="9"/>
      <c r="E25" s="9"/>
      <c r="F25" s="9"/>
      <c r="G25" s="9"/>
      <c r="H25" s="9"/>
      <c r="I25" s="9"/>
      <c r="J25" s="9"/>
      <c r="K25" s="10"/>
      <c r="L25" s="10"/>
      <c r="M25" s="10"/>
      <c r="N25" s="10"/>
      <c r="O25" s="25" t="s">
        <v>42</v>
      </c>
      <c r="P25" s="23" t="e">
        <f>IF(ISBLANK(R14),"",IF(ISBLANK(P21),"",IF(ISBLANK(R17),"",(($P$24*$P$18)/($P$22-$P$23)))))</f>
        <v>#REF!</v>
      </c>
      <c r="Q25" s="10" t="s">
        <v>3</v>
      </c>
      <c r="R25" s="2"/>
    </row>
    <row r="26" spans="3:54" ht="14.45" hidden="1" x14ac:dyDescent="0.3">
      <c r="C26" s="40" t="s">
        <v>31</v>
      </c>
      <c r="D26" s="41"/>
      <c r="E26" s="41"/>
      <c r="F26" s="41"/>
      <c r="G26" s="41"/>
      <c r="H26" s="41"/>
      <c r="I26" s="41"/>
      <c r="J26" s="41"/>
      <c r="K26" s="10"/>
      <c r="L26" s="10"/>
      <c r="M26" s="10"/>
      <c r="N26" s="10"/>
      <c r="O26" s="25" t="s">
        <v>30</v>
      </c>
      <c r="P26" s="23" t="e">
        <f>2+(#REF!+#REF!)</f>
        <v>#REF!</v>
      </c>
      <c r="Q26" s="10" t="s">
        <v>6</v>
      </c>
      <c r="R26" s="2"/>
    </row>
    <row r="27" spans="3:54" hidden="1" thickBot="1" x14ac:dyDescent="0.35">
      <c r="C27" s="26"/>
      <c r="D27" s="27"/>
      <c r="E27" s="27"/>
      <c r="F27" s="27"/>
      <c r="G27" s="27"/>
      <c r="H27" s="27"/>
      <c r="I27" s="27"/>
      <c r="J27" s="27"/>
      <c r="K27" s="28"/>
      <c r="L27" s="28"/>
      <c r="M27" s="28"/>
      <c r="N27" s="28"/>
      <c r="O27" s="29" t="s">
        <v>29</v>
      </c>
      <c r="P27" s="24">
        <v>1.6999999999999999E-3</v>
      </c>
      <c r="Q27" s="28"/>
      <c r="R27" s="4"/>
    </row>
    <row r="29" spans="3:54" ht="15.75" x14ac:dyDescent="0.25">
      <c r="E29" s="202" t="s">
        <v>60</v>
      </c>
      <c r="F29" s="202"/>
      <c r="G29" s="202"/>
      <c r="H29" s="202"/>
      <c r="I29" s="69" t="s">
        <v>66</v>
      </c>
      <c r="K29" s="70"/>
      <c r="L29" s="70"/>
      <c r="M29" s="70"/>
      <c r="N29" s="71"/>
      <c r="O29" s="70" t="s">
        <v>66</v>
      </c>
    </row>
    <row r="30" spans="3:54" ht="16.149999999999999" thickBot="1" x14ac:dyDescent="0.35">
      <c r="E30" s="122"/>
      <c r="F30" s="122"/>
      <c r="G30" s="122"/>
      <c r="H30" s="122"/>
      <c r="I30" s="122"/>
      <c r="J30" s="73"/>
      <c r="K30" s="72"/>
      <c r="L30" s="72"/>
      <c r="M30" s="72"/>
      <c r="N30" s="71"/>
      <c r="O30" s="71" t="s">
        <v>65</v>
      </c>
      <c r="P30" s="71"/>
    </row>
    <row r="31" spans="3:54" ht="15.75" customHeight="1" x14ac:dyDescent="0.25">
      <c r="C31" s="203" t="s">
        <v>5</v>
      </c>
      <c r="D31" s="190" t="s">
        <v>24</v>
      </c>
      <c r="E31" s="190" t="s">
        <v>58</v>
      </c>
      <c r="F31" s="190" t="s">
        <v>56</v>
      </c>
      <c r="G31" s="190" t="s">
        <v>20</v>
      </c>
      <c r="H31" s="190" t="s">
        <v>76</v>
      </c>
      <c r="I31" s="188" t="s">
        <v>77</v>
      </c>
      <c r="J31" s="188" t="s">
        <v>64</v>
      </c>
      <c r="K31" s="190" t="s">
        <v>21</v>
      </c>
      <c r="L31" s="190" t="s">
        <v>22</v>
      </c>
      <c r="M31" s="190" t="s">
        <v>26</v>
      </c>
      <c r="N31" s="190" t="s">
        <v>25</v>
      </c>
      <c r="O31" s="190" t="s">
        <v>23</v>
      </c>
      <c r="P31" s="192" t="s">
        <v>74</v>
      </c>
      <c r="Q31" s="192"/>
      <c r="R31" s="192"/>
      <c r="S31" s="192"/>
      <c r="T31" s="184" t="s">
        <v>69</v>
      </c>
      <c r="U31" s="184"/>
      <c r="V31" s="184" t="s">
        <v>70</v>
      </c>
      <c r="W31" s="184"/>
      <c r="X31" s="184" t="s">
        <v>71</v>
      </c>
      <c r="Y31" s="184"/>
      <c r="Z31" s="184" t="s">
        <v>67</v>
      </c>
      <c r="AA31" s="184"/>
      <c r="AB31" s="184" t="s">
        <v>68</v>
      </c>
      <c r="AC31" s="186"/>
      <c r="AD31" s="227" t="s">
        <v>80</v>
      </c>
      <c r="AE31" s="227" t="s">
        <v>81</v>
      </c>
      <c r="AF31" s="227" t="s">
        <v>82</v>
      </c>
      <c r="AG31" s="228" t="s">
        <v>83</v>
      </c>
      <c r="AH31" s="227" t="s">
        <v>84</v>
      </c>
      <c r="AI31" s="227" t="s">
        <v>85</v>
      </c>
      <c r="AJ31" s="227" t="s">
        <v>86</v>
      </c>
      <c r="AK31" s="227" t="s">
        <v>87</v>
      </c>
      <c r="AL31" s="228" t="s">
        <v>88</v>
      </c>
      <c r="AM31" s="227" t="s">
        <v>89</v>
      </c>
      <c r="AN31" s="227" t="s">
        <v>90</v>
      </c>
      <c r="AO31" s="227" t="s">
        <v>91</v>
      </c>
      <c r="AP31" s="227" t="s">
        <v>92</v>
      </c>
      <c r="AQ31" s="227" t="s">
        <v>93</v>
      </c>
      <c r="AR31" s="228" t="s">
        <v>94</v>
      </c>
      <c r="AS31" s="228" t="s">
        <v>95</v>
      </c>
      <c r="AT31" s="228" t="s">
        <v>96</v>
      </c>
      <c r="AU31" s="227" t="s">
        <v>97</v>
      </c>
      <c r="AV31" s="227" t="s">
        <v>98</v>
      </c>
      <c r="AW31" s="229" t="s">
        <v>99</v>
      </c>
      <c r="AX31" s="227" t="s">
        <v>100</v>
      </c>
      <c r="AY31" s="227" t="s">
        <v>101</v>
      </c>
      <c r="AZ31" s="228" t="s">
        <v>102</v>
      </c>
      <c r="BA31" s="227" t="s">
        <v>103</v>
      </c>
      <c r="BB31" s="230" t="s">
        <v>104</v>
      </c>
    </row>
    <row r="32" spans="3:54" ht="15.75" customHeight="1" x14ac:dyDescent="0.25">
      <c r="C32" s="204"/>
      <c r="D32" s="191"/>
      <c r="E32" s="191"/>
      <c r="F32" s="191"/>
      <c r="G32" s="191"/>
      <c r="H32" s="191"/>
      <c r="I32" s="205"/>
      <c r="J32" s="189"/>
      <c r="K32" s="191"/>
      <c r="L32" s="191"/>
      <c r="M32" s="191"/>
      <c r="N32" s="191"/>
      <c r="O32" s="191"/>
      <c r="P32" s="193"/>
      <c r="Q32" s="193"/>
      <c r="R32" s="193"/>
      <c r="S32" s="193"/>
      <c r="T32" s="185"/>
      <c r="U32" s="185"/>
      <c r="V32" s="185"/>
      <c r="W32" s="185"/>
      <c r="X32" s="185"/>
      <c r="Y32" s="185"/>
      <c r="Z32" s="185"/>
      <c r="AA32" s="185"/>
      <c r="AB32" s="185"/>
      <c r="AC32" s="187"/>
      <c r="AD32" s="227"/>
      <c r="AE32" s="227"/>
      <c r="AF32" s="227"/>
      <c r="AG32" s="228"/>
      <c r="AH32" s="227"/>
      <c r="AI32" s="227"/>
      <c r="AJ32" s="227"/>
      <c r="AK32" s="227"/>
      <c r="AL32" s="228"/>
      <c r="AM32" s="227"/>
      <c r="AN32" s="227"/>
      <c r="AO32" s="227"/>
      <c r="AP32" s="227"/>
      <c r="AQ32" s="227"/>
      <c r="AR32" s="228"/>
      <c r="AS32" s="228"/>
      <c r="AT32" s="228"/>
      <c r="AU32" s="227"/>
      <c r="AV32" s="227"/>
      <c r="AW32" s="229"/>
      <c r="AX32" s="227"/>
      <c r="AY32" s="227"/>
      <c r="AZ32" s="228"/>
      <c r="BA32" s="227"/>
      <c r="BB32" s="230"/>
    </row>
    <row r="33" spans="1:54" ht="15.75" customHeight="1" x14ac:dyDescent="0.25">
      <c r="C33" s="178" t="s">
        <v>59</v>
      </c>
      <c r="D33" s="180" t="s">
        <v>4</v>
      </c>
      <c r="E33" s="180" t="s">
        <v>2</v>
      </c>
      <c r="F33" s="176" t="s">
        <v>62</v>
      </c>
      <c r="G33" s="182"/>
      <c r="H33" s="176" t="s">
        <v>27</v>
      </c>
      <c r="I33" s="176" t="s">
        <v>27</v>
      </c>
      <c r="J33" s="176" t="s">
        <v>62</v>
      </c>
      <c r="K33" s="136"/>
      <c r="L33" s="136"/>
      <c r="M33" s="136"/>
      <c r="N33" s="136"/>
      <c r="O33" s="136"/>
      <c r="P33" s="137" t="s">
        <v>132</v>
      </c>
      <c r="Q33" s="137"/>
      <c r="R33" s="137" t="s">
        <v>133</v>
      </c>
      <c r="S33" s="137" t="s">
        <v>134</v>
      </c>
      <c r="T33" s="138" t="s">
        <v>135</v>
      </c>
      <c r="U33" s="138" t="s">
        <v>136</v>
      </c>
      <c r="V33" s="138" t="s">
        <v>137</v>
      </c>
      <c r="W33" s="138" t="s">
        <v>138</v>
      </c>
      <c r="X33" s="138" t="s">
        <v>139</v>
      </c>
      <c r="Y33" s="138" t="s">
        <v>140</v>
      </c>
      <c r="Z33" s="138" t="s">
        <v>141</v>
      </c>
      <c r="AA33" s="138" t="s">
        <v>142</v>
      </c>
      <c r="AB33" s="138" t="s">
        <v>143</v>
      </c>
      <c r="AC33" s="139" t="s">
        <v>144</v>
      </c>
      <c r="AD33" s="129" t="s">
        <v>105</v>
      </c>
      <c r="AE33" s="129" t="s">
        <v>106</v>
      </c>
      <c r="AF33" s="129" t="s">
        <v>107</v>
      </c>
      <c r="AG33" s="130" t="s">
        <v>108</v>
      </c>
      <c r="AH33" s="129" t="s">
        <v>109</v>
      </c>
      <c r="AI33" s="131" t="s">
        <v>110</v>
      </c>
      <c r="AJ33" s="129" t="s">
        <v>111</v>
      </c>
      <c r="AK33" s="131" t="s">
        <v>112</v>
      </c>
      <c r="AL33" s="129" t="s">
        <v>113</v>
      </c>
      <c r="AM33" s="129" t="s">
        <v>114</v>
      </c>
      <c r="AN33" s="129" t="s">
        <v>115</v>
      </c>
      <c r="AO33" s="129" t="s">
        <v>116</v>
      </c>
      <c r="AP33" s="129" t="s">
        <v>117</v>
      </c>
      <c r="AQ33" s="131" t="s">
        <v>118</v>
      </c>
      <c r="AR33" s="129" t="s">
        <v>119</v>
      </c>
      <c r="AS33" s="129" t="s">
        <v>120</v>
      </c>
      <c r="AT33" s="132" t="s">
        <v>121</v>
      </c>
      <c r="AU33" s="131" t="s">
        <v>122</v>
      </c>
      <c r="AV33" s="131" t="s">
        <v>123</v>
      </c>
      <c r="AW33" s="131" t="s">
        <v>124</v>
      </c>
      <c r="AX33" s="129" t="s">
        <v>125</v>
      </c>
      <c r="AY33" s="129" t="s">
        <v>126</v>
      </c>
      <c r="AZ33" s="130" t="s">
        <v>127</v>
      </c>
      <c r="BA33" s="129" t="s">
        <v>128</v>
      </c>
      <c r="BB33" s="133" t="s">
        <v>129</v>
      </c>
    </row>
    <row r="34" spans="1:54" ht="14.25" customHeight="1" thickBot="1" x14ac:dyDescent="0.3">
      <c r="C34" s="179"/>
      <c r="D34" s="181"/>
      <c r="E34" s="181"/>
      <c r="F34" s="177"/>
      <c r="G34" s="183"/>
      <c r="H34" s="177"/>
      <c r="I34" s="177"/>
      <c r="J34" s="177"/>
      <c r="K34" s="125"/>
      <c r="L34" s="125"/>
      <c r="M34" s="125"/>
      <c r="N34" s="126" t="s">
        <v>6</v>
      </c>
      <c r="O34" s="125"/>
      <c r="P34" s="126" t="s">
        <v>61</v>
      </c>
      <c r="Q34" s="126" t="s">
        <v>79</v>
      </c>
      <c r="R34" s="126" t="s">
        <v>63</v>
      </c>
      <c r="S34" s="126" t="s">
        <v>28</v>
      </c>
      <c r="T34" s="100" t="s">
        <v>63</v>
      </c>
      <c r="U34" s="100" t="s">
        <v>28</v>
      </c>
      <c r="V34" s="100" t="s">
        <v>63</v>
      </c>
      <c r="W34" s="100" t="s">
        <v>28</v>
      </c>
      <c r="X34" s="100" t="s">
        <v>63</v>
      </c>
      <c r="Y34" s="100" t="s">
        <v>28</v>
      </c>
      <c r="Z34" s="100" t="s">
        <v>63</v>
      </c>
      <c r="AA34" s="100" t="s">
        <v>28</v>
      </c>
      <c r="AB34" s="100" t="s">
        <v>63</v>
      </c>
      <c r="AC34" s="101" t="s">
        <v>28</v>
      </c>
      <c r="AD34" s="134" t="s">
        <v>130</v>
      </c>
      <c r="AE34" s="134" t="s">
        <v>130</v>
      </c>
      <c r="AF34" s="134" t="s">
        <v>130</v>
      </c>
      <c r="AG34" s="135" t="s">
        <v>131</v>
      </c>
      <c r="AH34" s="134" t="s">
        <v>131</v>
      </c>
      <c r="AI34" s="134" t="s">
        <v>131</v>
      </c>
      <c r="AJ34" s="134" t="s">
        <v>131</v>
      </c>
      <c r="AK34" s="134" t="s">
        <v>131</v>
      </c>
      <c r="AL34" s="134" t="s">
        <v>131</v>
      </c>
      <c r="AM34" s="134" t="s">
        <v>131</v>
      </c>
      <c r="AN34" s="134" t="s">
        <v>131</v>
      </c>
      <c r="AO34" s="134" t="s">
        <v>131</v>
      </c>
      <c r="AP34" s="134" t="s">
        <v>131</v>
      </c>
      <c r="AQ34" s="134" t="s">
        <v>131</v>
      </c>
      <c r="AR34" s="134" t="s">
        <v>131</v>
      </c>
      <c r="AS34" s="134" t="s">
        <v>131</v>
      </c>
      <c r="AT34" s="134" t="s">
        <v>131</v>
      </c>
      <c r="AU34" s="134" t="s">
        <v>131</v>
      </c>
      <c r="AV34" s="134" t="s">
        <v>131</v>
      </c>
      <c r="AW34" s="134" t="s">
        <v>131</v>
      </c>
      <c r="AX34" s="134" t="s">
        <v>131</v>
      </c>
      <c r="AY34" s="134" t="s">
        <v>131</v>
      </c>
      <c r="AZ34" s="134" t="s">
        <v>131</v>
      </c>
      <c r="BA34" s="134" t="s">
        <v>131</v>
      </c>
      <c r="BB34" s="134" t="s">
        <v>131</v>
      </c>
    </row>
    <row r="35" spans="1:54" ht="15.75" x14ac:dyDescent="0.25">
      <c r="A35" s="75">
        <f>IF(ISBLANK(VLOOKUP(D35,#REF!,3)),0,1)</f>
        <v>1</v>
      </c>
      <c r="B35" s="74">
        <f>IF(ISBLANK(D35),0,IF(ISBLANK(E35),0,IF(ISBLANK(F35),0,1)))</f>
        <v>0</v>
      </c>
      <c r="C35" s="140">
        <v>1</v>
      </c>
      <c r="D35" s="53"/>
      <c r="E35" s="53"/>
      <c r="F35" s="53"/>
      <c r="G35" s="164">
        <v>34.951000000000001</v>
      </c>
      <c r="H35" s="53">
        <v>2000</v>
      </c>
      <c r="I35" s="159">
        <v>2000</v>
      </c>
      <c r="J35" s="142" t="s">
        <v>4</v>
      </c>
      <c r="K35" s="143" t="str">
        <f>IF(ISBLANK(E35),"",(0.000824493-(0.0000040899*E35)+(0.000000076438*E35^2)-(0.00000000082467*E35^3)+(0.0000000000053875*E35^4)))</f>
        <v/>
      </c>
      <c r="L35" s="143" t="str">
        <f>IF(ISBLANK(E35),"",(-0.00000572466+(0.00000010227*E35)-(0.0000000016546*E35^2)))</f>
        <v/>
      </c>
      <c r="M35" s="143" t="str">
        <f>IF(ISBLANK(E35),"",IF(ISBLANK(G35),(O35+(K35*35)+(L35*35^1.5)+(0.00000048314*35^2)),(O35+(K35*G35)+(L35*G35^1.5)+(0.00000048314*G35^2))))</f>
        <v/>
      </c>
      <c r="N35" s="144" t="str">
        <f>IF(ISBLANK(D35),"",IF(ISBLANK(G35),J35*(1+0.00001*(35-20)),J35*(1+0.00001*(G35-20))))</f>
        <v/>
      </c>
      <c r="O35" s="143" t="str">
        <f>IF(ISBLANK(E35),"",(0.999842594+(0.00006793952*E35)-(0.00000909529*E35^2)+(0.0000001001685*E35^3)-(0.000000001120083*E35^4)+(0.000000000006536332*E35^5)))</f>
        <v/>
      </c>
      <c r="P35" s="145">
        <v>5.625</v>
      </c>
      <c r="Q35" s="142" t="s">
        <v>4</v>
      </c>
      <c r="S35" s="238">
        <v>244.5</v>
      </c>
      <c r="T35" s="231">
        <v>0</v>
      </c>
      <c r="U35" s="231">
        <v>0</v>
      </c>
      <c r="X35" s="231">
        <v>20.85</v>
      </c>
      <c r="Y35" s="231">
        <v>20.374399177534855</v>
      </c>
      <c r="Z35" s="231">
        <v>1.504</v>
      </c>
      <c r="AA35" s="231">
        <v>1.469692871127694</v>
      </c>
      <c r="AB35" s="231">
        <v>23.64</v>
      </c>
      <c r="AC35" s="231">
        <v>23.100757628629445</v>
      </c>
      <c r="AD35" s="149"/>
      <c r="AE35" s="149"/>
      <c r="AF35" s="149"/>
      <c r="AG35" s="149"/>
      <c r="AH35" s="149"/>
      <c r="AI35" s="149"/>
      <c r="AJ35" s="149"/>
      <c r="AK35" s="149"/>
      <c r="AL35" s="149"/>
      <c r="AM35" s="149"/>
      <c r="AN35" s="149"/>
      <c r="AO35" s="149"/>
      <c r="AP35" s="149"/>
      <c r="AQ35" s="149"/>
      <c r="AR35" s="149"/>
      <c r="AS35" s="149"/>
      <c r="AT35" s="149"/>
      <c r="AU35" s="149"/>
      <c r="AV35" s="149"/>
      <c r="AW35" s="149"/>
      <c r="AX35" s="149"/>
      <c r="AY35" s="149"/>
      <c r="AZ35" s="149"/>
      <c r="BA35" s="149"/>
      <c r="BB35" s="150"/>
    </row>
    <row r="36" spans="1:54" ht="15.75" x14ac:dyDescent="0.25">
      <c r="A36" s="75">
        <f>IF(ISBLANK(VLOOKUP(D36,#REF!,3)),0,1)</f>
        <v>1</v>
      </c>
      <c r="B36" s="74">
        <f t="shared" ref="B36:B58" si="0">IF(ISBLANK(D36),0,IF(ISBLANK(E36),0,IF(ISBLANK(F36),0,1)))</f>
        <v>0</v>
      </c>
      <c r="C36" s="52">
        <v>2</v>
      </c>
      <c r="D36" s="53"/>
      <c r="E36" s="53"/>
      <c r="F36" s="53"/>
      <c r="G36" s="164">
        <v>34.948099999999997</v>
      </c>
      <c r="H36" s="53">
        <v>1500</v>
      </c>
      <c r="I36" s="159">
        <v>1498</v>
      </c>
      <c r="J36" s="127" t="s">
        <v>4</v>
      </c>
      <c r="K36" s="57" t="str">
        <f t="shared" ref="K36:K45" si="1">IF(ISBLANK(E36),"",(0.000824493-(0.0000040899*E36)+(0.000000076438*E36^2)-(0.00000000082467*E36^3)+(0.0000000000053875*E36^4)))</f>
        <v/>
      </c>
      <c r="L36" s="57" t="str">
        <f t="shared" ref="L36:L45" si="2">IF(ISBLANK(E36),"",(-0.00000572466+(0.00000010227*E36)-(0.0000000016546*E36^2)))</f>
        <v/>
      </c>
      <c r="M36" s="57" t="str">
        <f t="shared" ref="M36:M45" si="3">IF(ISBLANK(E36),"",IF(ISBLANK(G36),(O36+(K36*35)+(L36*35^1.5)+(0.00000048314*35^2)),(O36+(K36*G36)+(L36*G36^1.5)+(0.00000048314*G36^2))))</f>
        <v/>
      </c>
      <c r="N36" s="58" t="str">
        <f t="shared" ref="N36:N45" si="4">IF(ISBLANK(D36),"",IF(ISBLANK(G36),J36*(1+0.00001*(35-20)),J36*(1+0.00001*(G36-20))))</f>
        <v/>
      </c>
      <c r="O36" s="57" t="str">
        <f t="shared" ref="O36:O45" si="5">IF(ISBLANK(E36),"",(0.999842594+(0.00006793952*E36)-(0.00000909529*E36^2)+(0.0000001001685*E36^3)-(0.000000001120083*E36^4)+(0.000000000006536332*E36^5)))</f>
        <v/>
      </c>
      <c r="P36" s="59">
        <v>5.0999999999999996</v>
      </c>
      <c r="Q36" s="127" t="s">
        <v>4</v>
      </c>
      <c r="S36" s="238">
        <v>221.7</v>
      </c>
      <c r="T36" s="231">
        <v>1E-3</v>
      </c>
      <c r="U36" s="231">
        <v>9.7718940899447744E-4</v>
      </c>
      <c r="X36" s="231">
        <v>22.939</v>
      </c>
      <c r="Y36" s="231">
        <v>22.415747852924316</v>
      </c>
      <c r="Z36" s="231">
        <v>1.643</v>
      </c>
      <c r="AA36" s="231">
        <v>1.6055221989779265</v>
      </c>
      <c r="AB36" s="231">
        <v>19.77</v>
      </c>
      <c r="AC36" s="231">
        <v>19.319034615820819</v>
      </c>
      <c r="AD36" s="76"/>
      <c r="AE36" s="76"/>
      <c r="AF36" s="76"/>
      <c r="AG36" s="76"/>
      <c r="AH36" s="76"/>
      <c r="AI36" s="76"/>
      <c r="AJ36" s="76"/>
      <c r="AK36" s="76"/>
      <c r="AL36" s="76"/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76"/>
      <c r="BA36" s="76"/>
      <c r="BB36" s="77"/>
    </row>
    <row r="37" spans="1:54" ht="15.75" x14ac:dyDescent="0.25">
      <c r="A37" s="75">
        <f>IF(ISBLANK(VLOOKUP(D37,#REF!,3)),0,1)</f>
        <v>1</v>
      </c>
      <c r="B37" s="74">
        <f t="shared" si="0"/>
        <v>0</v>
      </c>
      <c r="C37" s="52">
        <v>3</v>
      </c>
      <c r="D37" s="53"/>
      <c r="E37" s="53"/>
      <c r="F37" s="53"/>
      <c r="G37" s="164">
        <v>34.609699999999997</v>
      </c>
      <c r="H37" s="53">
        <v>1000</v>
      </c>
      <c r="I37" s="159">
        <v>1000</v>
      </c>
      <c r="J37" s="127" t="s">
        <v>4</v>
      </c>
      <c r="K37" s="57" t="str">
        <f t="shared" si="1"/>
        <v/>
      </c>
      <c r="L37" s="57" t="str">
        <f t="shared" si="2"/>
        <v/>
      </c>
      <c r="M37" s="57" t="str">
        <f t="shared" si="3"/>
        <v/>
      </c>
      <c r="N37" s="58" t="str">
        <f t="shared" si="4"/>
        <v/>
      </c>
      <c r="O37" s="57" t="str">
        <f t="shared" si="5"/>
        <v/>
      </c>
      <c r="P37" s="59">
        <v>3.4409999999999998</v>
      </c>
      <c r="Q37" s="127" t="s">
        <v>4</v>
      </c>
      <c r="S37" s="238">
        <v>149.6</v>
      </c>
      <c r="T37" s="231">
        <v>0</v>
      </c>
      <c r="U37" s="231">
        <v>0</v>
      </c>
      <c r="X37" s="231">
        <v>34.19</v>
      </c>
      <c r="Y37" s="231">
        <v>33.410105893521177</v>
      </c>
      <c r="Z37" s="231">
        <v>2.355</v>
      </c>
      <c r="AA37" s="231">
        <v>2.3012810581819942</v>
      </c>
      <c r="AB37" s="231">
        <v>31.32</v>
      </c>
      <c r="AC37" s="231">
        <v>30.605572289707034</v>
      </c>
      <c r="AD37" s="76"/>
      <c r="AE37" s="76"/>
      <c r="AF37" s="76"/>
      <c r="AG37" s="76"/>
      <c r="AH37" s="76"/>
      <c r="AI37" s="76"/>
      <c r="AJ37" s="76"/>
      <c r="AK37" s="76"/>
      <c r="AL37" s="76"/>
      <c r="AM37" s="76"/>
      <c r="AN37" s="76"/>
      <c r="AO37" s="76"/>
      <c r="AP37" s="76"/>
      <c r="AQ37" s="76"/>
      <c r="AR37" s="76"/>
      <c r="AS37" s="76"/>
      <c r="AT37" s="76"/>
      <c r="AU37" s="76"/>
      <c r="AV37" s="76"/>
      <c r="AW37" s="76"/>
      <c r="AX37" s="76"/>
      <c r="AY37" s="76"/>
      <c r="AZ37" s="76"/>
      <c r="BA37" s="76"/>
      <c r="BB37" s="77"/>
    </row>
    <row r="38" spans="1:54" ht="15.75" x14ac:dyDescent="0.25">
      <c r="A38" s="75">
        <f>IF(ISBLANK(VLOOKUP(D38,#REF!,3)),0,1)</f>
        <v>1</v>
      </c>
      <c r="B38" s="74">
        <f t="shared" si="0"/>
        <v>0</v>
      </c>
      <c r="C38" s="52">
        <v>4</v>
      </c>
      <c r="D38" s="53"/>
      <c r="E38" s="53"/>
      <c r="F38" s="53"/>
      <c r="G38" s="164">
        <v>34.673200000000001</v>
      </c>
      <c r="H38" s="53">
        <v>500</v>
      </c>
      <c r="I38" s="159">
        <v>499</v>
      </c>
      <c r="J38" s="127" t="s">
        <v>4</v>
      </c>
      <c r="K38" s="57" t="str">
        <f t="shared" si="1"/>
        <v/>
      </c>
      <c r="L38" s="57" t="str">
        <f t="shared" si="2"/>
        <v/>
      </c>
      <c r="M38" s="57" t="str">
        <f t="shared" si="3"/>
        <v/>
      </c>
      <c r="N38" s="58" t="str">
        <f t="shared" si="4"/>
        <v/>
      </c>
      <c r="O38" s="57" t="str">
        <f t="shared" si="5"/>
        <v/>
      </c>
      <c r="P38" s="59">
        <v>2.105</v>
      </c>
      <c r="Q38" s="127" t="s">
        <v>4</v>
      </c>
      <c r="S38" s="238">
        <v>91.6</v>
      </c>
      <c r="T38" s="231">
        <v>0</v>
      </c>
      <c r="U38" s="231">
        <v>0</v>
      </c>
      <c r="X38" s="231">
        <v>36.340000000000003</v>
      </c>
      <c r="Y38" s="231">
        <v>35.511063122859312</v>
      </c>
      <c r="Z38" s="231">
        <v>2.335</v>
      </c>
      <c r="AA38" s="231">
        <v>2.2817372700021048</v>
      </c>
      <c r="AB38" s="231">
        <v>20.350000000000001</v>
      </c>
      <c r="AC38" s="231">
        <v>19.885804473037616</v>
      </c>
      <c r="AD38" s="76"/>
      <c r="AE38" s="76"/>
      <c r="AF38" s="76"/>
      <c r="AG38" s="76"/>
      <c r="AH38" s="76"/>
      <c r="AI38" s="76"/>
      <c r="AJ38" s="76"/>
      <c r="AK38" s="76"/>
      <c r="AL38" s="76"/>
      <c r="AM38" s="76"/>
      <c r="AN38" s="76"/>
      <c r="AO38" s="76"/>
      <c r="AP38" s="76"/>
      <c r="AQ38" s="76"/>
      <c r="AR38" s="76"/>
      <c r="AS38" s="76"/>
      <c r="AT38" s="76"/>
      <c r="AU38" s="76"/>
      <c r="AV38" s="76"/>
      <c r="AW38" s="76"/>
      <c r="AX38" s="76"/>
      <c r="AY38" s="76"/>
      <c r="AZ38" s="76"/>
      <c r="BA38" s="76"/>
      <c r="BB38" s="77"/>
    </row>
    <row r="39" spans="1:54" ht="15.75" x14ac:dyDescent="0.25">
      <c r="A39" s="75">
        <f>IF(ISBLANK(VLOOKUP(D39,#REF!,3)),0,1)</f>
        <v>1</v>
      </c>
      <c r="B39" s="74">
        <f t="shared" si="0"/>
        <v>0</v>
      </c>
      <c r="C39" s="52">
        <v>5</v>
      </c>
      <c r="D39" s="53"/>
      <c r="E39" s="53"/>
      <c r="F39" s="53"/>
      <c r="G39" s="164">
        <v>34.957000000000001</v>
      </c>
      <c r="H39" s="53">
        <v>300</v>
      </c>
      <c r="I39" s="159">
        <v>299</v>
      </c>
      <c r="J39" s="127" t="s">
        <v>4</v>
      </c>
      <c r="K39" s="57" t="str">
        <f t="shared" si="1"/>
        <v/>
      </c>
      <c r="L39" s="57" t="str">
        <f t="shared" si="2"/>
        <v/>
      </c>
      <c r="M39" s="57" t="str">
        <f t="shared" si="3"/>
        <v/>
      </c>
      <c r="N39" s="58" t="str">
        <f t="shared" si="4"/>
        <v/>
      </c>
      <c r="O39" s="57" t="str">
        <f t="shared" si="5"/>
        <v/>
      </c>
      <c r="P39" s="59">
        <v>1.427</v>
      </c>
      <c r="Q39" s="127" t="s">
        <v>4</v>
      </c>
      <c r="S39" s="238">
        <v>62.1</v>
      </c>
      <c r="T39" s="231">
        <v>0</v>
      </c>
      <c r="U39" s="231">
        <v>0</v>
      </c>
      <c r="X39" s="231">
        <v>33.61</v>
      </c>
      <c r="Y39" s="231">
        <v>32.843336036304386</v>
      </c>
      <c r="Z39" s="231">
        <v>2.1</v>
      </c>
      <c r="AA39" s="231">
        <v>2.0520977588884026</v>
      </c>
      <c r="AB39" s="231">
        <v>14.18</v>
      </c>
      <c r="AC39" s="231">
        <v>13.85654581954169</v>
      </c>
      <c r="AD39" s="76"/>
      <c r="AE39" s="76"/>
      <c r="AF39" s="76"/>
      <c r="AG39" s="76"/>
      <c r="AH39" s="76"/>
      <c r="AI39" s="76"/>
      <c r="AJ39" s="76"/>
      <c r="AK39" s="76"/>
      <c r="AL39" s="76"/>
      <c r="AM39" s="76"/>
      <c r="AN39" s="76"/>
      <c r="AO39" s="76"/>
      <c r="AP39" s="76"/>
      <c r="AQ39" s="76"/>
      <c r="AR39" s="76"/>
      <c r="AS39" s="76"/>
      <c r="AT39" s="76"/>
      <c r="AU39" s="76"/>
      <c r="AV39" s="76"/>
      <c r="AW39" s="76"/>
      <c r="AX39" s="76"/>
      <c r="AY39" s="76"/>
      <c r="AZ39" s="76"/>
      <c r="BA39" s="76"/>
      <c r="BB39" s="77"/>
    </row>
    <row r="40" spans="1:54" ht="15.75" x14ac:dyDescent="0.25">
      <c r="A40" s="75">
        <f>IF(ISBLANK(VLOOKUP(D40,#REF!,3)),0,1)</f>
        <v>1</v>
      </c>
      <c r="B40" s="74">
        <f t="shared" si="0"/>
        <v>0</v>
      </c>
      <c r="C40" s="52">
        <v>6</v>
      </c>
      <c r="D40" s="53"/>
      <c r="E40" s="53"/>
      <c r="F40" s="53"/>
      <c r="G40" s="164">
        <v>35.5749</v>
      </c>
      <c r="H40" s="53">
        <v>160</v>
      </c>
      <c r="I40" s="159">
        <v>159</v>
      </c>
      <c r="J40" s="127" t="s">
        <v>4</v>
      </c>
      <c r="K40" s="57" t="str">
        <f t="shared" si="1"/>
        <v/>
      </c>
      <c r="L40" s="57" t="str">
        <f t="shared" si="2"/>
        <v/>
      </c>
      <c r="M40" s="57" t="str">
        <f t="shared" si="3"/>
        <v/>
      </c>
      <c r="N40" s="58" t="str">
        <f t="shared" si="4"/>
        <v/>
      </c>
      <c r="O40" s="57" t="str">
        <f t="shared" si="5"/>
        <v/>
      </c>
      <c r="P40" s="59">
        <v>2.9409999999999998</v>
      </c>
      <c r="Q40" s="127" t="s">
        <v>4</v>
      </c>
      <c r="S40" s="238">
        <v>128</v>
      </c>
      <c r="T40" s="231">
        <v>3.0000000000000001E-3</v>
      </c>
      <c r="U40" s="231">
        <v>2.9315682269834323E-3</v>
      </c>
      <c r="X40" s="231">
        <v>17.297000000000001</v>
      </c>
      <c r="Y40" s="231">
        <v>16.902445207377475</v>
      </c>
      <c r="Z40" s="231">
        <v>1.2289999999999999</v>
      </c>
      <c r="AA40" s="231">
        <v>1.2009657836542127</v>
      </c>
      <c r="AB40" s="231">
        <v>5.82</v>
      </c>
      <c r="AC40" s="231">
        <v>5.6872423603478586</v>
      </c>
      <c r="AD40" s="76"/>
      <c r="AE40" s="76"/>
      <c r="AF40" s="76"/>
      <c r="AG40" s="76"/>
      <c r="AH40" s="76"/>
      <c r="AI40" s="76"/>
      <c r="AJ40" s="76"/>
      <c r="AK40" s="76"/>
      <c r="AL40" s="76"/>
      <c r="AM40" s="76"/>
      <c r="AN40" s="76"/>
      <c r="AO40" s="76"/>
      <c r="AP40" s="76"/>
      <c r="AQ40" s="76"/>
      <c r="AR40" s="76"/>
      <c r="AS40" s="76"/>
      <c r="AT40" s="76"/>
      <c r="AU40" s="76"/>
      <c r="AV40" s="76"/>
      <c r="AW40" s="76"/>
      <c r="AX40" s="76"/>
      <c r="AY40" s="76"/>
      <c r="AZ40" s="76"/>
      <c r="BA40" s="76"/>
      <c r="BB40" s="77"/>
    </row>
    <row r="41" spans="1:54" ht="15.75" x14ac:dyDescent="0.25">
      <c r="A41" s="75">
        <f>IF(ISBLANK(VLOOKUP(D41,#REF!,3)),0,1)</f>
        <v>1</v>
      </c>
      <c r="B41" s="74">
        <f t="shared" si="0"/>
        <v>0</v>
      </c>
      <c r="C41" s="52">
        <v>7</v>
      </c>
      <c r="D41" s="53"/>
      <c r="E41" s="53"/>
      <c r="F41" s="53"/>
      <c r="G41" s="232">
        <v>35.637700000000002</v>
      </c>
      <c r="H41" s="53">
        <v>130</v>
      </c>
      <c r="I41" s="159">
        <v>129</v>
      </c>
      <c r="J41" s="127" t="s">
        <v>146</v>
      </c>
      <c r="K41" s="57" t="str">
        <f t="shared" si="1"/>
        <v/>
      </c>
      <c r="L41" s="57" t="str">
        <f t="shared" si="2"/>
        <v/>
      </c>
      <c r="M41" s="57" t="str">
        <f t="shared" si="3"/>
        <v/>
      </c>
      <c r="N41" s="58" t="str">
        <f t="shared" si="4"/>
        <v/>
      </c>
      <c r="O41" s="57" t="str">
        <f t="shared" si="5"/>
        <v/>
      </c>
      <c r="P41" s="59">
        <v>3.0739999999999998</v>
      </c>
      <c r="Q41" s="127" t="s">
        <v>4</v>
      </c>
      <c r="S41" s="238">
        <v>133.80000000000001</v>
      </c>
      <c r="T41" s="231">
        <v>5.0000000000000001E-3</v>
      </c>
      <c r="U41" s="231">
        <v>4.8859470449723868E-3</v>
      </c>
      <c r="X41" s="231">
        <v>15.895</v>
      </c>
      <c r="Y41" s="231">
        <v>15.532425655967218</v>
      </c>
      <c r="Z41" s="231">
        <v>1.1879999999999999</v>
      </c>
      <c r="AA41" s="231">
        <v>1.1609010178854391</v>
      </c>
      <c r="AB41" s="231">
        <v>5.48</v>
      </c>
      <c r="AC41" s="231">
        <v>5.3549979612897367</v>
      </c>
      <c r="AD41" s="76"/>
      <c r="AE41" s="76"/>
      <c r="AF41" s="76"/>
      <c r="AG41" s="76"/>
      <c r="AH41" s="76"/>
      <c r="AI41" s="76"/>
      <c r="AJ41" s="76"/>
      <c r="AK41" s="76"/>
      <c r="AL41" s="76"/>
      <c r="AM41" s="76"/>
      <c r="AN41" s="76"/>
      <c r="AO41" s="76"/>
      <c r="AP41" s="76"/>
      <c r="AQ41" s="76"/>
      <c r="AR41" s="76"/>
      <c r="AS41" s="76"/>
      <c r="AT41" s="76"/>
      <c r="AU41" s="76"/>
      <c r="AV41" s="76"/>
      <c r="AW41" s="76"/>
      <c r="AX41" s="76"/>
      <c r="AY41" s="76"/>
      <c r="AZ41" s="76"/>
      <c r="BA41" s="76"/>
      <c r="BB41" s="77"/>
    </row>
    <row r="42" spans="1:54" ht="15.75" x14ac:dyDescent="0.25">
      <c r="A42" s="75">
        <f>IF(ISBLANK(VLOOKUP(D42,#REF!,3)),0,1)</f>
        <v>1</v>
      </c>
      <c r="B42" s="74">
        <f t="shared" si="0"/>
        <v>0</v>
      </c>
      <c r="C42" s="52">
        <v>8</v>
      </c>
      <c r="D42" s="53"/>
      <c r="E42" s="53"/>
      <c r="F42" s="53"/>
      <c r="G42" s="232">
        <v>35.638399999999997</v>
      </c>
      <c r="H42" s="53">
        <v>130</v>
      </c>
      <c r="I42" s="159">
        <v>129</v>
      </c>
      <c r="J42" s="127" t="s">
        <v>4</v>
      </c>
      <c r="K42" s="57" t="str">
        <f t="shared" si="1"/>
        <v/>
      </c>
      <c r="L42" s="57" t="str">
        <f t="shared" si="2"/>
        <v/>
      </c>
      <c r="M42" s="57" t="str">
        <f t="shared" si="3"/>
        <v/>
      </c>
      <c r="N42" s="58" t="str">
        <f t="shared" si="4"/>
        <v/>
      </c>
      <c r="O42" s="57" t="str">
        <f t="shared" si="5"/>
        <v/>
      </c>
      <c r="P42" s="59">
        <v>3.0590000000000002</v>
      </c>
      <c r="Q42" s="127" t="s">
        <v>4</v>
      </c>
      <c r="S42" s="238">
        <v>133.1</v>
      </c>
      <c r="T42" s="231">
        <v>5.0000000000000001E-3</v>
      </c>
      <c r="U42" s="231">
        <v>4.8859470449723868E-3</v>
      </c>
      <c r="X42" s="231">
        <v>15.935</v>
      </c>
      <c r="Y42" s="231">
        <v>15.571513232326998</v>
      </c>
      <c r="Z42" s="231">
        <v>1.167</v>
      </c>
      <c r="AA42" s="231">
        <v>1.1403800402965552</v>
      </c>
      <c r="AB42" s="231">
        <v>5.48</v>
      </c>
      <c r="AC42" s="231">
        <v>5.3549979612897367</v>
      </c>
      <c r="AD42" s="76"/>
      <c r="AE42" s="76"/>
      <c r="AF42" s="76"/>
      <c r="AG42" s="76"/>
      <c r="AH42" s="76"/>
      <c r="AI42" s="76"/>
      <c r="AJ42" s="76"/>
      <c r="AK42" s="76"/>
      <c r="AL42" s="76"/>
      <c r="AM42" s="76"/>
      <c r="AN42" s="76"/>
      <c r="AO42" s="76"/>
      <c r="AP42" s="76"/>
      <c r="AQ42" s="76"/>
      <c r="AR42" s="76"/>
      <c r="AS42" s="76"/>
      <c r="AT42" s="76"/>
      <c r="AU42" s="76"/>
      <c r="AV42" s="76"/>
      <c r="AW42" s="76"/>
      <c r="AX42" s="76"/>
      <c r="AY42" s="76"/>
      <c r="AZ42" s="76"/>
      <c r="BA42" s="76"/>
      <c r="BB42" s="77"/>
    </row>
    <row r="43" spans="1:54" ht="15.75" x14ac:dyDescent="0.25">
      <c r="A43" s="75">
        <f>IF(ISBLANK(VLOOKUP(D43,#REF!,3)),0,1)</f>
        <v>1</v>
      </c>
      <c r="B43" s="74">
        <f t="shared" si="0"/>
        <v>0</v>
      </c>
      <c r="C43" s="52">
        <v>9</v>
      </c>
      <c r="D43" s="53"/>
      <c r="E43" s="53"/>
      <c r="F43" s="53"/>
      <c r="G43" s="164">
        <v>35.673900000000003</v>
      </c>
      <c r="H43" s="53">
        <v>100</v>
      </c>
      <c r="I43" s="159">
        <v>99</v>
      </c>
      <c r="J43" s="127" t="s">
        <v>4</v>
      </c>
      <c r="K43" s="57" t="str">
        <f t="shared" si="1"/>
        <v/>
      </c>
      <c r="L43" s="57" t="str">
        <f t="shared" si="2"/>
        <v/>
      </c>
      <c r="M43" s="57" t="str">
        <f t="shared" si="3"/>
        <v/>
      </c>
      <c r="N43" s="58" t="str">
        <f t="shared" si="4"/>
        <v/>
      </c>
      <c r="O43" s="57" t="str">
        <f t="shared" si="5"/>
        <v/>
      </c>
      <c r="P43" s="59">
        <v>3.181</v>
      </c>
      <c r="Q43" s="127" t="s">
        <v>4</v>
      </c>
      <c r="S43" s="238">
        <v>138.5</v>
      </c>
      <c r="T43" s="231">
        <v>6.0000000000000001E-3</v>
      </c>
      <c r="U43" s="231">
        <v>5.8631364539668647E-3</v>
      </c>
      <c r="X43" s="231">
        <v>15.004</v>
      </c>
      <c r="Y43" s="231">
        <v>14.661749892553139</v>
      </c>
      <c r="Z43" s="231">
        <v>1.089</v>
      </c>
      <c r="AA43" s="231">
        <v>1.0641592663949859</v>
      </c>
      <c r="AB43" s="231">
        <v>5.03</v>
      </c>
      <c r="AC43" s="231">
        <v>4.9152627272422214</v>
      </c>
      <c r="AD43" s="76"/>
      <c r="AE43" s="76"/>
      <c r="AF43" s="76"/>
      <c r="AG43" s="76"/>
      <c r="AH43" s="76"/>
      <c r="AI43" s="76"/>
      <c r="AJ43" s="76"/>
      <c r="AK43" s="76"/>
      <c r="AL43" s="76"/>
      <c r="AM43" s="76"/>
      <c r="AN43" s="76"/>
      <c r="AO43" s="76"/>
      <c r="AP43" s="76"/>
      <c r="AQ43" s="76"/>
      <c r="AR43" s="76"/>
      <c r="AS43" s="76"/>
      <c r="AT43" s="76"/>
      <c r="AU43" s="76"/>
      <c r="AV43" s="76"/>
      <c r="AW43" s="76"/>
      <c r="AX43" s="76"/>
      <c r="AY43" s="76"/>
      <c r="AZ43" s="76"/>
      <c r="BA43" s="76"/>
      <c r="BB43" s="77"/>
    </row>
    <row r="44" spans="1:54" ht="15.75" x14ac:dyDescent="0.25">
      <c r="A44" s="75">
        <f>IF(ISBLANK(VLOOKUP(D44,#REF!,3)),0,1)</f>
        <v>1</v>
      </c>
      <c r="B44" s="74">
        <f t="shared" si="0"/>
        <v>0</v>
      </c>
      <c r="C44" s="52">
        <v>10</v>
      </c>
      <c r="D44" s="53"/>
      <c r="E44" s="53"/>
      <c r="F44" s="53"/>
      <c r="G44" s="164" t="s">
        <v>4</v>
      </c>
      <c r="H44" s="53">
        <v>80</v>
      </c>
      <c r="I44" s="159">
        <v>79</v>
      </c>
      <c r="J44" s="127" t="s">
        <v>4</v>
      </c>
      <c r="K44" s="57" t="str">
        <f t="shared" si="1"/>
        <v/>
      </c>
      <c r="L44" s="57" t="str">
        <f t="shared" si="2"/>
        <v/>
      </c>
      <c r="M44" s="57" t="str">
        <f t="shared" si="3"/>
        <v/>
      </c>
      <c r="N44" s="58" t="str">
        <f t="shared" si="4"/>
        <v/>
      </c>
      <c r="O44" s="57" t="str">
        <f t="shared" si="5"/>
        <v/>
      </c>
      <c r="P44" s="59"/>
      <c r="Q44" s="127" t="s">
        <v>4</v>
      </c>
      <c r="S44" s="238"/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  <c r="AP44" s="76"/>
      <c r="AQ44" s="76"/>
      <c r="AR44" s="76"/>
      <c r="AS44" s="76"/>
      <c r="AT44" s="76"/>
      <c r="AU44" s="76"/>
      <c r="AV44" s="76"/>
      <c r="AW44" s="76"/>
      <c r="AX44" s="76"/>
      <c r="AY44" s="76"/>
      <c r="AZ44" s="76"/>
      <c r="BA44" s="76"/>
      <c r="BB44" s="77"/>
    </row>
    <row r="45" spans="1:54" ht="15.75" x14ac:dyDescent="0.25">
      <c r="A45" s="75">
        <f>IF(ISBLANK(VLOOKUP(D45,#REF!,3)),0,1)</f>
        <v>1</v>
      </c>
      <c r="B45" s="74">
        <f t="shared" si="0"/>
        <v>0</v>
      </c>
      <c r="C45" s="52">
        <v>11</v>
      </c>
      <c r="D45" s="53"/>
      <c r="E45" s="53"/>
      <c r="F45" s="53"/>
      <c r="G45" s="164">
        <v>35.933199999999999</v>
      </c>
      <c r="H45" s="53">
        <v>60</v>
      </c>
      <c r="I45" s="159">
        <v>59</v>
      </c>
      <c r="J45" s="127" t="s">
        <v>4</v>
      </c>
      <c r="K45" s="57" t="str">
        <f t="shared" si="1"/>
        <v/>
      </c>
      <c r="L45" s="57" t="str">
        <f t="shared" si="2"/>
        <v/>
      </c>
      <c r="M45" s="57" t="str">
        <f t="shared" si="3"/>
        <v/>
      </c>
      <c r="N45" s="58" t="str">
        <f t="shared" si="4"/>
        <v/>
      </c>
      <c r="O45" s="57" t="str">
        <f t="shared" si="5"/>
        <v/>
      </c>
      <c r="P45" s="59">
        <v>3.4740000000000002</v>
      </c>
      <c r="Q45" s="127" t="s">
        <v>4</v>
      </c>
      <c r="S45" s="238">
        <v>151.30000000000001</v>
      </c>
      <c r="T45" s="231">
        <v>6.6000000000000003E-2</v>
      </c>
      <c r="U45" s="231">
        <v>6.4494500993635517E-2</v>
      </c>
      <c r="X45" s="231">
        <v>11.064</v>
      </c>
      <c r="Y45" s="231">
        <v>10.811623621114897</v>
      </c>
      <c r="Z45" s="231">
        <v>0.871</v>
      </c>
      <c r="AA45" s="231">
        <v>0.85113197523418982</v>
      </c>
      <c r="AB45" s="231">
        <v>3.72</v>
      </c>
      <c r="AC45" s="231">
        <v>3.6351446014594559</v>
      </c>
      <c r="AD45" s="16"/>
      <c r="AE45" s="48"/>
      <c r="AF45" s="124"/>
      <c r="AG45" s="102"/>
      <c r="AH45" s="124"/>
      <c r="AI45" s="102"/>
      <c r="AJ45" s="16"/>
      <c r="AK45" s="102"/>
      <c r="AL45" s="124"/>
      <c r="AM45" s="102"/>
      <c r="AN45" s="16"/>
      <c r="AO45" s="48"/>
      <c r="AP45" s="124"/>
      <c r="AQ45" s="102"/>
      <c r="AR45" s="16"/>
      <c r="AS45" s="48"/>
      <c r="AT45" s="124"/>
      <c r="AU45" s="102"/>
      <c r="AV45" s="124"/>
      <c r="AW45" s="102"/>
      <c r="AX45" s="16"/>
      <c r="AY45" s="102"/>
      <c r="AZ45" s="124"/>
      <c r="BA45" s="102"/>
      <c r="BB45" s="49"/>
    </row>
    <row r="46" spans="1:54" ht="15.75" x14ac:dyDescent="0.25">
      <c r="A46" s="75">
        <f>IF(ISBLANK(VLOOKUP(D46,#REF!,3)),0,1)</f>
        <v>1</v>
      </c>
      <c r="B46" s="74">
        <f t="shared" si="0"/>
        <v>0</v>
      </c>
      <c r="C46" s="52">
        <v>12</v>
      </c>
      <c r="D46" s="53"/>
      <c r="E46" s="54"/>
      <c r="F46" s="55"/>
      <c r="G46" s="164">
        <v>34.501399999999997</v>
      </c>
      <c r="H46" s="53">
        <v>40</v>
      </c>
      <c r="I46" s="159">
        <v>40</v>
      </c>
      <c r="J46" s="127" t="s">
        <v>4</v>
      </c>
      <c r="K46" s="127" t="s">
        <v>4</v>
      </c>
      <c r="L46" s="127" t="s">
        <v>4</v>
      </c>
      <c r="M46" s="127" t="s">
        <v>4</v>
      </c>
      <c r="N46" s="127" t="s">
        <v>4</v>
      </c>
      <c r="O46" s="127" t="s">
        <v>4</v>
      </c>
      <c r="P46" s="59">
        <v>3.327</v>
      </c>
      <c r="Q46" s="127" t="s">
        <v>4</v>
      </c>
      <c r="S46" s="238">
        <v>145.1</v>
      </c>
      <c r="T46" s="231">
        <v>0.50600000000000001</v>
      </c>
      <c r="U46" s="231">
        <v>0.4944578409512056</v>
      </c>
      <c r="X46" s="231">
        <v>10.704000000000001</v>
      </c>
      <c r="Y46" s="231">
        <v>10.459835433876886</v>
      </c>
      <c r="Z46" s="231">
        <v>0.85499999999999998</v>
      </c>
      <c r="AA46" s="231">
        <v>0.83549694469027813</v>
      </c>
      <c r="AB46" s="231">
        <v>3.64</v>
      </c>
      <c r="AC46" s="231">
        <v>3.5569694487398977</v>
      </c>
      <c r="AD46" s="76"/>
      <c r="AE46" s="76"/>
      <c r="AF46" s="76"/>
      <c r="AG46" s="76"/>
      <c r="AH46" s="76"/>
      <c r="AI46" s="76"/>
      <c r="AJ46" s="76"/>
      <c r="AK46" s="76"/>
      <c r="AL46" s="76"/>
      <c r="AM46" s="76"/>
      <c r="AN46" s="76"/>
      <c r="AO46" s="76"/>
      <c r="AP46" s="76"/>
      <c r="AQ46" s="76"/>
      <c r="AR46" s="76"/>
      <c r="AS46" s="76"/>
      <c r="AT46" s="76"/>
      <c r="AU46" s="76"/>
      <c r="AV46" s="76"/>
      <c r="AW46" s="76"/>
      <c r="AX46" s="76"/>
      <c r="AY46" s="76"/>
      <c r="AZ46" s="76"/>
      <c r="BA46" s="76"/>
      <c r="BB46" s="77"/>
    </row>
    <row r="47" spans="1:54" ht="15.75" x14ac:dyDescent="0.25">
      <c r="A47" s="75">
        <f>IF(ISBLANK(VLOOKUP(D47,#REF!,3)),0,1)</f>
        <v>1</v>
      </c>
      <c r="B47" s="74">
        <f t="shared" si="0"/>
        <v>0</v>
      </c>
      <c r="C47" s="52">
        <v>13</v>
      </c>
      <c r="D47" s="53"/>
      <c r="E47" s="54"/>
      <c r="F47" s="55"/>
      <c r="G47" s="164" t="s">
        <v>4</v>
      </c>
      <c r="H47" s="53">
        <v>30</v>
      </c>
      <c r="I47" s="159">
        <v>34</v>
      </c>
      <c r="J47" s="127" t="s">
        <v>4</v>
      </c>
      <c r="K47" s="127" t="s">
        <v>4</v>
      </c>
      <c r="L47" s="127" t="s">
        <v>4</v>
      </c>
      <c r="M47" s="127" t="s">
        <v>4</v>
      </c>
      <c r="N47" s="127" t="s">
        <v>4</v>
      </c>
      <c r="O47" s="127" t="s">
        <v>4</v>
      </c>
      <c r="P47" s="59"/>
      <c r="Q47" s="127" t="s">
        <v>4</v>
      </c>
      <c r="S47" s="238"/>
      <c r="T47" s="231">
        <v>0.29499999999999998</v>
      </c>
      <c r="U47" s="231">
        <v>0.28827087565337084</v>
      </c>
      <c r="X47" s="231">
        <v>6.1150000000000002</v>
      </c>
      <c r="Y47" s="231">
        <v>5.9755132360012295</v>
      </c>
      <c r="Z47" s="231">
        <v>0.59</v>
      </c>
      <c r="AA47" s="231">
        <v>0.57654175130674168</v>
      </c>
      <c r="AB47" s="231">
        <v>2.73</v>
      </c>
      <c r="AC47" s="231">
        <v>2.6677270865549234</v>
      </c>
      <c r="AD47" s="76"/>
      <c r="AE47" s="76"/>
      <c r="AF47" s="76"/>
      <c r="AG47" s="76"/>
      <c r="AH47" s="76"/>
      <c r="AI47" s="76"/>
      <c r="AJ47" s="76"/>
      <c r="AK47" s="76"/>
      <c r="AL47" s="76"/>
      <c r="AM47" s="76"/>
      <c r="AN47" s="76"/>
      <c r="AO47" s="76"/>
      <c r="AP47" s="76"/>
      <c r="AQ47" s="76"/>
      <c r="AR47" s="76"/>
      <c r="AS47" s="76"/>
      <c r="AT47" s="76"/>
      <c r="AU47" s="76"/>
      <c r="AV47" s="76"/>
      <c r="AW47" s="76"/>
      <c r="AX47" s="76"/>
      <c r="AY47" s="76"/>
      <c r="AZ47" s="76"/>
      <c r="BA47" s="76"/>
      <c r="BB47" s="77"/>
    </row>
    <row r="48" spans="1:54" ht="15.75" x14ac:dyDescent="0.25">
      <c r="A48" s="75">
        <f>IF(ISBLANK(VLOOKUP(D48,#REF!,3)),0,1)</f>
        <v>1</v>
      </c>
      <c r="B48" s="74">
        <f t="shared" si="0"/>
        <v>0</v>
      </c>
      <c r="C48" s="52">
        <v>14</v>
      </c>
      <c r="D48" s="53"/>
      <c r="E48" s="54"/>
      <c r="F48" s="55"/>
      <c r="G48" s="164" t="s">
        <v>4</v>
      </c>
      <c r="H48" s="53">
        <v>30</v>
      </c>
      <c r="I48" s="159">
        <v>34</v>
      </c>
      <c r="J48" s="127" t="s">
        <v>4</v>
      </c>
      <c r="K48" s="127" t="s">
        <v>4</v>
      </c>
      <c r="L48" s="127" t="s">
        <v>4</v>
      </c>
      <c r="M48" s="127" t="s">
        <v>4</v>
      </c>
      <c r="N48" s="127" t="s">
        <v>4</v>
      </c>
      <c r="O48" s="127" t="s">
        <v>4</v>
      </c>
      <c r="P48" s="59"/>
      <c r="Q48" s="127" t="s">
        <v>4</v>
      </c>
      <c r="S48" s="238"/>
      <c r="T48" s="231">
        <v>0.3</v>
      </c>
      <c r="U48" s="231">
        <v>0.2931568226983432</v>
      </c>
      <c r="X48" s="231">
        <v>6.18</v>
      </c>
      <c r="Y48" s="231">
        <v>6.0390305475858703</v>
      </c>
      <c r="Z48" s="231">
        <v>0.56699999999999995</v>
      </c>
      <c r="AA48" s="231">
        <v>0.55406639489986864</v>
      </c>
      <c r="AB48" s="231">
        <v>2.64</v>
      </c>
      <c r="AC48" s="231">
        <v>2.5797800397454203</v>
      </c>
      <c r="AD48" s="76"/>
      <c r="AE48" s="76"/>
      <c r="AF48" s="76"/>
      <c r="AG48" s="76"/>
      <c r="AH48" s="76"/>
      <c r="AI48" s="76"/>
      <c r="AJ48" s="76"/>
      <c r="AK48" s="76"/>
      <c r="AL48" s="76"/>
      <c r="AM48" s="76"/>
      <c r="AN48" s="76"/>
      <c r="AO48" s="76"/>
      <c r="AP48" s="76"/>
      <c r="AQ48" s="76"/>
      <c r="AR48" s="76"/>
      <c r="AS48" s="76"/>
      <c r="AT48" s="76"/>
      <c r="AU48" s="76"/>
      <c r="AV48" s="76"/>
      <c r="AW48" s="76"/>
      <c r="AX48" s="76"/>
      <c r="AY48" s="76"/>
      <c r="AZ48" s="76"/>
      <c r="BA48" s="76"/>
      <c r="BB48" s="77"/>
    </row>
    <row r="49" spans="1:54" ht="15.75" x14ac:dyDescent="0.25">
      <c r="A49" s="75">
        <f>IF(ISBLANK(VLOOKUP(D49,#REF!,3)),0,1)</f>
        <v>1</v>
      </c>
      <c r="B49" s="74">
        <f t="shared" si="0"/>
        <v>0</v>
      </c>
      <c r="C49" s="52">
        <v>15</v>
      </c>
      <c r="D49" s="53"/>
      <c r="E49" s="54"/>
      <c r="F49" s="55"/>
      <c r="G49" s="164">
        <v>34.5015</v>
      </c>
      <c r="H49" s="53">
        <v>20</v>
      </c>
      <c r="I49" s="159">
        <v>19</v>
      </c>
      <c r="J49" s="16"/>
      <c r="K49" s="16"/>
      <c r="L49" s="16"/>
      <c r="M49" s="16"/>
      <c r="N49" s="16"/>
      <c r="O49" s="16"/>
      <c r="P49" s="169">
        <v>4.5190000000000001</v>
      </c>
      <c r="Q49" s="16"/>
      <c r="S49" s="238">
        <v>197.3</v>
      </c>
      <c r="T49" s="231">
        <v>7.0000000000000001E-3</v>
      </c>
      <c r="U49" s="231">
        <v>6.8403258629613417E-3</v>
      </c>
      <c r="X49" s="231">
        <v>0.28299999999999997</v>
      </c>
      <c r="Y49" s="231">
        <v>0.27654460274543707</v>
      </c>
      <c r="Z49" s="231">
        <v>7.9000000000000001E-2</v>
      </c>
      <c r="AA49" s="231">
        <v>7.7197963310563722E-2</v>
      </c>
      <c r="AB49" s="231">
        <v>1.05</v>
      </c>
      <c r="AC49" s="231">
        <v>1.0260488794442013</v>
      </c>
      <c r="AD49" s="76"/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76"/>
      <c r="AR49" s="76"/>
      <c r="AS49" s="76"/>
      <c r="AT49" s="76"/>
      <c r="AU49" s="76"/>
      <c r="AV49" s="76"/>
      <c r="AW49" s="76"/>
      <c r="AX49" s="76"/>
      <c r="AY49" s="76"/>
      <c r="AZ49" s="76"/>
      <c r="BA49" s="76"/>
      <c r="BB49" s="77"/>
    </row>
    <row r="50" spans="1:54" ht="15.75" x14ac:dyDescent="0.25">
      <c r="A50" s="75">
        <f>IF(ISBLANK(VLOOKUP(D50,#REF!,3)),0,1)</f>
        <v>1</v>
      </c>
      <c r="B50" s="74">
        <f t="shared" si="0"/>
        <v>0</v>
      </c>
      <c r="C50" s="52">
        <v>16</v>
      </c>
      <c r="D50" s="53"/>
      <c r="E50" s="54"/>
      <c r="F50" s="55"/>
      <c r="G50" s="164">
        <v>33.9572</v>
      </c>
      <c r="H50" s="53">
        <v>10</v>
      </c>
      <c r="I50" s="159">
        <v>8</v>
      </c>
      <c r="J50" s="16"/>
      <c r="K50" s="16"/>
      <c r="L50" s="16"/>
      <c r="M50" s="16"/>
      <c r="N50" s="16"/>
      <c r="O50" s="16"/>
      <c r="P50" s="169">
        <v>4.5880000000000001</v>
      </c>
      <c r="Q50" s="16"/>
      <c r="S50" s="238">
        <v>200.5</v>
      </c>
      <c r="T50" s="231">
        <v>0</v>
      </c>
      <c r="U50" s="231">
        <v>0</v>
      </c>
      <c r="X50" s="231">
        <v>0.05</v>
      </c>
      <c r="Y50" s="231">
        <v>4.8859470449723871E-2</v>
      </c>
      <c r="Z50" s="231">
        <v>3.9000000000000007E-2</v>
      </c>
      <c r="AA50" s="231">
        <v>3.8110386950784628E-2</v>
      </c>
      <c r="AB50" s="231">
        <v>0.96</v>
      </c>
      <c r="AC50" s="231">
        <v>0.93810183263469826</v>
      </c>
      <c r="AD50" s="76"/>
      <c r="AE50" s="76"/>
      <c r="AF50" s="76"/>
      <c r="AG50" s="76"/>
      <c r="AH50" s="76"/>
      <c r="AI50" s="76"/>
      <c r="AJ50" s="76"/>
      <c r="AK50" s="76"/>
      <c r="AL50" s="76"/>
      <c r="AM50" s="76"/>
      <c r="AN50" s="76"/>
      <c r="AO50" s="76"/>
      <c r="AP50" s="76"/>
      <c r="AQ50" s="76"/>
      <c r="AR50" s="76"/>
      <c r="AS50" s="76"/>
      <c r="AT50" s="76"/>
      <c r="AU50" s="76"/>
      <c r="AV50" s="76"/>
      <c r="AW50" s="76"/>
      <c r="AX50" s="76"/>
      <c r="AY50" s="76"/>
      <c r="AZ50" s="76"/>
      <c r="BA50" s="76"/>
      <c r="BB50" s="77"/>
    </row>
    <row r="51" spans="1:54" ht="15.75" x14ac:dyDescent="0.25">
      <c r="A51" s="75">
        <f>IF(ISBLANK(VLOOKUP(D51,#REF!,3)),0,1)</f>
        <v>1</v>
      </c>
      <c r="B51" s="74">
        <f t="shared" si="0"/>
        <v>0</v>
      </c>
      <c r="C51" s="52">
        <v>17</v>
      </c>
      <c r="D51" s="53"/>
      <c r="E51" s="54"/>
      <c r="F51" s="55"/>
      <c r="G51" s="164">
        <v>33.906799999999997</v>
      </c>
      <c r="H51" s="53">
        <v>0</v>
      </c>
      <c r="I51" s="159">
        <v>0</v>
      </c>
      <c r="J51" s="16"/>
      <c r="K51" s="16"/>
      <c r="L51" s="16"/>
      <c r="M51" s="16"/>
      <c r="N51" s="16"/>
      <c r="O51" s="16"/>
      <c r="P51" s="169">
        <v>4.6050000000000004</v>
      </c>
      <c r="Q51" s="16"/>
      <c r="S51" s="238">
        <v>201.3</v>
      </c>
      <c r="T51" s="231">
        <v>0</v>
      </c>
      <c r="U51" s="231">
        <v>0</v>
      </c>
      <c r="X51" s="231">
        <v>0.04</v>
      </c>
      <c r="Y51" s="231">
        <v>3.9087576359779094E-2</v>
      </c>
      <c r="Z51" s="231">
        <v>3.6000000000000004E-2</v>
      </c>
      <c r="AA51" s="231">
        <v>3.5178818723801193E-2</v>
      </c>
      <c r="AB51" s="231">
        <v>0.93</v>
      </c>
      <c r="AC51" s="231">
        <v>0.90878615036486399</v>
      </c>
      <c r="AD51" s="76"/>
      <c r="AE51" s="76"/>
      <c r="AF51" s="76"/>
      <c r="AG51" s="76"/>
      <c r="AH51" s="76"/>
      <c r="AI51" s="76"/>
      <c r="AJ51" s="76"/>
      <c r="AK51" s="76"/>
      <c r="AL51" s="76"/>
      <c r="AM51" s="76"/>
      <c r="AN51" s="76"/>
      <c r="AO51" s="76"/>
      <c r="AP51" s="76"/>
      <c r="AQ51" s="76"/>
      <c r="AR51" s="76"/>
      <c r="AS51" s="76"/>
      <c r="AT51" s="76"/>
      <c r="AU51" s="76"/>
      <c r="AV51" s="76"/>
      <c r="AW51" s="76"/>
      <c r="AX51" s="76"/>
      <c r="AY51" s="76"/>
      <c r="AZ51" s="76"/>
      <c r="BA51" s="76"/>
      <c r="BB51" s="77"/>
    </row>
    <row r="52" spans="1:54" ht="15.75" x14ac:dyDescent="0.25">
      <c r="A52" s="75">
        <f>IF(ISBLANK(VLOOKUP(D52,#REF!,3)),0,1)</f>
        <v>1</v>
      </c>
      <c r="B52" s="74">
        <f t="shared" si="0"/>
        <v>0</v>
      </c>
      <c r="C52" s="52">
        <v>18</v>
      </c>
      <c r="D52" s="53"/>
      <c r="E52" s="54"/>
      <c r="F52" s="55"/>
      <c r="G52" s="164" t="s">
        <v>4</v>
      </c>
      <c r="H52" s="53">
        <v>0</v>
      </c>
      <c r="I52" s="159">
        <v>0</v>
      </c>
      <c r="J52" s="16"/>
      <c r="K52" s="16"/>
      <c r="L52" s="16"/>
      <c r="M52" s="16"/>
      <c r="N52" s="16"/>
      <c r="O52" s="16"/>
      <c r="P52" s="169"/>
      <c r="Q52" s="16"/>
      <c r="S52" s="238"/>
      <c r="T52" s="231">
        <v>0</v>
      </c>
      <c r="U52" s="231">
        <v>0</v>
      </c>
      <c r="X52" s="231">
        <v>0.03</v>
      </c>
      <c r="Y52" s="231">
        <v>2.9315682269834321E-2</v>
      </c>
      <c r="Z52" s="231">
        <v>4.7E-2</v>
      </c>
      <c r="AA52" s="231">
        <v>4.5927902222740437E-2</v>
      </c>
      <c r="AB52" s="231">
        <v>0.93</v>
      </c>
      <c r="AC52" s="231">
        <v>0.90878615036486399</v>
      </c>
      <c r="AD52" s="76"/>
      <c r="AE52" s="76"/>
      <c r="AF52" s="76"/>
      <c r="AG52" s="76"/>
      <c r="AH52" s="76"/>
      <c r="AI52" s="76"/>
      <c r="AJ52" s="76"/>
      <c r="AK52" s="76"/>
      <c r="AL52" s="76"/>
      <c r="AM52" s="76"/>
      <c r="AN52" s="76"/>
      <c r="AO52" s="76"/>
      <c r="AP52" s="76"/>
      <c r="AQ52" s="76"/>
      <c r="AR52" s="76"/>
      <c r="AS52" s="76"/>
      <c r="AT52" s="76"/>
      <c r="AU52" s="76"/>
      <c r="AV52" s="76"/>
      <c r="AW52" s="76"/>
      <c r="AX52" s="76"/>
      <c r="AY52" s="76"/>
      <c r="AZ52" s="76"/>
      <c r="BA52" s="76"/>
      <c r="BB52" s="77"/>
    </row>
    <row r="53" spans="1:54" ht="15.75" x14ac:dyDescent="0.25">
      <c r="A53" s="75">
        <f>IF(ISBLANK(VLOOKUP(D53,#REF!,3)),0,1)</f>
        <v>1</v>
      </c>
      <c r="B53" s="74">
        <f t="shared" si="0"/>
        <v>0</v>
      </c>
      <c r="C53" s="52">
        <v>19</v>
      </c>
      <c r="D53" s="53"/>
      <c r="E53" s="54"/>
      <c r="F53" s="55"/>
      <c r="G53" s="164">
        <v>33.9</v>
      </c>
      <c r="H53" s="53">
        <v>0</v>
      </c>
      <c r="I53" s="159">
        <v>0</v>
      </c>
      <c r="J53" s="16"/>
      <c r="K53" s="16"/>
      <c r="L53" s="16"/>
      <c r="M53" s="16"/>
      <c r="N53" s="16"/>
      <c r="O53" s="16"/>
      <c r="P53" s="169">
        <v>4.5780000000000003</v>
      </c>
      <c r="Q53" s="16"/>
      <c r="S53" s="124">
        <v>200.1</v>
      </c>
      <c r="T53" s="231">
        <v>0</v>
      </c>
      <c r="U53" s="231">
        <v>0</v>
      </c>
      <c r="X53" s="231">
        <v>0.02</v>
      </c>
      <c r="Y53" s="231">
        <v>1.9543788179889547E-2</v>
      </c>
      <c r="Z53" s="231">
        <v>4.9000000000000002E-2</v>
      </c>
      <c r="AA53" s="231">
        <v>4.7882281040729398E-2</v>
      </c>
      <c r="AB53" s="231">
        <v>0.9</v>
      </c>
      <c r="AC53" s="231">
        <v>0.87947046809502971</v>
      </c>
      <c r="AD53" s="76"/>
      <c r="AE53" s="76"/>
      <c r="AF53" s="76"/>
      <c r="AG53" s="76"/>
      <c r="AH53" s="76"/>
      <c r="AI53" s="76"/>
      <c r="AJ53" s="76"/>
      <c r="AK53" s="76"/>
      <c r="AL53" s="76"/>
      <c r="AM53" s="76"/>
      <c r="AN53" s="76"/>
      <c r="AO53" s="76"/>
      <c r="AP53" s="76"/>
      <c r="AQ53" s="76"/>
      <c r="AR53" s="76"/>
      <c r="AS53" s="76"/>
      <c r="AT53" s="76"/>
      <c r="AU53" s="76"/>
      <c r="AV53" s="76"/>
      <c r="AW53" s="76"/>
      <c r="AX53" s="76"/>
      <c r="AY53" s="76"/>
      <c r="AZ53" s="76"/>
      <c r="BA53" s="76"/>
      <c r="BB53" s="77"/>
    </row>
    <row r="54" spans="1:54" ht="15.75" x14ac:dyDescent="0.25">
      <c r="A54" s="75">
        <f>IF(ISBLANK(VLOOKUP(D54,#REF!,3)),0,1)</f>
        <v>1</v>
      </c>
      <c r="B54" s="74">
        <f t="shared" si="0"/>
        <v>0</v>
      </c>
      <c r="C54" s="52">
        <v>20</v>
      </c>
      <c r="D54" s="53"/>
      <c r="E54" s="54"/>
      <c r="F54" s="55"/>
      <c r="G54" s="112"/>
      <c r="H54" s="53"/>
      <c r="I54" s="53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76"/>
      <c r="U54" s="76"/>
      <c r="V54" s="76"/>
      <c r="W54" s="76"/>
      <c r="X54" s="76"/>
      <c r="Y54" s="76"/>
      <c r="Z54" s="76"/>
      <c r="AA54" s="76"/>
      <c r="AB54" s="76"/>
      <c r="AC54" s="76"/>
      <c r="AD54" s="76"/>
      <c r="AE54" s="76"/>
      <c r="AF54" s="76"/>
      <c r="AG54" s="76"/>
      <c r="AH54" s="76"/>
      <c r="AI54" s="76"/>
      <c r="AJ54" s="76"/>
      <c r="AK54" s="76"/>
      <c r="AL54" s="76"/>
      <c r="AM54" s="76"/>
      <c r="AN54" s="76"/>
      <c r="AO54" s="76"/>
      <c r="AP54" s="76"/>
      <c r="AQ54" s="76"/>
      <c r="AR54" s="76"/>
      <c r="AS54" s="76"/>
      <c r="AT54" s="76"/>
      <c r="AU54" s="76"/>
      <c r="AV54" s="76"/>
      <c r="AW54" s="76"/>
      <c r="AX54" s="76"/>
      <c r="AY54" s="76"/>
      <c r="AZ54" s="76"/>
      <c r="BA54" s="76"/>
      <c r="BB54" s="77"/>
    </row>
    <row r="55" spans="1:54" ht="15.75" x14ac:dyDescent="0.25">
      <c r="A55" s="75">
        <f>IF(ISBLANK(VLOOKUP(D55,#REF!,3)),0,1)</f>
        <v>1</v>
      </c>
      <c r="B55" s="74">
        <f t="shared" si="0"/>
        <v>0</v>
      </c>
      <c r="C55" s="52">
        <v>21</v>
      </c>
      <c r="D55" s="53"/>
      <c r="E55" s="54"/>
      <c r="F55" s="55"/>
      <c r="G55" s="112"/>
      <c r="H55" s="53"/>
      <c r="I55" s="53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76"/>
      <c r="U55" s="76"/>
      <c r="V55" s="76"/>
      <c r="W55" s="76"/>
      <c r="X55" s="76"/>
      <c r="Y55" s="76"/>
      <c r="Z55" s="76"/>
      <c r="AA55" s="76"/>
      <c r="AB55" s="76"/>
      <c r="AC55" s="76"/>
      <c r="AD55" s="76"/>
      <c r="AE55" s="76"/>
      <c r="AF55" s="76"/>
      <c r="AG55" s="76"/>
      <c r="AH55" s="76"/>
      <c r="AI55" s="76"/>
      <c r="AJ55" s="76"/>
      <c r="AK55" s="76"/>
      <c r="AL55" s="76"/>
      <c r="AM55" s="76"/>
      <c r="AN55" s="76"/>
      <c r="AO55" s="76"/>
      <c r="AP55" s="76"/>
      <c r="AQ55" s="76"/>
      <c r="AR55" s="76"/>
      <c r="AS55" s="76"/>
      <c r="AT55" s="76"/>
      <c r="AU55" s="76"/>
      <c r="AV55" s="76"/>
      <c r="AW55" s="76"/>
      <c r="AX55" s="76"/>
      <c r="AY55" s="76"/>
      <c r="AZ55" s="76"/>
      <c r="BA55" s="76"/>
      <c r="BB55" s="77"/>
    </row>
    <row r="56" spans="1:54" ht="15.75" x14ac:dyDescent="0.25">
      <c r="A56" s="75">
        <f>IF(ISBLANK(VLOOKUP(D56,#REF!,3)),0,1)</f>
        <v>1</v>
      </c>
      <c r="B56" s="74">
        <f t="shared" si="0"/>
        <v>0</v>
      </c>
      <c r="C56" s="52">
        <v>22</v>
      </c>
      <c r="D56" s="53"/>
      <c r="E56" s="54"/>
      <c r="F56" s="55"/>
      <c r="G56" s="112"/>
      <c r="H56" s="53"/>
      <c r="I56" s="53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24"/>
      <c r="W56" s="124"/>
      <c r="X56" s="124"/>
      <c r="Y56" s="124"/>
      <c r="Z56" s="16"/>
      <c r="AA56" s="16"/>
      <c r="AB56" s="124"/>
      <c r="AC56" s="124"/>
      <c r="AD56" s="76"/>
      <c r="AE56" s="76"/>
      <c r="AF56" s="76"/>
      <c r="AG56" s="76"/>
      <c r="AH56" s="76"/>
      <c r="AI56" s="76"/>
      <c r="AJ56" s="76"/>
      <c r="AK56" s="76"/>
      <c r="AL56" s="76"/>
      <c r="AM56" s="76"/>
      <c r="AN56" s="76"/>
      <c r="AO56" s="76"/>
      <c r="AP56" s="76"/>
      <c r="AQ56" s="76"/>
      <c r="AR56" s="76"/>
      <c r="AS56" s="76"/>
      <c r="AT56" s="76"/>
      <c r="AU56" s="76"/>
      <c r="AV56" s="76"/>
      <c r="AW56" s="76"/>
      <c r="AX56" s="76"/>
      <c r="AY56" s="76"/>
      <c r="AZ56" s="76"/>
      <c r="BA56" s="76"/>
      <c r="BB56" s="77"/>
    </row>
    <row r="57" spans="1:54" ht="15.75" x14ac:dyDescent="0.25">
      <c r="A57" s="75">
        <f>IF(ISBLANK(VLOOKUP(D57,#REF!,3)),0,1)</f>
        <v>1</v>
      </c>
      <c r="B57" s="74">
        <f t="shared" si="0"/>
        <v>0</v>
      </c>
      <c r="C57" s="52">
        <v>23</v>
      </c>
      <c r="D57" s="53"/>
      <c r="E57" s="54"/>
      <c r="F57" s="55"/>
      <c r="G57" s="112"/>
      <c r="H57" s="53"/>
      <c r="I57" s="53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  <c r="AG57" s="76"/>
      <c r="AH57" s="76"/>
      <c r="AI57" s="76"/>
      <c r="AJ57" s="76"/>
      <c r="AK57" s="76"/>
      <c r="AL57" s="76"/>
      <c r="AM57" s="76"/>
      <c r="AN57" s="76"/>
      <c r="AO57" s="76"/>
      <c r="AP57" s="76"/>
      <c r="AQ57" s="76"/>
      <c r="AR57" s="76"/>
      <c r="AS57" s="76"/>
      <c r="AT57" s="76"/>
      <c r="AU57" s="76"/>
      <c r="AV57" s="76"/>
      <c r="AW57" s="76"/>
      <c r="AX57" s="76"/>
      <c r="AY57" s="76"/>
      <c r="AZ57" s="76"/>
      <c r="BA57" s="76"/>
      <c r="BB57" s="77"/>
    </row>
    <row r="58" spans="1:54" ht="16.5" thickBot="1" x14ac:dyDescent="0.3">
      <c r="A58" s="75">
        <f>IF(ISBLANK(VLOOKUP(D58,#REF!,3)),0,1)</f>
        <v>1</v>
      </c>
      <c r="B58" s="74">
        <f t="shared" si="0"/>
        <v>0</v>
      </c>
      <c r="C58" s="61">
        <v>24</v>
      </c>
      <c r="D58" s="62"/>
      <c r="E58" s="63"/>
      <c r="F58" s="64"/>
      <c r="G58" s="113"/>
      <c r="H58" s="62"/>
      <c r="I58" s="62"/>
      <c r="J58" s="152" t="s">
        <v>4</v>
      </c>
      <c r="K58" s="65" t="str">
        <f>IF(ISBLANK(E58),"",(0.000824493-(0.0000040899*E58)+(0.000000076438*E58^2)-(0.00000000082467*E58^3)+(0.0000000000053875*E58^4)))</f>
        <v/>
      </c>
      <c r="L58" s="65" t="str">
        <f t="shared" ref="L58" si="6">IF(ISBLANK(E58),"",(-0.00000572466+(0.00000010227*E58)-(0.0000000016546*E58^2)))</f>
        <v/>
      </c>
      <c r="M58" s="65" t="str">
        <f t="shared" ref="M58" si="7">IF(ISBLANK(E58),"",IF(ISBLANK(G58),(O58+(K58*35)+(L58*35^1.5)+(0.00000048314*35^2)),(O58+(K58*G58)+(L58*G58^1.5)+(0.00000048314*G58^2))))</f>
        <v/>
      </c>
      <c r="N58" s="66" t="str">
        <f t="shared" ref="N58" si="8">IF(ISBLANK(D58),"",IF(ISBLANK(G58),J58*(1+0.00001*(35-20)),J58*(1+0.00001*(G58-20))))</f>
        <v/>
      </c>
      <c r="O58" s="65" t="str">
        <f t="shared" ref="O58" si="9">IF(ISBLANK(E58),"",(0.999842594+(0.00006793952*E58)-(0.00000909529*E58^2)+(0.0000001001685*E58^3)-(0.000000001120083*E58^4)+(0.000000000006536332*E58^5)))</f>
        <v/>
      </c>
      <c r="P58" s="67" t="s">
        <v>4</v>
      </c>
      <c r="Q58" s="153" t="s">
        <v>4</v>
      </c>
      <c r="R58" s="68" t="s">
        <v>4</v>
      </c>
      <c r="S58" s="68" t="s">
        <v>4</v>
      </c>
      <c r="T58" s="78"/>
      <c r="U58" s="78"/>
      <c r="V58" s="78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/>
      <c r="AH58" s="78"/>
      <c r="AI58" s="78"/>
      <c r="AJ58" s="78"/>
      <c r="AK58" s="78"/>
      <c r="AL58" s="78"/>
      <c r="AM58" s="78"/>
      <c r="AN58" s="78"/>
      <c r="AO58" s="78"/>
      <c r="AP58" s="78"/>
      <c r="AQ58" s="78"/>
      <c r="AR58" s="78"/>
      <c r="AS58" s="78"/>
      <c r="AT58" s="78"/>
      <c r="AU58" s="78"/>
      <c r="AV58" s="78"/>
      <c r="AW58" s="78"/>
      <c r="AX58" s="78"/>
      <c r="AY58" s="78"/>
      <c r="AZ58" s="78"/>
      <c r="BA58" s="78"/>
      <c r="BB58" s="79"/>
    </row>
  </sheetData>
  <dataConsolidate/>
  <mergeCells count="70">
    <mergeCell ref="AZ31:AZ32"/>
    <mergeCell ref="BA31:BA32"/>
    <mergeCell ref="BB31:BB32"/>
    <mergeCell ref="AU31:AU32"/>
    <mergeCell ref="AV31:AV32"/>
    <mergeCell ref="AW31:AW32"/>
    <mergeCell ref="AX31:AX32"/>
    <mergeCell ref="AY31:AY32"/>
    <mergeCell ref="AP31:AP32"/>
    <mergeCell ref="AQ31:AQ32"/>
    <mergeCell ref="AR31:AR32"/>
    <mergeCell ref="AS31:AS32"/>
    <mergeCell ref="AT31:AT32"/>
    <mergeCell ref="AK31:AK32"/>
    <mergeCell ref="AL31:AL32"/>
    <mergeCell ref="AM31:AM32"/>
    <mergeCell ref="AN31:AN32"/>
    <mergeCell ref="AO31:AO32"/>
    <mergeCell ref="AF31:AF32"/>
    <mergeCell ref="AG31:AG32"/>
    <mergeCell ref="AH31:AH32"/>
    <mergeCell ref="AI31:AI32"/>
    <mergeCell ref="AJ31:AJ32"/>
    <mergeCell ref="H33:H34"/>
    <mergeCell ref="I33:I34"/>
    <mergeCell ref="J33:J34"/>
    <mergeCell ref="AD31:AD32"/>
    <mergeCell ref="AE31:AE32"/>
    <mergeCell ref="C33:C34"/>
    <mergeCell ref="D33:D34"/>
    <mergeCell ref="E33:E34"/>
    <mergeCell ref="F33:F34"/>
    <mergeCell ref="G33:G34"/>
    <mergeCell ref="Z31:AA32"/>
    <mergeCell ref="AB31:AC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G8:H8"/>
    <mergeCell ref="Q8:R8"/>
    <mergeCell ref="G9:H9"/>
    <mergeCell ref="Q9:R9"/>
    <mergeCell ref="G10:H10"/>
    <mergeCell ref="Q10:R10"/>
    <mergeCell ref="C2:E2"/>
    <mergeCell ref="F2:T2"/>
    <mergeCell ref="C4:U4"/>
    <mergeCell ref="C6:E6"/>
    <mergeCell ref="F6:G6"/>
    <mergeCell ref="H6:J6"/>
    <mergeCell ref="P6:Q6"/>
    <mergeCell ref="R6:S6"/>
    <mergeCell ref="T6:U6"/>
  </mergeCells>
  <dataValidations count="4">
    <dataValidation type="list" showInputMessage="1" showErrorMessage="1" promptTitle="Choix Cardinal" sqref="P9">
      <formula1>$M$8:$M$10</formula1>
    </dataValidation>
    <dataValidation type="list" showInputMessage="1" showErrorMessage="1" promptTitle="Choix Cardinal" sqref="P10">
      <formula1>$N$8:$N$10</formula1>
    </dataValidation>
    <dataValidation allowBlank="1" showErrorMessage="1" sqref="J30"/>
    <dataValidation type="list" allowBlank="1" showErrorMessage="1" sqref="I29">
      <formula1>$O$28:$O$30</formula1>
    </dataValidation>
  </dataValidations>
  <pageMargins left="0.7" right="0.7" top="0.75" bottom="0.75" header="0.3" footer="0.3"/>
  <pageSetup paperSize="9" orientation="portrait" horizontalDpi="4294967293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8"/>
  <sheetViews>
    <sheetView topLeftCell="A13" zoomScaleNormal="100" workbookViewId="0">
      <selection activeCell="G35" sqref="G35:AC56"/>
    </sheetView>
  </sheetViews>
  <sheetFormatPr baseColWidth="10" defaultColWidth="11.42578125" defaultRowHeight="15" x14ac:dyDescent="0.25"/>
  <cols>
    <col min="1" max="2" width="0.85546875" style="80" customWidth="1"/>
    <col min="3" max="3" width="3.7109375" style="80" customWidth="1"/>
    <col min="4" max="8" width="10.28515625" style="80" customWidth="1"/>
    <col min="9" max="10" width="15.7109375" style="80" customWidth="1"/>
    <col min="11" max="15" width="10.7109375" style="80" hidden="1" customWidth="1"/>
    <col min="16" max="16" width="10.7109375" style="80" customWidth="1"/>
    <col min="17" max="29" width="10.28515625" style="80" customWidth="1"/>
    <col min="30" max="30" width="13.5703125" style="80" bestFit="1" customWidth="1"/>
    <col min="31" max="31" width="16.5703125" style="80" bestFit="1" customWidth="1"/>
    <col min="32" max="32" width="9.140625" style="80" bestFit="1" customWidth="1"/>
    <col min="33" max="33" width="26.140625" style="80" bestFit="1" customWidth="1"/>
    <col min="34" max="34" width="12.7109375" style="80" bestFit="1" customWidth="1"/>
    <col min="35" max="35" width="11.140625" style="80" bestFit="1" customWidth="1"/>
    <col min="36" max="36" width="14.28515625" style="80" bestFit="1" customWidth="1"/>
    <col min="37" max="37" width="11.42578125" style="80"/>
    <col min="38" max="38" width="26.5703125" style="80" bestFit="1" customWidth="1"/>
    <col min="39" max="39" width="14.42578125" style="80" bestFit="1" customWidth="1"/>
    <col min="40" max="40" width="11" style="80" bestFit="1" customWidth="1"/>
    <col min="41" max="41" width="12.28515625" style="80" bestFit="1" customWidth="1"/>
    <col min="42" max="42" width="10.7109375" style="80" bestFit="1" customWidth="1"/>
    <col min="43" max="43" width="6.28515625" style="80" bestFit="1" customWidth="1"/>
    <col min="44" max="44" width="19.42578125" style="80" bestFit="1" customWidth="1"/>
    <col min="45" max="45" width="12.85546875" style="80" bestFit="1" customWidth="1"/>
    <col min="46" max="46" width="17.5703125" style="80" bestFit="1" customWidth="1"/>
    <col min="47" max="47" width="14.42578125" style="80" bestFit="1" customWidth="1"/>
    <col min="48" max="48" width="13.5703125" style="80" bestFit="1" customWidth="1"/>
    <col min="49" max="49" width="13.7109375" style="80" bestFit="1" customWidth="1"/>
    <col min="50" max="50" width="19.7109375" style="80" bestFit="1" customWidth="1"/>
    <col min="51" max="51" width="13.140625" style="80" bestFit="1" customWidth="1"/>
    <col min="52" max="52" width="17.42578125" style="80" bestFit="1" customWidth="1"/>
    <col min="53" max="53" width="13.28515625" style="80" bestFit="1" customWidth="1"/>
    <col min="54" max="54" width="12.42578125" style="80" bestFit="1" customWidth="1"/>
    <col min="55" max="16384" width="11.42578125" style="80"/>
  </cols>
  <sheetData>
    <row r="1" spans="3:23" ht="3" customHeight="1" thickBot="1" x14ac:dyDescent="0.3"/>
    <row r="2" spans="3:23" ht="21" x14ac:dyDescent="0.35">
      <c r="C2" s="214" t="s">
        <v>19</v>
      </c>
      <c r="D2" s="215"/>
      <c r="E2" s="215"/>
      <c r="F2" s="216" t="s">
        <v>147</v>
      </c>
      <c r="G2" s="216"/>
      <c r="H2" s="216"/>
      <c r="I2" s="216"/>
      <c r="J2" s="216"/>
      <c r="K2" s="216"/>
      <c r="L2" s="216"/>
      <c r="M2" s="216"/>
      <c r="N2" s="216"/>
      <c r="O2" s="216"/>
      <c r="P2" s="216"/>
      <c r="Q2" s="216"/>
      <c r="R2" s="216"/>
      <c r="S2" s="216"/>
      <c r="T2" s="216"/>
      <c r="U2" s="1"/>
    </row>
    <row r="3" spans="3:23" ht="14.45" customHeight="1" x14ac:dyDescent="0.25">
      <c r="C3" s="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2"/>
    </row>
    <row r="4" spans="3:23" ht="21.75" thickBot="1" x14ac:dyDescent="0.4">
      <c r="C4" s="217" t="s">
        <v>75</v>
      </c>
      <c r="D4" s="218"/>
      <c r="E4" s="218"/>
      <c r="F4" s="218"/>
      <c r="G4" s="218"/>
      <c r="H4" s="218"/>
      <c r="I4" s="218"/>
      <c r="J4" s="218"/>
      <c r="K4" s="218"/>
      <c r="L4" s="218"/>
      <c r="M4" s="218"/>
      <c r="N4" s="218"/>
      <c r="O4" s="218"/>
      <c r="P4" s="218"/>
      <c r="Q4" s="218"/>
      <c r="R4" s="218"/>
      <c r="S4" s="218"/>
      <c r="T4" s="218"/>
      <c r="U4" s="219"/>
    </row>
    <row r="5" spans="3:23" ht="15.75" customHeight="1" thickBot="1" x14ac:dyDescent="0.4">
      <c r="C5" s="7"/>
      <c r="D5" s="7"/>
      <c r="E5" s="7"/>
      <c r="F5" s="7"/>
      <c r="G5" s="7"/>
      <c r="J5" s="7"/>
      <c r="K5" s="7"/>
      <c r="L5" s="7"/>
      <c r="M5" s="7"/>
      <c r="N5" s="7"/>
      <c r="O5" s="7"/>
      <c r="P5" s="7"/>
      <c r="Q5" s="7"/>
      <c r="R5" s="7"/>
    </row>
    <row r="6" spans="3:23" ht="16.5" customHeight="1" thickBot="1" x14ac:dyDescent="0.3">
      <c r="C6" s="220" t="s">
        <v>38</v>
      </c>
      <c r="D6" s="221"/>
      <c r="E6" s="221"/>
      <c r="F6" s="222">
        <v>48</v>
      </c>
      <c r="G6" s="222"/>
      <c r="H6" s="221" t="s">
        <v>37</v>
      </c>
      <c r="I6" s="221"/>
      <c r="J6" s="221"/>
      <c r="K6" s="51"/>
      <c r="L6" s="51"/>
      <c r="M6" s="51"/>
      <c r="N6" s="50"/>
      <c r="O6" s="51"/>
      <c r="P6" s="223">
        <v>1</v>
      </c>
      <c r="Q6" s="223"/>
      <c r="R6" s="224" t="s">
        <v>78</v>
      </c>
      <c r="S6" s="224"/>
      <c r="T6" s="225">
        <v>37427</v>
      </c>
      <c r="U6" s="226"/>
    </row>
    <row r="7" spans="3:23" ht="16.5" customHeight="1" thickBot="1" x14ac:dyDescent="0.4">
      <c r="C7" s="34"/>
      <c r="D7" s="34"/>
      <c r="E7" s="33"/>
      <c r="F7" s="35"/>
      <c r="G7" s="33"/>
      <c r="H7" s="33"/>
      <c r="I7" s="33"/>
      <c r="J7" s="33"/>
      <c r="K7" s="33"/>
      <c r="L7" s="33"/>
      <c r="M7" s="33"/>
      <c r="N7" s="33"/>
      <c r="O7" s="37"/>
      <c r="P7" s="33"/>
      <c r="Q7" s="36"/>
    </row>
    <row r="8" spans="3:23" ht="15" customHeight="1" x14ac:dyDescent="0.25">
      <c r="C8" s="46"/>
      <c r="D8" s="33"/>
      <c r="G8" s="206" t="s">
        <v>57</v>
      </c>
      <c r="H8" s="207"/>
      <c r="I8" s="172" t="s">
        <v>50</v>
      </c>
      <c r="J8" s="172" t="s">
        <v>46</v>
      </c>
      <c r="K8" s="44"/>
      <c r="L8" s="44"/>
      <c r="M8" s="44"/>
      <c r="N8" s="44"/>
      <c r="O8" s="47"/>
      <c r="P8" s="45" t="s">
        <v>52</v>
      </c>
      <c r="Q8" s="208" t="s">
        <v>47</v>
      </c>
      <c r="R8" s="209"/>
    </row>
    <row r="9" spans="3:23" ht="14.25" customHeight="1" x14ac:dyDescent="0.25">
      <c r="C9" s="46"/>
      <c r="D9" s="33"/>
      <c r="G9" s="210" t="s">
        <v>48</v>
      </c>
      <c r="H9" s="211"/>
      <c r="I9" s="38">
        <v>0</v>
      </c>
      <c r="J9" s="39">
        <v>29.2</v>
      </c>
      <c r="K9" s="42" t="s">
        <v>51</v>
      </c>
      <c r="L9" s="43" t="str">
        <f>IF(P9=M9,"+","-")</f>
        <v>+</v>
      </c>
      <c r="M9" s="42" t="s">
        <v>3</v>
      </c>
      <c r="N9" s="42" t="s">
        <v>54</v>
      </c>
      <c r="O9" s="16" t="str">
        <f>IF(ISBLANK(I9),"",IF(ISBLANK(J9),"",IF(P9=M10,L9&amp;N11,N11)))</f>
        <v>0°29,2</v>
      </c>
      <c r="P9" s="39" t="s">
        <v>3</v>
      </c>
      <c r="Q9" s="212">
        <f>IF(ISBLANK(I9),"",IF(ISBLANK(J9),"",IF(J9&gt;60,"ERREUR !!",O11*(I9+(J9/60)))))</f>
        <v>0.48666666666666664</v>
      </c>
      <c r="R9" s="213"/>
    </row>
    <row r="10" spans="3:23" ht="15" customHeight="1" x14ac:dyDescent="0.25">
      <c r="C10" s="46"/>
      <c r="D10" s="33"/>
      <c r="G10" s="210" t="s">
        <v>49</v>
      </c>
      <c r="H10" s="211"/>
      <c r="I10" s="38">
        <v>5</v>
      </c>
      <c r="J10" s="39">
        <v>59.45</v>
      </c>
      <c r="K10" s="42" t="s">
        <v>51</v>
      </c>
      <c r="L10" s="43" t="str">
        <f>IF(P10=N9,"+","-")</f>
        <v>+</v>
      </c>
      <c r="M10" s="42" t="s">
        <v>53</v>
      </c>
      <c r="N10" s="42" t="s">
        <v>55</v>
      </c>
      <c r="O10" s="11" t="str">
        <f>IF(ISBLANK(I10),"",IF(ISBLANK(J10),"",IF(P10=N10,L10&amp;N12,N12)))</f>
        <v>5°59,45</v>
      </c>
      <c r="P10" s="39" t="s">
        <v>54</v>
      </c>
      <c r="Q10" s="212">
        <f>IF(ISBLANK(I10),"",IF(ISBLANK(J10),"",IF(J10&gt;60,"ERREUR !!",O12*(I10+(J10/60)))))</f>
        <v>5.9908333333333337</v>
      </c>
      <c r="R10" s="213"/>
      <c r="S10" s="31"/>
      <c r="T10" s="31"/>
    </row>
    <row r="11" spans="3:23" x14ac:dyDescent="0.25">
      <c r="G11" s="194" t="s">
        <v>72</v>
      </c>
      <c r="H11" s="195"/>
      <c r="I11" s="83" t="s">
        <v>33</v>
      </c>
      <c r="J11" s="85">
        <v>37427</v>
      </c>
      <c r="K11" s="85"/>
      <c r="L11" s="85"/>
      <c r="M11" s="85"/>
      <c r="N11" s="86" t="str">
        <f>I9&amp;"°"&amp;J9</f>
        <v>0°29,2</v>
      </c>
      <c r="O11" s="87">
        <f>IF(P9=M10,-1,1)</f>
        <v>1</v>
      </c>
      <c r="P11" s="198" t="str">
        <f>TEXT(J11,"aaaa-mm-jj")&amp;"T"&amp;TEXT(J12,"hh:mm:ss")&amp;"z"</f>
        <v>2006-06-21T15:30:00z</v>
      </c>
      <c r="Q11" s="198"/>
      <c r="R11" s="199"/>
      <c r="T11" s="30"/>
      <c r="U11" s="30"/>
      <c r="V11" s="32"/>
      <c r="W11" s="32"/>
    </row>
    <row r="12" spans="3:23" ht="15.75" thickBot="1" x14ac:dyDescent="0.3">
      <c r="G12" s="196"/>
      <c r="H12" s="197"/>
      <c r="I12" s="84" t="s">
        <v>73</v>
      </c>
      <c r="J12" s="114">
        <v>0.64583333333333337</v>
      </c>
      <c r="K12" s="88"/>
      <c r="L12" s="88"/>
      <c r="M12" s="88"/>
      <c r="N12" s="89" t="str">
        <f>I10&amp;"°"&amp;J10</f>
        <v>5°59,45</v>
      </c>
      <c r="O12" s="87">
        <f>IF(P10=N10,-1,1)</f>
        <v>1</v>
      </c>
      <c r="P12" s="200"/>
      <c r="Q12" s="200"/>
      <c r="R12" s="201"/>
      <c r="T12" s="30"/>
      <c r="U12" s="30"/>
      <c r="V12" s="32"/>
      <c r="W12" s="32"/>
    </row>
    <row r="13" spans="3:23" ht="15.75" thickBot="1" x14ac:dyDescent="0.3">
      <c r="C13" s="5" t="s">
        <v>1</v>
      </c>
      <c r="D13" s="5"/>
      <c r="E13" s="6"/>
      <c r="K13" s="81"/>
      <c r="L13" s="81"/>
      <c r="M13" s="81"/>
      <c r="N13" s="81"/>
      <c r="O13" s="81"/>
      <c r="P13" s="81"/>
      <c r="Q13" s="82"/>
    </row>
    <row r="14" spans="3:23" ht="15" customHeight="1" x14ac:dyDescent="0.25">
      <c r="C14" s="97" t="s">
        <v>7</v>
      </c>
      <c r="D14" s="90"/>
      <c r="E14" s="90"/>
      <c r="F14" s="90"/>
      <c r="G14" s="90"/>
      <c r="H14" s="91"/>
      <c r="I14" s="91"/>
      <c r="J14" s="91"/>
      <c r="K14" s="90"/>
      <c r="L14" s="90"/>
      <c r="M14" s="90"/>
      <c r="N14" s="91"/>
      <c r="O14" s="12"/>
      <c r="P14" s="91"/>
      <c r="Q14" s="12" t="s">
        <v>17</v>
      </c>
      <c r="R14" s="17">
        <v>22.8</v>
      </c>
      <c r="S14" s="92" t="s">
        <v>2</v>
      </c>
    </row>
    <row r="15" spans="3:23" ht="14.25" customHeight="1" x14ac:dyDescent="0.25">
      <c r="C15" s="98" t="s">
        <v>32</v>
      </c>
      <c r="D15" s="93"/>
      <c r="E15" s="93"/>
      <c r="F15" s="93"/>
      <c r="G15" s="93"/>
      <c r="H15" s="23"/>
      <c r="I15" s="23"/>
      <c r="J15" s="23"/>
      <c r="K15" s="93"/>
      <c r="L15" s="93"/>
      <c r="M15" s="93"/>
      <c r="N15" s="23"/>
      <c r="O15" s="13"/>
      <c r="P15" s="23"/>
      <c r="Q15" s="13" t="s">
        <v>34</v>
      </c>
      <c r="R15" s="18">
        <v>22.8</v>
      </c>
      <c r="S15" s="94" t="s">
        <v>2</v>
      </c>
    </row>
    <row r="16" spans="3:23" x14ac:dyDescent="0.25">
      <c r="C16" s="98" t="s">
        <v>11</v>
      </c>
      <c r="D16" s="93"/>
      <c r="E16" s="93"/>
      <c r="F16" s="93"/>
      <c r="G16" s="93"/>
      <c r="H16" s="23"/>
      <c r="I16" s="23"/>
      <c r="J16" s="23"/>
      <c r="K16" s="93"/>
      <c r="L16" s="93"/>
      <c r="M16" s="93"/>
      <c r="N16" s="23"/>
      <c r="O16" s="14"/>
      <c r="P16" s="23"/>
      <c r="Q16" s="14" t="s">
        <v>35</v>
      </c>
      <c r="R16" s="20" t="s">
        <v>4</v>
      </c>
      <c r="S16" s="94" t="s">
        <v>6</v>
      </c>
    </row>
    <row r="17" spans="3:54" ht="15.75" thickBot="1" x14ac:dyDescent="0.3">
      <c r="C17" s="99" t="s">
        <v>12</v>
      </c>
      <c r="D17" s="95"/>
      <c r="E17" s="95"/>
      <c r="F17" s="95"/>
      <c r="G17" s="95"/>
      <c r="H17" s="24"/>
      <c r="I17" s="24"/>
      <c r="J17" s="24"/>
      <c r="K17" s="95"/>
      <c r="L17" s="95"/>
      <c r="M17" s="95"/>
      <c r="N17" s="24"/>
      <c r="O17" s="15"/>
      <c r="P17" s="24"/>
      <c r="Q17" s="15" t="s">
        <v>36</v>
      </c>
      <c r="R17" s="21" t="s">
        <v>4</v>
      </c>
      <c r="S17" s="96" t="s">
        <v>6</v>
      </c>
    </row>
    <row r="18" spans="3:54" ht="14.45" hidden="1" x14ac:dyDescent="0.3">
      <c r="C18" s="8" t="s">
        <v>8</v>
      </c>
      <c r="D18" s="9"/>
      <c r="E18" s="9"/>
      <c r="F18" s="9"/>
      <c r="G18" s="9"/>
      <c r="H18" s="9"/>
      <c r="I18" s="9"/>
      <c r="J18" s="9"/>
      <c r="K18" s="10"/>
      <c r="L18" s="10"/>
      <c r="M18" s="10"/>
      <c r="N18" s="10"/>
      <c r="O18" s="25" t="s">
        <v>0</v>
      </c>
      <c r="P18" s="19">
        <f>(0.999842594+(0.00006793952*$R$14)-(0.00000909529*$R$14^2)+(0.0000001001685*$R$14^3)-(0.000000001120083*$R$14^4)+(0.000000000006536332*$R$14^5))</f>
        <v>0.99758834021028342</v>
      </c>
      <c r="Q18" s="10"/>
      <c r="R18" s="2"/>
    </row>
    <row r="19" spans="3:54" ht="14.45" hidden="1" x14ac:dyDescent="0.3">
      <c r="C19" s="8" t="s">
        <v>9</v>
      </c>
      <c r="D19" s="9"/>
      <c r="E19" s="9"/>
      <c r="F19" s="9"/>
      <c r="G19" s="9"/>
      <c r="H19" s="9"/>
      <c r="I19" s="9"/>
      <c r="J19" s="9"/>
      <c r="K19" s="10"/>
      <c r="L19" s="10"/>
      <c r="M19" s="10"/>
      <c r="N19" s="10"/>
      <c r="O19" s="25" t="s">
        <v>43</v>
      </c>
      <c r="P19" s="19" t="e">
        <f>$P$24*($P$18/#REF!)</f>
        <v>#REF!</v>
      </c>
      <c r="Q19" s="10" t="s">
        <v>3</v>
      </c>
      <c r="R19" s="2"/>
    </row>
    <row r="20" spans="3:54" ht="14.45" hidden="1" x14ac:dyDescent="0.3">
      <c r="C20" s="8" t="s">
        <v>18</v>
      </c>
      <c r="D20" s="9"/>
      <c r="E20" s="9"/>
      <c r="F20" s="9"/>
      <c r="G20" s="9"/>
      <c r="H20" s="9"/>
      <c r="I20" s="9"/>
      <c r="J20" s="9"/>
      <c r="K20" s="10"/>
      <c r="L20" s="10"/>
      <c r="M20" s="10"/>
      <c r="N20" s="10"/>
      <c r="O20" s="25" t="s">
        <v>44</v>
      </c>
      <c r="P20" s="19" t="e">
        <f>5+#REF!</f>
        <v>#REF!</v>
      </c>
      <c r="Q20" s="10" t="s">
        <v>6</v>
      </c>
      <c r="R20" s="2"/>
    </row>
    <row r="21" spans="3:54" ht="14.45" hidden="1" x14ac:dyDescent="0.3">
      <c r="C21" s="8" t="s">
        <v>10</v>
      </c>
      <c r="D21" s="9"/>
      <c r="E21" s="9"/>
      <c r="F21" s="9"/>
      <c r="G21" s="9"/>
      <c r="H21" s="9"/>
      <c r="I21" s="9"/>
      <c r="J21" s="9"/>
      <c r="K21" s="10"/>
      <c r="L21" s="10"/>
      <c r="M21" s="10"/>
      <c r="N21" s="10"/>
      <c r="O21" s="25" t="s">
        <v>45</v>
      </c>
      <c r="P21" s="19" t="e">
        <f>P20*(1+0.00001*(R14-20))</f>
        <v>#REF!</v>
      </c>
      <c r="Q21" s="10" t="s">
        <v>6</v>
      </c>
      <c r="R21" s="2"/>
    </row>
    <row r="22" spans="3:54" ht="14.45" hidden="1" x14ac:dyDescent="0.3">
      <c r="C22" s="8" t="s">
        <v>13</v>
      </c>
      <c r="D22" s="9"/>
      <c r="E22" s="9"/>
      <c r="F22" s="9"/>
      <c r="G22" s="9"/>
      <c r="H22" s="9"/>
      <c r="I22" s="9"/>
      <c r="J22" s="9"/>
      <c r="K22" s="10"/>
      <c r="L22" s="10"/>
      <c r="M22" s="10"/>
      <c r="N22" s="10"/>
      <c r="O22" s="25" t="s">
        <v>39</v>
      </c>
      <c r="P22" s="22" t="e">
        <f>$R$16*(1+0.00001*(20-$R$14))</f>
        <v>#VALUE!</v>
      </c>
      <c r="Q22" s="10" t="s">
        <v>6</v>
      </c>
      <c r="R22" s="2"/>
    </row>
    <row r="23" spans="3:54" ht="14.45" hidden="1" x14ac:dyDescent="0.3">
      <c r="C23" s="8" t="s">
        <v>14</v>
      </c>
      <c r="D23" s="9"/>
      <c r="E23" s="9"/>
      <c r="F23" s="9"/>
      <c r="G23" s="9"/>
      <c r="H23" s="9"/>
      <c r="I23" s="9"/>
      <c r="J23" s="9"/>
      <c r="K23" s="10"/>
      <c r="L23" s="10"/>
      <c r="M23" s="10"/>
      <c r="N23" s="10"/>
      <c r="O23" s="25" t="s">
        <v>40</v>
      </c>
      <c r="P23" s="22" t="e">
        <f>$R$17*(1+0.00001*(20-$R$14))</f>
        <v>#VALUE!</v>
      </c>
      <c r="Q23" s="10" t="s">
        <v>6</v>
      </c>
      <c r="R23" s="2"/>
    </row>
    <row r="24" spans="3:54" ht="14.45" hidden="1" x14ac:dyDescent="0.3">
      <c r="C24" s="8" t="s">
        <v>15</v>
      </c>
      <c r="D24" s="9"/>
      <c r="E24" s="9"/>
      <c r="F24" s="9"/>
      <c r="G24" s="9"/>
      <c r="H24" s="9"/>
      <c r="I24" s="9"/>
      <c r="J24" s="9"/>
      <c r="K24" s="10"/>
      <c r="L24" s="10"/>
      <c r="M24" s="10"/>
      <c r="N24" s="10"/>
      <c r="O24" s="25" t="s">
        <v>41</v>
      </c>
      <c r="P24" s="23" t="e">
        <f>MAX(#REF!)</f>
        <v>#REF!</v>
      </c>
      <c r="Q24" s="10" t="s">
        <v>3</v>
      </c>
      <c r="R24" s="2"/>
    </row>
    <row r="25" spans="3:54" ht="14.45" hidden="1" x14ac:dyDescent="0.3">
      <c r="C25" s="8" t="s">
        <v>16</v>
      </c>
      <c r="D25" s="9"/>
      <c r="E25" s="9"/>
      <c r="F25" s="9"/>
      <c r="G25" s="9"/>
      <c r="H25" s="9"/>
      <c r="I25" s="9"/>
      <c r="J25" s="9"/>
      <c r="K25" s="10"/>
      <c r="L25" s="10"/>
      <c r="M25" s="10"/>
      <c r="N25" s="10"/>
      <c r="O25" s="25" t="s">
        <v>42</v>
      </c>
      <c r="P25" s="23" t="e">
        <f>IF(ISBLANK(R14),"",IF(ISBLANK(P21),"",IF(ISBLANK(R17),"",(($P$24*$P$18)/($P$22-$P$23)))))</f>
        <v>#REF!</v>
      </c>
      <c r="Q25" s="10" t="s">
        <v>3</v>
      </c>
      <c r="R25" s="2"/>
    </row>
    <row r="26" spans="3:54" ht="14.45" hidden="1" x14ac:dyDescent="0.3">
      <c r="C26" s="40" t="s">
        <v>31</v>
      </c>
      <c r="D26" s="41"/>
      <c r="E26" s="41"/>
      <c r="F26" s="41"/>
      <c r="G26" s="41"/>
      <c r="H26" s="41"/>
      <c r="I26" s="41"/>
      <c r="J26" s="41"/>
      <c r="K26" s="10"/>
      <c r="L26" s="10"/>
      <c r="M26" s="10"/>
      <c r="N26" s="10"/>
      <c r="O26" s="25" t="s">
        <v>30</v>
      </c>
      <c r="P26" s="23" t="e">
        <f>2+(#REF!+#REF!)</f>
        <v>#REF!</v>
      </c>
      <c r="Q26" s="10" t="s">
        <v>6</v>
      </c>
      <c r="R26" s="2"/>
    </row>
    <row r="27" spans="3:54" hidden="1" thickBot="1" x14ac:dyDescent="0.35">
      <c r="C27" s="26"/>
      <c r="D27" s="27"/>
      <c r="E27" s="27"/>
      <c r="F27" s="27"/>
      <c r="G27" s="27"/>
      <c r="H27" s="27"/>
      <c r="I27" s="27"/>
      <c r="J27" s="27"/>
      <c r="K27" s="28"/>
      <c r="L27" s="28"/>
      <c r="M27" s="28"/>
      <c r="N27" s="28"/>
      <c r="O27" s="29" t="s">
        <v>29</v>
      </c>
      <c r="P27" s="24">
        <v>1.6999999999999999E-3</v>
      </c>
      <c r="Q27" s="28"/>
      <c r="R27" s="4"/>
    </row>
    <row r="29" spans="3:54" ht="15.75" x14ac:dyDescent="0.25">
      <c r="E29" s="202" t="s">
        <v>60</v>
      </c>
      <c r="F29" s="202"/>
      <c r="G29" s="202"/>
      <c r="H29" s="202"/>
      <c r="I29" s="69" t="s">
        <v>66</v>
      </c>
      <c r="K29" s="70"/>
      <c r="L29" s="70"/>
      <c r="M29" s="70"/>
      <c r="N29" s="71"/>
      <c r="O29" s="70" t="s">
        <v>66</v>
      </c>
    </row>
    <row r="30" spans="3:54" ht="16.149999999999999" thickBot="1" x14ac:dyDescent="0.35">
      <c r="E30" s="122"/>
      <c r="F30" s="122"/>
      <c r="G30" s="122"/>
      <c r="H30" s="122"/>
      <c r="I30" s="122"/>
      <c r="J30" s="73"/>
      <c r="K30" s="72"/>
      <c r="L30" s="72"/>
      <c r="M30" s="72"/>
      <c r="N30" s="71"/>
      <c r="O30" s="71" t="s">
        <v>65</v>
      </c>
      <c r="P30" s="71"/>
    </row>
    <row r="31" spans="3:54" ht="15.75" customHeight="1" x14ac:dyDescent="0.25">
      <c r="C31" s="203" t="s">
        <v>5</v>
      </c>
      <c r="D31" s="190" t="s">
        <v>24</v>
      </c>
      <c r="E31" s="190" t="s">
        <v>58</v>
      </c>
      <c r="F31" s="190" t="s">
        <v>56</v>
      </c>
      <c r="G31" s="190" t="s">
        <v>20</v>
      </c>
      <c r="H31" s="190" t="s">
        <v>76</v>
      </c>
      <c r="I31" s="188" t="s">
        <v>77</v>
      </c>
      <c r="J31" s="188" t="s">
        <v>64</v>
      </c>
      <c r="K31" s="190" t="s">
        <v>21</v>
      </c>
      <c r="L31" s="190" t="s">
        <v>22</v>
      </c>
      <c r="M31" s="190" t="s">
        <v>26</v>
      </c>
      <c r="N31" s="190" t="s">
        <v>25</v>
      </c>
      <c r="O31" s="190" t="s">
        <v>23</v>
      </c>
      <c r="P31" s="192" t="s">
        <v>74</v>
      </c>
      <c r="Q31" s="192"/>
      <c r="R31" s="192"/>
      <c r="S31" s="192"/>
      <c r="T31" s="184" t="s">
        <v>69</v>
      </c>
      <c r="U31" s="184"/>
      <c r="V31" s="184" t="s">
        <v>70</v>
      </c>
      <c r="W31" s="184"/>
      <c r="X31" s="184" t="s">
        <v>71</v>
      </c>
      <c r="Y31" s="184"/>
      <c r="Z31" s="184" t="s">
        <v>67</v>
      </c>
      <c r="AA31" s="184"/>
      <c r="AB31" s="184" t="s">
        <v>68</v>
      </c>
      <c r="AC31" s="186"/>
      <c r="AD31" s="227" t="s">
        <v>80</v>
      </c>
      <c r="AE31" s="227" t="s">
        <v>81</v>
      </c>
      <c r="AF31" s="227" t="s">
        <v>82</v>
      </c>
      <c r="AG31" s="228" t="s">
        <v>83</v>
      </c>
      <c r="AH31" s="227" t="s">
        <v>84</v>
      </c>
      <c r="AI31" s="227" t="s">
        <v>85</v>
      </c>
      <c r="AJ31" s="227" t="s">
        <v>86</v>
      </c>
      <c r="AK31" s="227" t="s">
        <v>87</v>
      </c>
      <c r="AL31" s="228" t="s">
        <v>88</v>
      </c>
      <c r="AM31" s="227" t="s">
        <v>89</v>
      </c>
      <c r="AN31" s="227" t="s">
        <v>90</v>
      </c>
      <c r="AO31" s="227" t="s">
        <v>91</v>
      </c>
      <c r="AP31" s="227" t="s">
        <v>92</v>
      </c>
      <c r="AQ31" s="227" t="s">
        <v>93</v>
      </c>
      <c r="AR31" s="228" t="s">
        <v>94</v>
      </c>
      <c r="AS31" s="228" t="s">
        <v>95</v>
      </c>
      <c r="AT31" s="228" t="s">
        <v>96</v>
      </c>
      <c r="AU31" s="227" t="s">
        <v>97</v>
      </c>
      <c r="AV31" s="227" t="s">
        <v>98</v>
      </c>
      <c r="AW31" s="229" t="s">
        <v>99</v>
      </c>
      <c r="AX31" s="227" t="s">
        <v>100</v>
      </c>
      <c r="AY31" s="227" t="s">
        <v>101</v>
      </c>
      <c r="AZ31" s="228" t="s">
        <v>102</v>
      </c>
      <c r="BA31" s="227" t="s">
        <v>103</v>
      </c>
      <c r="BB31" s="230" t="s">
        <v>104</v>
      </c>
    </row>
    <row r="32" spans="3:54" ht="15.75" customHeight="1" x14ac:dyDescent="0.25">
      <c r="C32" s="204"/>
      <c r="D32" s="191"/>
      <c r="E32" s="191"/>
      <c r="F32" s="191"/>
      <c r="G32" s="191"/>
      <c r="H32" s="191"/>
      <c r="I32" s="205"/>
      <c r="J32" s="189"/>
      <c r="K32" s="191"/>
      <c r="L32" s="191"/>
      <c r="M32" s="191"/>
      <c r="N32" s="191"/>
      <c r="O32" s="191"/>
      <c r="P32" s="193"/>
      <c r="Q32" s="193"/>
      <c r="R32" s="193"/>
      <c r="S32" s="193"/>
      <c r="T32" s="185"/>
      <c r="U32" s="185"/>
      <c r="V32" s="185"/>
      <c r="W32" s="185"/>
      <c r="X32" s="185"/>
      <c r="Y32" s="185"/>
      <c r="Z32" s="185"/>
      <c r="AA32" s="185"/>
      <c r="AB32" s="185"/>
      <c r="AC32" s="187"/>
      <c r="AD32" s="227"/>
      <c r="AE32" s="227"/>
      <c r="AF32" s="227"/>
      <c r="AG32" s="228"/>
      <c r="AH32" s="227"/>
      <c r="AI32" s="227"/>
      <c r="AJ32" s="227"/>
      <c r="AK32" s="227"/>
      <c r="AL32" s="228"/>
      <c r="AM32" s="227"/>
      <c r="AN32" s="227"/>
      <c r="AO32" s="227"/>
      <c r="AP32" s="227"/>
      <c r="AQ32" s="227"/>
      <c r="AR32" s="228"/>
      <c r="AS32" s="228"/>
      <c r="AT32" s="228"/>
      <c r="AU32" s="227"/>
      <c r="AV32" s="227"/>
      <c r="AW32" s="229"/>
      <c r="AX32" s="227"/>
      <c r="AY32" s="227"/>
      <c r="AZ32" s="228"/>
      <c r="BA32" s="227"/>
      <c r="BB32" s="230"/>
    </row>
    <row r="33" spans="1:54" ht="15.75" customHeight="1" x14ac:dyDescent="0.25">
      <c r="C33" s="178" t="s">
        <v>59</v>
      </c>
      <c r="D33" s="180" t="s">
        <v>4</v>
      </c>
      <c r="E33" s="180" t="s">
        <v>2</v>
      </c>
      <c r="F33" s="176" t="s">
        <v>62</v>
      </c>
      <c r="G33" s="182"/>
      <c r="H33" s="176" t="s">
        <v>27</v>
      </c>
      <c r="I33" s="176" t="s">
        <v>27</v>
      </c>
      <c r="J33" s="176" t="s">
        <v>62</v>
      </c>
      <c r="K33" s="136"/>
      <c r="L33" s="136"/>
      <c r="M33" s="136"/>
      <c r="N33" s="136"/>
      <c r="O33" s="136"/>
      <c r="P33" s="137" t="s">
        <v>132</v>
      </c>
      <c r="Q33" s="137"/>
      <c r="R33" s="137" t="s">
        <v>133</v>
      </c>
      <c r="S33" s="137" t="s">
        <v>134</v>
      </c>
      <c r="T33" s="138" t="s">
        <v>135</v>
      </c>
      <c r="U33" s="138" t="s">
        <v>136</v>
      </c>
      <c r="V33" s="138" t="s">
        <v>137</v>
      </c>
      <c r="W33" s="138" t="s">
        <v>138</v>
      </c>
      <c r="X33" s="138" t="s">
        <v>139</v>
      </c>
      <c r="Y33" s="138" t="s">
        <v>140</v>
      </c>
      <c r="Z33" s="138" t="s">
        <v>141</v>
      </c>
      <c r="AA33" s="138" t="s">
        <v>142</v>
      </c>
      <c r="AB33" s="138" t="s">
        <v>143</v>
      </c>
      <c r="AC33" s="139" t="s">
        <v>144</v>
      </c>
      <c r="AD33" s="129" t="s">
        <v>105</v>
      </c>
      <c r="AE33" s="129" t="s">
        <v>106</v>
      </c>
      <c r="AF33" s="129" t="s">
        <v>107</v>
      </c>
      <c r="AG33" s="130" t="s">
        <v>108</v>
      </c>
      <c r="AH33" s="129" t="s">
        <v>109</v>
      </c>
      <c r="AI33" s="131" t="s">
        <v>110</v>
      </c>
      <c r="AJ33" s="129" t="s">
        <v>111</v>
      </c>
      <c r="AK33" s="131" t="s">
        <v>112</v>
      </c>
      <c r="AL33" s="129" t="s">
        <v>113</v>
      </c>
      <c r="AM33" s="129" t="s">
        <v>114</v>
      </c>
      <c r="AN33" s="129" t="s">
        <v>115</v>
      </c>
      <c r="AO33" s="129" t="s">
        <v>116</v>
      </c>
      <c r="AP33" s="129" t="s">
        <v>117</v>
      </c>
      <c r="AQ33" s="131" t="s">
        <v>118</v>
      </c>
      <c r="AR33" s="129" t="s">
        <v>119</v>
      </c>
      <c r="AS33" s="129" t="s">
        <v>120</v>
      </c>
      <c r="AT33" s="132" t="s">
        <v>121</v>
      </c>
      <c r="AU33" s="131" t="s">
        <v>122</v>
      </c>
      <c r="AV33" s="131" t="s">
        <v>123</v>
      </c>
      <c r="AW33" s="131" t="s">
        <v>124</v>
      </c>
      <c r="AX33" s="129" t="s">
        <v>125</v>
      </c>
      <c r="AY33" s="129" t="s">
        <v>126</v>
      </c>
      <c r="AZ33" s="130" t="s">
        <v>127</v>
      </c>
      <c r="BA33" s="129" t="s">
        <v>128</v>
      </c>
      <c r="BB33" s="133" t="s">
        <v>129</v>
      </c>
    </row>
    <row r="34" spans="1:54" ht="14.25" customHeight="1" thickBot="1" x14ac:dyDescent="0.3">
      <c r="C34" s="179"/>
      <c r="D34" s="181"/>
      <c r="E34" s="181"/>
      <c r="F34" s="177"/>
      <c r="G34" s="183"/>
      <c r="H34" s="177"/>
      <c r="I34" s="177"/>
      <c r="J34" s="177"/>
      <c r="K34" s="125"/>
      <c r="L34" s="125"/>
      <c r="M34" s="125"/>
      <c r="N34" s="126" t="s">
        <v>6</v>
      </c>
      <c r="O34" s="125"/>
      <c r="P34" s="126" t="s">
        <v>61</v>
      </c>
      <c r="Q34" s="126" t="s">
        <v>79</v>
      </c>
      <c r="R34" s="126" t="s">
        <v>63</v>
      </c>
      <c r="S34" s="126" t="s">
        <v>28</v>
      </c>
      <c r="T34" s="100" t="s">
        <v>63</v>
      </c>
      <c r="U34" s="100" t="s">
        <v>28</v>
      </c>
      <c r="V34" s="100" t="s">
        <v>63</v>
      </c>
      <c r="W34" s="100" t="s">
        <v>28</v>
      </c>
      <c r="X34" s="100" t="s">
        <v>63</v>
      </c>
      <c r="Y34" s="100" t="s">
        <v>28</v>
      </c>
      <c r="Z34" s="100" t="s">
        <v>63</v>
      </c>
      <c r="AA34" s="100" t="s">
        <v>28</v>
      </c>
      <c r="AB34" s="100" t="s">
        <v>63</v>
      </c>
      <c r="AC34" s="101" t="s">
        <v>28</v>
      </c>
      <c r="AD34" s="134" t="s">
        <v>130</v>
      </c>
      <c r="AE34" s="134" t="s">
        <v>130</v>
      </c>
      <c r="AF34" s="134" t="s">
        <v>130</v>
      </c>
      <c r="AG34" s="135" t="s">
        <v>131</v>
      </c>
      <c r="AH34" s="134" t="s">
        <v>131</v>
      </c>
      <c r="AI34" s="134" t="s">
        <v>131</v>
      </c>
      <c r="AJ34" s="134" t="s">
        <v>131</v>
      </c>
      <c r="AK34" s="134" t="s">
        <v>131</v>
      </c>
      <c r="AL34" s="134" t="s">
        <v>131</v>
      </c>
      <c r="AM34" s="134" t="s">
        <v>131</v>
      </c>
      <c r="AN34" s="134" t="s">
        <v>131</v>
      </c>
      <c r="AO34" s="134" t="s">
        <v>131</v>
      </c>
      <c r="AP34" s="134" t="s">
        <v>131</v>
      </c>
      <c r="AQ34" s="134" t="s">
        <v>131</v>
      </c>
      <c r="AR34" s="134" t="s">
        <v>131</v>
      </c>
      <c r="AS34" s="134" t="s">
        <v>131</v>
      </c>
      <c r="AT34" s="134" t="s">
        <v>131</v>
      </c>
      <c r="AU34" s="134" t="s">
        <v>131</v>
      </c>
      <c r="AV34" s="134" t="s">
        <v>131</v>
      </c>
      <c r="AW34" s="134" t="s">
        <v>131</v>
      </c>
      <c r="AX34" s="134" t="s">
        <v>131</v>
      </c>
      <c r="AY34" s="134" t="s">
        <v>131</v>
      </c>
      <c r="AZ34" s="134" t="s">
        <v>131</v>
      </c>
      <c r="BA34" s="134" t="s">
        <v>131</v>
      </c>
      <c r="BB34" s="134" t="s">
        <v>131</v>
      </c>
    </row>
    <row r="35" spans="1:54" ht="15.75" x14ac:dyDescent="0.25">
      <c r="A35" s="75">
        <f>IF(ISBLANK(VLOOKUP(D35,#REF!,3)),0,1)</f>
        <v>1</v>
      </c>
      <c r="B35" s="74">
        <f>IF(ISBLANK(D35),0,IF(ISBLANK(E35),0,IF(ISBLANK(F35),0,1)))</f>
        <v>0</v>
      </c>
      <c r="C35" s="140">
        <v>1</v>
      </c>
      <c r="D35" s="53"/>
      <c r="E35" s="53"/>
      <c r="F35" s="53"/>
      <c r="G35" s="164">
        <v>34.953099999999999</v>
      </c>
      <c r="H35" s="53">
        <v>2000</v>
      </c>
      <c r="I35" s="159">
        <v>2015</v>
      </c>
      <c r="J35" s="142" t="s">
        <v>4</v>
      </c>
      <c r="K35" s="143" t="str">
        <f>IF(ISBLANK(E35),"",(0.000824493-(0.0000040899*E35)+(0.000000076438*E35^2)-(0.00000000082467*E35^3)+(0.0000000000053875*E35^4)))</f>
        <v/>
      </c>
      <c r="L35" s="143" t="str">
        <f>IF(ISBLANK(E35),"",(-0.00000572466+(0.00000010227*E35)-(0.0000000016546*E35^2)))</f>
        <v/>
      </c>
      <c r="M35" s="143" t="str">
        <f>IF(ISBLANK(E35),"",IF(ISBLANK(G35),(O35+(K35*35)+(L35*35^1.5)+(0.00000048314*35^2)),(O35+(K35*G35)+(L35*G35^1.5)+(0.00000048314*G35^2))))</f>
        <v/>
      </c>
      <c r="N35" s="144" t="str">
        <f>IF(ISBLANK(D35),"",IF(ISBLANK(G35),J35*(1+0.00001*(35-20)),J35*(1+0.00001*(G35-20))))</f>
        <v/>
      </c>
      <c r="O35" s="143" t="str">
        <f>IF(ISBLANK(E35),"",(0.999842594+(0.00006793952*E35)-(0.00000909529*E35^2)+(0.0000001001685*E35^3)-(0.000000001120083*E35^4)+(0.000000000006536332*E35^5)))</f>
        <v/>
      </c>
      <c r="P35" s="145">
        <v>5.64</v>
      </c>
      <c r="Q35" s="142" t="s">
        <v>4</v>
      </c>
      <c r="S35" s="161">
        <v>245.1</v>
      </c>
      <c r="T35" s="231">
        <v>5.0000000000000001E-3</v>
      </c>
      <c r="U35" s="231">
        <v>4.8859470449723868E-3</v>
      </c>
      <c r="X35" s="231">
        <v>20.475000000000001</v>
      </c>
      <c r="Y35" s="231">
        <v>20.007953149161928</v>
      </c>
      <c r="Z35" s="231">
        <v>1.4470000000000001</v>
      </c>
      <c r="AA35" s="231">
        <v>1.4139930748150089</v>
      </c>
      <c r="AB35" s="231">
        <v>24.27</v>
      </c>
      <c r="AC35" s="231">
        <v>23.716386956295967</v>
      </c>
      <c r="AD35" s="149"/>
      <c r="AE35" s="149"/>
      <c r="AF35" s="149"/>
      <c r="AG35" s="149"/>
      <c r="AH35" s="149"/>
      <c r="AI35" s="149"/>
      <c r="AJ35" s="149"/>
      <c r="AK35" s="149"/>
      <c r="AL35" s="149"/>
      <c r="AM35" s="149"/>
      <c r="AN35" s="149"/>
      <c r="AO35" s="149"/>
      <c r="AP35" s="149"/>
      <c r="AQ35" s="149"/>
      <c r="AR35" s="149"/>
      <c r="AS35" s="149"/>
      <c r="AT35" s="149"/>
      <c r="AU35" s="149"/>
      <c r="AV35" s="149"/>
      <c r="AW35" s="149"/>
      <c r="AX35" s="149"/>
      <c r="AY35" s="149"/>
      <c r="AZ35" s="149"/>
      <c r="BA35" s="149"/>
      <c r="BB35" s="150"/>
    </row>
    <row r="36" spans="1:54" ht="15.75" x14ac:dyDescent="0.25">
      <c r="A36" s="75">
        <f>IF(ISBLANK(VLOOKUP(D36,#REF!,3)),0,1)</f>
        <v>1</v>
      </c>
      <c r="B36" s="74">
        <f t="shared" ref="B36:B58" si="0">IF(ISBLANK(D36),0,IF(ISBLANK(E36),0,IF(ISBLANK(F36),0,1)))</f>
        <v>0</v>
      </c>
      <c r="C36" s="52">
        <v>2</v>
      </c>
      <c r="D36" s="53"/>
      <c r="E36" s="53"/>
      <c r="F36" s="53"/>
      <c r="G36" s="164">
        <v>34.944600000000001</v>
      </c>
      <c r="H36" s="53">
        <v>1500</v>
      </c>
      <c r="I36" s="159">
        <v>1498.4</v>
      </c>
      <c r="J36" s="127" t="s">
        <v>4</v>
      </c>
      <c r="K36" s="57" t="str">
        <f t="shared" ref="K36:K45" si="1">IF(ISBLANK(E36),"",(0.000824493-(0.0000040899*E36)+(0.000000076438*E36^2)-(0.00000000082467*E36^3)+(0.0000000000053875*E36^4)))</f>
        <v/>
      </c>
      <c r="L36" s="57" t="str">
        <f t="shared" ref="L36:L45" si="2">IF(ISBLANK(E36),"",(-0.00000572466+(0.00000010227*E36)-(0.0000000016546*E36^2)))</f>
        <v/>
      </c>
      <c r="M36" s="57" t="str">
        <f t="shared" ref="M36:M45" si="3">IF(ISBLANK(E36),"",IF(ISBLANK(G36),(O36+(K36*35)+(L36*35^1.5)+(0.00000048314*35^2)),(O36+(K36*G36)+(L36*G36^1.5)+(0.00000048314*G36^2))))</f>
        <v/>
      </c>
      <c r="N36" s="58" t="str">
        <f t="shared" ref="N36:N45" si="4">IF(ISBLANK(D36),"",IF(ISBLANK(G36),J36*(1+0.00001*(35-20)),J36*(1+0.00001*(G36-20))))</f>
        <v/>
      </c>
      <c r="O36" s="57" t="str">
        <f t="shared" ref="O36:O45" si="5">IF(ISBLANK(E36),"",(0.999842594+(0.00006793952*E36)-(0.00000909529*E36^2)+(0.0000001001685*E36^3)-(0.000000001120083*E36^4)+(0.000000000006536332*E36^5)))</f>
        <v/>
      </c>
      <c r="P36" s="59">
        <v>5.0389999999999997</v>
      </c>
      <c r="Q36" s="127" t="s">
        <v>4</v>
      </c>
      <c r="S36" s="162">
        <v>219</v>
      </c>
      <c r="T36" s="231">
        <v>3.0000000000000001E-3</v>
      </c>
      <c r="U36" s="231">
        <v>2.9315682269834323E-3</v>
      </c>
      <c r="X36" s="231">
        <v>22.817</v>
      </c>
      <c r="Y36" s="231">
        <v>22.296530745026992</v>
      </c>
      <c r="Z36" s="231">
        <v>1.589</v>
      </c>
      <c r="AA36" s="231">
        <v>1.5527539708922247</v>
      </c>
      <c r="AB36" s="231">
        <v>19.78</v>
      </c>
      <c r="AC36" s="231">
        <v>19.328806509910763</v>
      </c>
      <c r="AD36" s="76"/>
      <c r="AE36" s="76"/>
      <c r="AF36" s="76"/>
      <c r="AG36" s="76"/>
      <c r="AH36" s="76"/>
      <c r="AI36" s="76"/>
      <c r="AJ36" s="76"/>
      <c r="AK36" s="76"/>
      <c r="AL36" s="76"/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76"/>
      <c r="BA36" s="76"/>
      <c r="BB36" s="77"/>
    </row>
    <row r="37" spans="1:54" ht="15.75" x14ac:dyDescent="0.25">
      <c r="A37" s="75">
        <f>IF(ISBLANK(VLOOKUP(D37,#REF!,3)),0,1)</f>
        <v>1</v>
      </c>
      <c r="B37" s="74">
        <f t="shared" si="0"/>
        <v>0</v>
      </c>
      <c r="C37" s="52">
        <v>3</v>
      </c>
      <c r="D37" s="53"/>
      <c r="E37" s="53"/>
      <c r="F37" s="53"/>
      <c r="G37" s="164">
        <v>34.605600000000003</v>
      </c>
      <c r="H37" s="53">
        <v>1000</v>
      </c>
      <c r="I37" s="159">
        <v>999.9</v>
      </c>
      <c r="J37" s="127" t="s">
        <v>4</v>
      </c>
      <c r="K37" s="57" t="str">
        <f t="shared" si="1"/>
        <v/>
      </c>
      <c r="L37" s="57" t="str">
        <f t="shared" si="2"/>
        <v/>
      </c>
      <c r="M37" s="57" t="str">
        <f t="shared" si="3"/>
        <v/>
      </c>
      <c r="N37" s="58" t="str">
        <f t="shared" si="4"/>
        <v/>
      </c>
      <c r="O37" s="57" t="str">
        <f t="shared" si="5"/>
        <v/>
      </c>
      <c r="P37" s="59">
        <v>3.456</v>
      </c>
      <c r="Q37" s="127" t="s">
        <v>4</v>
      </c>
      <c r="S37" s="162">
        <v>150.30000000000001</v>
      </c>
      <c r="T37" s="231">
        <v>6.0000000000000001E-3</v>
      </c>
      <c r="U37" s="231">
        <v>5.8631364539668647E-3</v>
      </c>
      <c r="X37" s="231">
        <v>34.113999999999997</v>
      </c>
      <c r="Y37" s="231">
        <v>33.335839498437601</v>
      </c>
      <c r="Z37" s="231">
        <v>2.2410000000000001</v>
      </c>
      <c r="AA37" s="231">
        <v>2.1898814655566241</v>
      </c>
      <c r="AB37" s="231">
        <v>31.22</v>
      </c>
      <c r="AC37" s="231">
        <v>30.507853348807583</v>
      </c>
      <c r="AD37" s="76"/>
      <c r="AE37" s="76"/>
      <c r="AF37" s="76"/>
      <c r="AG37" s="76"/>
      <c r="AH37" s="76"/>
      <c r="AI37" s="76"/>
      <c r="AJ37" s="76"/>
      <c r="AK37" s="76"/>
      <c r="AL37" s="76"/>
      <c r="AM37" s="76"/>
      <c r="AN37" s="76"/>
      <c r="AO37" s="76"/>
      <c r="AP37" s="76"/>
      <c r="AQ37" s="76"/>
      <c r="AR37" s="76"/>
      <c r="AS37" s="76"/>
      <c r="AT37" s="76"/>
      <c r="AU37" s="76"/>
      <c r="AV37" s="76"/>
      <c r="AW37" s="76"/>
      <c r="AX37" s="76"/>
      <c r="AY37" s="76"/>
      <c r="AZ37" s="76"/>
      <c r="BA37" s="76"/>
      <c r="BB37" s="77"/>
    </row>
    <row r="38" spans="1:54" ht="15.75" x14ac:dyDescent="0.25">
      <c r="A38" s="75">
        <f>IF(ISBLANK(VLOOKUP(D38,#REF!,3)),0,1)</f>
        <v>1</v>
      </c>
      <c r="B38" s="74">
        <f t="shared" si="0"/>
        <v>0</v>
      </c>
      <c r="C38" s="52">
        <v>4</v>
      </c>
      <c r="D38" s="53"/>
      <c r="E38" s="53"/>
      <c r="F38" s="53"/>
      <c r="G38" s="164">
        <v>34.666200000000003</v>
      </c>
      <c r="H38" s="53">
        <v>500</v>
      </c>
      <c r="I38" s="159">
        <v>499.9</v>
      </c>
      <c r="J38" s="127" t="s">
        <v>4</v>
      </c>
      <c r="K38" s="57" t="str">
        <f t="shared" si="1"/>
        <v/>
      </c>
      <c r="L38" s="57" t="str">
        <f t="shared" si="2"/>
        <v/>
      </c>
      <c r="M38" s="57" t="str">
        <f t="shared" si="3"/>
        <v/>
      </c>
      <c r="N38" s="58" t="str">
        <f t="shared" si="4"/>
        <v/>
      </c>
      <c r="O38" s="57" t="str">
        <f t="shared" si="5"/>
        <v/>
      </c>
      <c r="P38" s="59">
        <v>2.2210000000000001</v>
      </c>
      <c r="Q38" s="127" t="s">
        <v>4</v>
      </c>
      <c r="S38" s="162">
        <v>96.6</v>
      </c>
      <c r="T38" s="231">
        <v>5.0000000000000001E-3</v>
      </c>
      <c r="U38" s="231">
        <v>4.8859470449723868E-3</v>
      </c>
      <c r="X38" s="231">
        <v>35.704999999999998</v>
      </c>
      <c r="Y38" s="231">
        <v>34.890547848147811</v>
      </c>
      <c r="Z38" s="231">
        <v>2.2230000000000003</v>
      </c>
      <c r="AA38" s="231">
        <v>2.1722920561947237</v>
      </c>
      <c r="AB38" s="231">
        <v>19.68</v>
      </c>
      <c r="AC38" s="231">
        <v>19.231087569011315</v>
      </c>
      <c r="AD38" s="76"/>
      <c r="AE38" s="76"/>
      <c r="AF38" s="76"/>
      <c r="AG38" s="76"/>
      <c r="AH38" s="76"/>
      <c r="AI38" s="76"/>
      <c r="AJ38" s="76"/>
      <c r="AK38" s="76"/>
      <c r="AL38" s="76"/>
      <c r="AM38" s="76"/>
      <c r="AN38" s="76"/>
      <c r="AO38" s="76"/>
      <c r="AP38" s="76"/>
      <c r="AQ38" s="76"/>
      <c r="AR38" s="76"/>
      <c r="AS38" s="76"/>
      <c r="AT38" s="76"/>
      <c r="AU38" s="76"/>
      <c r="AV38" s="76"/>
      <c r="AW38" s="76"/>
      <c r="AX38" s="76"/>
      <c r="AY38" s="76"/>
      <c r="AZ38" s="76"/>
      <c r="BA38" s="76"/>
      <c r="BB38" s="77"/>
    </row>
    <row r="39" spans="1:54" ht="15.75" x14ac:dyDescent="0.25">
      <c r="A39" s="75">
        <f>IF(ISBLANK(VLOOKUP(D39,#REF!,3)),0,1)</f>
        <v>1</v>
      </c>
      <c r="B39" s="74">
        <f t="shared" si="0"/>
        <v>0</v>
      </c>
      <c r="C39" s="52">
        <v>5</v>
      </c>
      <c r="D39" s="53"/>
      <c r="E39" s="53"/>
      <c r="F39" s="53"/>
      <c r="G39" s="164">
        <v>34.925800000000002</v>
      </c>
      <c r="H39" s="53">
        <v>300</v>
      </c>
      <c r="I39" s="159">
        <v>299.89999999999998</v>
      </c>
      <c r="J39" s="127" t="s">
        <v>4</v>
      </c>
      <c r="K39" s="57" t="str">
        <f t="shared" si="1"/>
        <v/>
      </c>
      <c r="L39" s="57" t="str">
        <f t="shared" si="2"/>
        <v/>
      </c>
      <c r="M39" s="57" t="str">
        <f t="shared" si="3"/>
        <v/>
      </c>
      <c r="N39" s="58" t="str">
        <f t="shared" si="4"/>
        <v/>
      </c>
      <c r="O39" s="57" t="str">
        <f t="shared" si="5"/>
        <v/>
      </c>
      <c r="P39" s="59">
        <v>1.542</v>
      </c>
      <c r="Q39" s="127" t="s">
        <v>4</v>
      </c>
      <c r="S39" s="162">
        <v>67.099999999999994</v>
      </c>
      <c r="T39" s="231">
        <v>1.4E-2</v>
      </c>
      <c r="U39" s="231">
        <v>1.3680651725922683E-2</v>
      </c>
      <c r="X39" s="231">
        <v>33.235999999999997</v>
      </c>
      <c r="Y39" s="231">
        <v>32.477867197340451</v>
      </c>
      <c r="Z39" s="231">
        <v>2.0070000000000001</v>
      </c>
      <c r="AA39" s="231">
        <v>1.9612191438519162</v>
      </c>
      <c r="AB39" s="231">
        <v>14.23</v>
      </c>
      <c r="AC39" s="231">
        <v>13.905405289991414</v>
      </c>
      <c r="AD39" s="76"/>
      <c r="AE39" s="76"/>
      <c r="AF39" s="76"/>
      <c r="AG39" s="76"/>
      <c r="AH39" s="76"/>
      <c r="AI39" s="76"/>
      <c r="AJ39" s="76"/>
      <c r="AK39" s="76"/>
      <c r="AL39" s="76"/>
      <c r="AM39" s="76"/>
      <c r="AN39" s="76"/>
      <c r="AO39" s="76"/>
      <c r="AP39" s="76"/>
      <c r="AQ39" s="76"/>
      <c r="AR39" s="76"/>
      <c r="AS39" s="76"/>
      <c r="AT39" s="76"/>
      <c r="AU39" s="76"/>
      <c r="AV39" s="76"/>
      <c r="AW39" s="76"/>
      <c r="AX39" s="76"/>
      <c r="AY39" s="76"/>
      <c r="AZ39" s="76"/>
      <c r="BA39" s="76"/>
      <c r="BB39" s="77"/>
    </row>
    <row r="40" spans="1:54" ht="15.75" x14ac:dyDescent="0.25">
      <c r="A40" s="75">
        <f>IF(ISBLANK(VLOOKUP(D40,#REF!,3)),0,1)</f>
        <v>1</v>
      </c>
      <c r="B40" s="74">
        <f t="shared" si="0"/>
        <v>0</v>
      </c>
      <c r="C40" s="52">
        <v>6</v>
      </c>
      <c r="D40" s="53"/>
      <c r="E40" s="53"/>
      <c r="F40" s="53"/>
      <c r="G40" s="164">
        <v>35.569899999999997</v>
      </c>
      <c r="H40" s="53">
        <v>160</v>
      </c>
      <c r="I40" s="159">
        <v>160</v>
      </c>
      <c r="J40" s="127" t="s">
        <v>4</v>
      </c>
      <c r="K40" s="57" t="str">
        <f t="shared" si="1"/>
        <v/>
      </c>
      <c r="L40" s="57" t="str">
        <f t="shared" si="2"/>
        <v/>
      </c>
      <c r="M40" s="57" t="str">
        <f t="shared" si="3"/>
        <v/>
      </c>
      <c r="N40" s="58" t="str">
        <f t="shared" si="4"/>
        <v/>
      </c>
      <c r="O40" s="57" t="str">
        <f t="shared" si="5"/>
        <v/>
      </c>
      <c r="P40" s="59">
        <v>3.2189999999999999</v>
      </c>
      <c r="Q40" s="127" t="s">
        <v>4</v>
      </c>
      <c r="S40" s="162">
        <v>140.1</v>
      </c>
      <c r="T40" s="231">
        <v>1.7000000000000001E-2</v>
      </c>
      <c r="U40" s="231">
        <v>1.6612219952906116E-2</v>
      </c>
      <c r="X40" s="231">
        <v>15.783000000000001</v>
      </c>
      <c r="Y40" s="231">
        <v>15.422980442159838</v>
      </c>
      <c r="Z40" s="231">
        <v>1.0740000000000001</v>
      </c>
      <c r="AA40" s="231">
        <v>1.0495014252600687</v>
      </c>
      <c r="AB40" s="231">
        <v>5.5</v>
      </c>
      <c r="AC40" s="231">
        <v>5.3745417494696257</v>
      </c>
      <c r="AD40" s="76"/>
      <c r="AE40" s="76"/>
      <c r="AF40" s="76"/>
      <c r="AG40" s="76"/>
      <c r="AH40" s="76"/>
      <c r="AI40" s="76"/>
      <c r="AJ40" s="76"/>
      <c r="AK40" s="76"/>
      <c r="AL40" s="76"/>
      <c r="AM40" s="76"/>
      <c r="AN40" s="76"/>
      <c r="AO40" s="76"/>
      <c r="AP40" s="76"/>
      <c r="AQ40" s="76"/>
      <c r="AR40" s="76"/>
      <c r="AS40" s="76"/>
      <c r="AT40" s="76"/>
      <c r="AU40" s="76"/>
      <c r="AV40" s="76"/>
      <c r="AW40" s="76"/>
      <c r="AX40" s="76"/>
      <c r="AY40" s="76"/>
      <c r="AZ40" s="76"/>
      <c r="BA40" s="76"/>
      <c r="BB40" s="77"/>
    </row>
    <row r="41" spans="1:54" ht="15.75" x14ac:dyDescent="0.25">
      <c r="A41" s="75">
        <f>IF(ISBLANK(VLOOKUP(D41,#REF!,3)),0,1)</f>
        <v>1</v>
      </c>
      <c r="B41" s="74">
        <f t="shared" si="0"/>
        <v>0</v>
      </c>
      <c r="C41" s="52">
        <v>7</v>
      </c>
      <c r="D41" s="53"/>
      <c r="E41" s="53"/>
      <c r="F41" s="53"/>
      <c r="G41" s="164">
        <v>35.6038</v>
      </c>
      <c r="H41" s="53">
        <v>130</v>
      </c>
      <c r="I41" s="159">
        <v>131.1</v>
      </c>
      <c r="J41" s="127" t="s">
        <v>4</v>
      </c>
      <c r="K41" s="57" t="str">
        <f t="shared" si="1"/>
        <v/>
      </c>
      <c r="L41" s="57" t="str">
        <f t="shared" si="2"/>
        <v/>
      </c>
      <c r="M41" s="57" t="str">
        <f t="shared" si="3"/>
        <v/>
      </c>
      <c r="N41" s="58" t="str">
        <f t="shared" si="4"/>
        <v/>
      </c>
      <c r="O41" s="57" t="str">
        <f t="shared" si="5"/>
        <v/>
      </c>
      <c r="P41" s="59">
        <v>3.3149999999999999</v>
      </c>
      <c r="Q41" s="127" t="s">
        <v>4</v>
      </c>
      <c r="S41" s="162">
        <v>144.30000000000001</v>
      </c>
      <c r="T41" s="231">
        <v>0.02</v>
      </c>
      <c r="U41" s="231">
        <v>1.9543788179889547E-2</v>
      </c>
      <c r="X41" s="231">
        <v>15.01</v>
      </c>
      <c r="Y41" s="231">
        <v>14.667613029007105</v>
      </c>
      <c r="Z41" s="231">
        <v>1.0229999999999999</v>
      </c>
      <c r="AA41" s="231">
        <v>0.9996647654013503</v>
      </c>
      <c r="AB41" s="231">
        <v>5.22</v>
      </c>
      <c r="AC41" s="231">
        <v>5.1009287149511717</v>
      </c>
      <c r="AD41" s="76"/>
      <c r="AE41" s="76"/>
      <c r="AF41" s="76"/>
      <c r="AG41" s="76"/>
      <c r="AH41" s="76"/>
      <c r="AI41" s="76"/>
      <c r="AJ41" s="76"/>
      <c r="AK41" s="76"/>
      <c r="AL41" s="76"/>
      <c r="AM41" s="76"/>
      <c r="AN41" s="76"/>
      <c r="AO41" s="76"/>
      <c r="AP41" s="76"/>
      <c r="AQ41" s="76"/>
      <c r="AR41" s="76"/>
      <c r="AS41" s="76"/>
      <c r="AT41" s="76"/>
      <c r="AU41" s="76"/>
      <c r="AV41" s="76"/>
      <c r="AW41" s="76"/>
      <c r="AX41" s="76"/>
      <c r="AY41" s="76"/>
      <c r="AZ41" s="76"/>
      <c r="BA41" s="76"/>
      <c r="BB41" s="77"/>
    </row>
    <row r="42" spans="1:54" ht="15.75" x14ac:dyDescent="0.25">
      <c r="A42" s="75">
        <f>IF(ISBLANK(VLOOKUP(D42,#REF!,3)),0,1)</f>
        <v>1</v>
      </c>
      <c r="B42" s="74">
        <f t="shared" si="0"/>
        <v>0</v>
      </c>
      <c r="C42" s="52">
        <v>8</v>
      </c>
      <c r="D42" s="53"/>
      <c r="E42" s="53"/>
      <c r="F42" s="53"/>
      <c r="G42" s="164" t="s">
        <v>4</v>
      </c>
      <c r="H42" s="53">
        <v>130</v>
      </c>
      <c r="I42" s="159">
        <v>131.80000000000001</v>
      </c>
      <c r="J42" s="127" t="s">
        <v>4</v>
      </c>
      <c r="K42" s="57" t="str">
        <f t="shared" si="1"/>
        <v/>
      </c>
      <c r="L42" s="57" t="str">
        <f t="shared" si="2"/>
        <v/>
      </c>
      <c r="M42" s="57" t="str">
        <f t="shared" si="3"/>
        <v/>
      </c>
      <c r="N42" s="58" t="str">
        <f t="shared" si="4"/>
        <v/>
      </c>
      <c r="O42" s="57" t="str">
        <f t="shared" si="5"/>
        <v/>
      </c>
      <c r="P42" s="59"/>
      <c r="Q42" s="127" t="s">
        <v>4</v>
      </c>
      <c r="S42" s="60"/>
      <c r="T42" s="231">
        <v>2.3E-2</v>
      </c>
      <c r="U42" s="231">
        <v>2.2475356406872978E-2</v>
      </c>
      <c r="X42" s="231">
        <v>14.947000000000001</v>
      </c>
      <c r="Y42" s="231">
        <v>14.606050096240455</v>
      </c>
      <c r="Z42" s="231">
        <v>0.99399999999999999</v>
      </c>
      <c r="AA42" s="231">
        <v>0.97132627254051052</v>
      </c>
      <c r="AB42" s="231">
        <v>5.09</v>
      </c>
      <c r="AC42" s="231">
        <v>4.9738940917818901</v>
      </c>
      <c r="AD42" s="76"/>
      <c r="AE42" s="76"/>
      <c r="AF42" s="76"/>
      <c r="AG42" s="76"/>
      <c r="AH42" s="76"/>
      <c r="AI42" s="76"/>
      <c r="AJ42" s="76"/>
      <c r="AK42" s="76"/>
      <c r="AL42" s="76"/>
      <c r="AM42" s="76"/>
      <c r="AN42" s="76"/>
      <c r="AO42" s="76"/>
      <c r="AP42" s="76"/>
      <c r="AQ42" s="76"/>
      <c r="AR42" s="76"/>
      <c r="AS42" s="76"/>
      <c r="AT42" s="76"/>
      <c r="AU42" s="76"/>
      <c r="AV42" s="76"/>
      <c r="AW42" s="76"/>
      <c r="AX42" s="76"/>
      <c r="AY42" s="76"/>
      <c r="AZ42" s="76"/>
      <c r="BA42" s="76"/>
      <c r="BB42" s="77"/>
    </row>
    <row r="43" spans="1:54" ht="15.75" x14ac:dyDescent="0.25">
      <c r="A43" s="75">
        <f>IF(ISBLANK(VLOOKUP(D43,#REF!,3)),0,1)</f>
        <v>1</v>
      </c>
      <c r="B43" s="74">
        <f t="shared" si="0"/>
        <v>0</v>
      </c>
      <c r="C43" s="52">
        <v>9</v>
      </c>
      <c r="D43" s="53"/>
      <c r="E43" s="53"/>
      <c r="F43" s="53"/>
      <c r="G43" s="232">
        <v>35.774999999999999</v>
      </c>
      <c r="H43" s="53">
        <v>100</v>
      </c>
      <c r="I43" s="159">
        <v>99.4</v>
      </c>
      <c r="J43" s="127" t="s">
        <v>4</v>
      </c>
      <c r="K43" s="57" t="str">
        <f t="shared" si="1"/>
        <v/>
      </c>
      <c r="L43" s="57" t="str">
        <f t="shared" si="2"/>
        <v/>
      </c>
      <c r="M43" s="57" t="str">
        <f t="shared" si="3"/>
        <v/>
      </c>
      <c r="N43" s="58" t="str">
        <f t="shared" si="4"/>
        <v/>
      </c>
      <c r="O43" s="57" t="str">
        <f t="shared" si="5"/>
        <v/>
      </c>
      <c r="P43" s="59">
        <v>3.4009999999999998</v>
      </c>
      <c r="Q43" s="127" t="s">
        <v>4</v>
      </c>
      <c r="S43" s="60">
        <v>148.1</v>
      </c>
      <c r="T43" s="231">
        <v>5.5E-2</v>
      </c>
      <c r="U43" s="231">
        <v>5.374541749469626E-2</v>
      </c>
      <c r="X43" s="231">
        <v>12.785</v>
      </c>
      <c r="Y43" s="231">
        <v>12.493366593994393</v>
      </c>
      <c r="Z43" s="231">
        <v>0.89400000000000002</v>
      </c>
      <c r="AA43" s="231">
        <v>0.87360733164106286</v>
      </c>
      <c r="AB43" s="231">
        <v>4.42</v>
      </c>
      <c r="AC43" s="231">
        <v>4.3191771877555905</v>
      </c>
      <c r="AD43" s="76"/>
      <c r="AE43" s="76"/>
      <c r="AF43" s="76"/>
      <c r="AG43" s="76"/>
      <c r="AH43" s="76"/>
      <c r="AI43" s="76"/>
      <c r="AJ43" s="76"/>
      <c r="AK43" s="76"/>
      <c r="AL43" s="76"/>
      <c r="AM43" s="76"/>
      <c r="AN43" s="76"/>
      <c r="AO43" s="76"/>
      <c r="AP43" s="76"/>
      <c r="AQ43" s="76"/>
      <c r="AR43" s="76"/>
      <c r="AS43" s="76"/>
      <c r="AT43" s="76"/>
      <c r="AU43" s="76"/>
      <c r="AV43" s="76"/>
      <c r="AW43" s="76"/>
      <c r="AX43" s="76"/>
      <c r="AY43" s="76"/>
      <c r="AZ43" s="76"/>
      <c r="BA43" s="76"/>
      <c r="BB43" s="77"/>
    </row>
    <row r="44" spans="1:54" ht="15.75" x14ac:dyDescent="0.25">
      <c r="A44" s="75">
        <f>IF(ISBLANK(VLOOKUP(D44,#REF!,3)),0,1)</f>
        <v>1</v>
      </c>
      <c r="B44" s="74">
        <f t="shared" si="0"/>
        <v>0</v>
      </c>
      <c r="C44" s="52">
        <v>10</v>
      </c>
      <c r="D44" s="53"/>
      <c r="E44" s="53"/>
      <c r="F44" s="53"/>
      <c r="G44" s="232">
        <v>35.776499999999999</v>
      </c>
      <c r="H44" s="53">
        <v>100</v>
      </c>
      <c r="I44" s="159">
        <v>99.4</v>
      </c>
      <c r="J44" s="127" t="s">
        <v>4</v>
      </c>
      <c r="K44" s="57" t="str">
        <f t="shared" si="1"/>
        <v/>
      </c>
      <c r="L44" s="57" t="str">
        <f t="shared" si="2"/>
        <v/>
      </c>
      <c r="M44" s="57" t="str">
        <f t="shared" si="3"/>
        <v/>
      </c>
      <c r="N44" s="58" t="str">
        <f t="shared" si="4"/>
        <v/>
      </c>
      <c r="O44" s="57" t="str">
        <f t="shared" si="5"/>
        <v/>
      </c>
      <c r="P44" s="59">
        <v>3.375</v>
      </c>
      <c r="Q44" s="127" t="s">
        <v>4</v>
      </c>
      <c r="S44" s="60">
        <v>146.9</v>
      </c>
      <c r="T44" s="231">
        <v>5.3999999999999999E-2</v>
      </c>
      <c r="U44" s="231">
        <v>5.2768228085701779E-2</v>
      </c>
      <c r="X44" s="231">
        <v>12.965999999999999</v>
      </c>
      <c r="Y44" s="231">
        <v>12.670237877022393</v>
      </c>
      <c r="Z44" s="231">
        <v>0.871</v>
      </c>
      <c r="AA44" s="231">
        <v>0.85113197523418982</v>
      </c>
      <c r="AB44" s="231">
        <v>4.41</v>
      </c>
      <c r="AC44" s="231">
        <v>4.3094052936656455</v>
      </c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  <c r="AP44" s="76"/>
      <c r="AQ44" s="76"/>
      <c r="AR44" s="76"/>
      <c r="AS44" s="76"/>
      <c r="AT44" s="76"/>
      <c r="AU44" s="76"/>
      <c r="AV44" s="76"/>
      <c r="AW44" s="76"/>
      <c r="AX44" s="76"/>
      <c r="AY44" s="76"/>
      <c r="AZ44" s="76"/>
      <c r="BA44" s="76"/>
      <c r="BB44" s="77"/>
    </row>
    <row r="45" spans="1:54" ht="15.75" x14ac:dyDescent="0.25">
      <c r="A45" s="75">
        <f>IF(ISBLANK(VLOOKUP(D45,#REF!,3)),0,1)</f>
        <v>1</v>
      </c>
      <c r="B45" s="74">
        <f t="shared" si="0"/>
        <v>0</v>
      </c>
      <c r="C45" s="52">
        <v>11</v>
      </c>
      <c r="D45" s="53"/>
      <c r="E45" s="53"/>
      <c r="F45" s="53"/>
      <c r="G45" s="164">
        <v>35.9024</v>
      </c>
      <c r="H45" s="53">
        <v>80</v>
      </c>
      <c r="I45" s="159">
        <v>80.5</v>
      </c>
      <c r="J45" s="127" t="s">
        <v>4</v>
      </c>
      <c r="K45" s="57" t="str">
        <f t="shared" si="1"/>
        <v/>
      </c>
      <c r="L45" s="57" t="str">
        <f t="shared" si="2"/>
        <v/>
      </c>
      <c r="M45" s="57" t="str">
        <f t="shared" si="3"/>
        <v/>
      </c>
      <c r="N45" s="58" t="str">
        <f t="shared" si="4"/>
        <v/>
      </c>
      <c r="O45" s="57" t="str">
        <f t="shared" si="5"/>
        <v/>
      </c>
      <c r="P45" s="59">
        <v>3.4990000000000001</v>
      </c>
      <c r="Q45" s="127" t="s">
        <v>4</v>
      </c>
      <c r="S45" s="60">
        <v>152.4</v>
      </c>
      <c r="T45" s="231">
        <v>0.218</v>
      </c>
      <c r="U45" s="231">
        <v>0.21302729116079608</v>
      </c>
      <c r="X45" s="231">
        <v>10.932</v>
      </c>
      <c r="Y45" s="231">
        <v>10.682634619127628</v>
      </c>
      <c r="Z45" s="231">
        <v>0.72599999999999998</v>
      </c>
      <c r="AA45" s="231">
        <v>0.70943951092999058</v>
      </c>
      <c r="AB45" s="231">
        <v>3.7</v>
      </c>
      <c r="AC45" s="231">
        <v>3.6156008132795665</v>
      </c>
      <c r="AD45" s="76"/>
      <c r="AE45" s="76"/>
      <c r="AF45" s="76"/>
      <c r="AG45" s="76"/>
      <c r="AH45" s="76"/>
      <c r="AI45" s="76"/>
      <c r="AJ45" s="76"/>
      <c r="AK45" s="76"/>
      <c r="AL45" s="76"/>
      <c r="AM45" s="76"/>
      <c r="AN45" s="76"/>
      <c r="AO45" s="76"/>
      <c r="AP45" s="76"/>
      <c r="AQ45" s="76"/>
      <c r="AR45" s="76"/>
      <c r="AS45" s="76"/>
      <c r="AT45" s="76"/>
      <c r="AU45" s="76"/>
      <c r="AV45" s="76"/>
      <c r="AW45" s="76"/>
      <c r="AX45" s="76"/>
      <c r="AY45" s="76"/>
      <c r="AZ45" s="76"/>
      <c r="BA45" s="76"/>
      <c r="BB45" s="77"/>
    </row>
    <row r="46" spans="1:54" ht="15.75" x14ac:dyDescent="0.25">
      <c r="A46" s="75">
        <f>IF(ISBLANK(VLOOKUP(D46,#REF!,3)),0,1)</f>
        <v>1</v>
      </c>
      <c r="B46" s="74">
        <f t="shared" si="0"/>
        <v>0</v>
      </c>
      <c r="C46" s="52">
        <v>12</v>
      </c>
      <c r="D46" s="53"/>
      <c r="E46" s="54"/>
      <c r="F46" s="55"/>
      <c r="G46" s="164">
        <v>35.946100000000001</v>
      </c>
      <c r="H46" s="53">
        <v>60</v>
      </c>
      <c r="I46" s="159">
        <v>59.14</v>
      </c>
      <c r="J46" s="127" t="s">
        <v>4</v>
      </c>
      <c r="K46" s="127" t="s">
        <v>4</v>
      </c>
      <c r="L46" s="127" t="s">
        <v>4</v>
      </c>
      <c r="M46" s="127" t="s">
        <v>4</v>
      </c>
      <c r="N46" s="127" t="s">
        <v>4</v>
      </c>
      <c r="O46" s="127" t="s">
        <v>4</v>
      </c>
      <c r="P46" s="59">
        <v>3.62</v>
      </c>
      <c r="Q46" s="127" t="s">
        <v>4</v>
      </c>
      <c r="S46" s="60">
        <v>157.6</v>
      </c>
      <c r="T46" s="231">
        <v>0.35</v>
      </c>
      <c r="U46" s="231">
        <v>0.34201629314806709</v>
      </c>
      <c r="X46" s="231">
        <v>9.9700000000000006</v>
      </c>
      <c r="Y46" s="231">
        <v>9.7425784076749409</v>
      </c>
      <c r="Z46" s="231">
        <v>0.67399999999999993</v>
      </c>
      <c r="AA46" s="231">
        <v>0.65862566166227765</v>
      </c>
      <c r="AB46" s="231">
        <v>3.48</v>
      </c>
      <c r="AC46" s="231">
        <v>3.4006191433007813</v>
      </c>
      <c r="AD46" s="76"/>
      <c r="AE46" s="76"/>
      <c r="AF46" s="76"/>
      <c r="AG46" s="76"/>
      <c r="AH46" s="76"/>
      <c r="AI46" s="76"/>
      <c r="AJ46" s="76"/>
      <c r="AK46" s="76"/>
      <c r="AL46" s="76"/>
      <c r="AM46" s="76"/>
      <c r="AN46" s="76"/>
      <c r="AO46" s="76"/>
      <c r="AP46" s="76"/>
      <c r="AQ46" s="76"/>
      <c r="AR46" s="76"/>
      <c r="AS46" s="76"/>
      <c r="AT46" s="76"/>
      <c r="AU46" s="76"/>
      <c r="AV46" s="76"/>
      <c r="AW46" s="76"/>
      <c r="AX46" s="76"/>
      <c r="AY46" s="76"/>
      <c r="AZ46" s="76"/>
      <c r="BA46" s="76"/>
      <c r="BB46" s="77"/>
    </row>
    <row r="47" spans="1:54" ht="15.75" x14ac:dyDescent="0.25">
      <c r="A47" s="75">
        <f>IF(ISBLANK(VLOOKUP(D47,#REF!,3)),0,1)</f>
        <v>1</v>
      </c>
      <c r="B47" s="74">
        <f t="shared" si="0"/>
        <v>0</v>
      </c>
      <c r="C47" s="52">
        <v>13</v>
      </c>
      <c r="D47" s="53"/>
      <c r="E47" s="54"/>
      <c r="F47" s="55"/>
      <c r="G47" s="164">
        <v>36.057699999999997</v>
      </c>
      <c r="H47" s="53">
        <v>40</v>
      </c>
      <c r="I47" s="159">
        <v>39.200000000000003</v>
      </c>
      <c r="J47" s="127" t="s">
        <v>4</v>
      </c>
      <c r="K47" s="127" t="s">
        <v>4</v>
      </c>
      <c r="L47" s="127" t="s">
        <v>4</v>
      </c>
      <c r="M47" s="127" t="s">
        <v>4</v>
      </c>
      <c r="N47" s="127" t="s">
        <v>4</v>
      </c>
      <c r="O47" s="127" t="s">
        <v>4</v>
      </c>
      <c r="P47" s="59">
        <v>4.0410000000000004</v>
      </c>
      <c r="Q47" s="127" t="s">
        <v>4</v>
      </c>
      <c r="S47" s="60">
        <v>176</v>
      </c>
      <c r="T47" s="231">
        <v>0.192</v>
      </c>
      <c r="U47" s="231">
        <v>0.18762036652693967</v>
      </c>
      <c r="X47" s="231">
        <v>5.0579999999999998</v>
      </c>
      <c r="Y47" s="231">
        <v>4.9426240306940663</v>
      </c>
      <c r="Z47" s="231">
        <v>0.41200000000000003</v>
      </c>
      <c r="AA47" s="231">
        <v>0.40260203650572474</v>
      </c>
      <c r="AB47" s="231">
        <v>2.57</v>
      </c>
      <c r="AC47" s="231">
        <v>2.511376781115807</v>
      </c>
      <c r="AD47" s="76"/>
      <c r="AE47" s="76"/>
      <c r="AF47" s="76"/>
      <c r="AG47" s="76"/>
      <c r="AH47" s="76"/>
      <c r="AI47" s="76"/>
      <c r="AJ47" s="76"/>
      <c r="AK47" s="76"/>
      <c r="AL47" s="76"/>
      <c r="AM47" s="76"/>
      <c r="AN47" s="76"/>
      <c r="AO47" s="76"/>
      <c r="AP47" s="76"/>
      <c r="AQ47" s="76"/>
      <c r="AR47" s="76"/>
      <c r="AS47" s="76"/>
      <c r="AT47" s="76"/>
      <c r="AU47" s="76"/>
      <c r="AV47" s="76"/>
      <c r="AW47" s="76"/>
      <c r="AX47" s="76"/>
      <c r="AY47" s="76"/>
      <c r="AZ47" s="76"/>
      <c r="BA47" s="76"/>
      <c r="BB47" s="77"/>
    </row>
    <row r="48" spans="1:54" ht="15.75" x14ac:dyDescent="0.25">
      <c r="A48" s="75">
        <f>IF(ISBLANK(VLOOKUP(D48,#REF!,3)),0,1)</f>
        <v>1</v>
      </c>
      <c r="B48" s="74">
        <f t="shared" si="0"/>
        <v>0</v>
      </c>
      <c r="C48" s="52">
        <v>14</v>
      </c>
      <c r="D48" s="53"/>
      <c r="E48" s="54"/>
      <c r="F48" s="55"/>
      <c r="G48" s="164" t="s">
        <v>4</v>
      </c>
      <c r="H48" s="53">
        <v>40</v>
      </c>
      <c r="I48" s="159">
        <v>39.200000000000003</v>
      </c>
      <c r="J48" s="127" t="s">
        <v>4</v>
      </c>
      <c r="K48" s="127" t="s">
        <v>4</v>
      </c>
      <c r="L48" s="127" t="s">
        <v>4</v>
      </c>
      <c r="M48" s="127" t="s">
        <v>4</v>
      </c>
      <c r="N48" s="127" t="s">
        <v>4</v>
      </c>
      <c r="O48" s="127" t="s">
        <v>4</v>
      </c>
      <c r="P48" s="59"/>
      <c r="Q48" s="127" t="s">
        <v>4</v>
      </c>
      <c r="S48" s="60"/>
      <c r="T48" s="231">
        <v>0.17799999999999999</v>
      </c>
      <c r="U48" s="231">
        <v>0.17393971480101697</v>
      </c>
      <c r="X48" s="231">
        <v>4.8020000000000005</v>
      </c>
      <c r="Y48" s="231">
        <v>4.6924635419914811</v>
      </c>
      <c r="Z48" s="231">
        <v>0.374</v>
      </c>
      <c r="AA48" s="231">
        <v>0.36546883896393456</v>
      </c>
      <c r="AB48" s="231">
        <v>2.46</v>
      </c>
      <c r="AC48" s="231">
        <v>2.4038859461264144</v>
      </c>
      <c r="AD48" s="76"/>
      <c r="AE48" s="76"/>
      <c r="AF48" s="76"/>
      <c r="AG48" s="76"/>
      <c r="AH48" s="76"/>
      <c r="AI48" s="76"/>
      <c r="AJ48" s="76"/>
      <c r="AK48" s="76"/>
      <c r="AL48" s="76"/>
      <c r="AM48" s="76"/>
      <c r="AN48" s="76"/>
      <c r="AO48" s="76"/>
      <c r="AP48" s="76"/>
      <c r="AQ48" s="76"/>
      <c r="AR48" s="76"/>
      <c r="AS48" s="76"/>
      <c r="AT48" s="76"/>
      <c r="AU48" s="76"/>
      <c r="AV48" s="76"/>
      <c r="AW48" s="76"/>
      <c r="AX48" s="76"/>
      <c r="AY48" s="76"/>
      <c r="AZ48" s="76"/>
      <c r="BA48" s="76"/>
      <c r="BB48" s="77"/>
    </row>
    <row r="49" spans="1:54" ht="15.75" x14ac:dyDescent="0.25">
      <c r="A49" s="75">
        <f>IF(ISBLANK(VLOOKUP(D49,#REF!,3)),0,1)</f>
        <v>1</v>
      </c>
      <c r="B49" s="74">
        <f t="shared" si="0"/>
        <v>0</v>
      </c>
      <c r="C49" s="52">
        <v>15</v>
      </c>
      <c r="D49" s="53"/>
      <c r="E49" s="54"/>
      <c r="F49" s="55"/>
      <c r="G49" s="164" t="s">
        <v>4</v>
      </c>
      <c r="H49" s="53">
        <v>40</v>
      </c>
      <c r="I49" s="159">
        <v>39.200000000000003</v>
      </c>
      <c r="J49" s="16"/>
      <c r="K49" s="16"/>
      <c r="L49" s="16"/>
      <c r="M49" s="16"/>
      <c r="N49" s="16"/>
      <c r="O49" s="16"/>
      <c r="P49" s="169"/>
      <c r="Q49" s="16"/>
      <c r="S49" s="124"/>
      <c r="T49" s="231">
        <v>0.17499999999999999</v>
      </c>
      <c r="U49" s="231">
        <v>0.17100814657403354</v>
      </c>
      <c r="X49" s="231">
        <v>4.7549999999999999</v>
      </c>
      <c r="Y49" s="231">
        <v>4.6465356397687403</v>
      </c>
      <c r="Z49" s="231">
        <v>0.36</v>
      </c>
      <c r="AA49" s="231">
        <v>0.35178818723801186</v>
      </c>
      <c r="AB49" s="231">
        <v>2.4</v>
      </c>
      <c r="AC49" s="231">
        <v>2.3452545815867456</v>
      </c>
      <c r="AD49" s="76"/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76"/>
      <c r="AR49" s="76"/>
      <c r="AS49" s="76"/>
      <c r="AT49" s="76"/>
      <c r="AU49" s="76"/>
      <c r="AV49" s="76"/>
      <c r="AW49" s="76"/>
      <c r="AX49" s="76"/>
      <c r="AY49" s="76"/>
      <c r="AZ49" s="76"/>
      <c r="BA49" s="76"/>
      <c r="BB49" s="77"/>
    </row>
    <row r="50" spans="1:54" ht="15.75" x14ac:dyDescent="0.25">
      <c r="A50" s="75">
        <f>IF(ISBLANK(VLOOKUP(D50,#REF!,3)),0,1)</f>
        <v>1</v>
      </c>
      <c r="B50" s="74">
        <f t="shared" si="0"/>
        <v>0</v>
      </c>
      <c r="C50" s="52">
        <v>16</v>
      </c>
      <c r="D50" s="53"/>
      <c r="E50" s="54"/>
      <c r="F50" s="55"/>
      <c r="G50" s="164" t="s">
        <v>4</v>
      </c>
      <c r="H50" s="53">
        <v>40</v>
      </c>
      <c r="I50" s="159">
        <v>39.200000000000003</v>
      </c>
      <c r="J50" s="16"/>
      <c r="K50" s="16"/>
      <c r="L50" s="16"/>
      <c r="M50" s="16"/>
      <c r="N50" s="16"/>
      <c r="O50" s="16"/>
      <c r="P50" s="169"/>
      <c r="Q50" s="16"/>
      <c r="S50" s="124"/>
      <c r="T50" s="231">
        <v>0.16700000000000001</v>
      </c>
      <c r="U50" s="231">
        <v>0.16319063130207773</v>
      </c>
      <c r="X50" s="231">
        <v>4.6029999999999998</v>
      </c>
      <c r="Y50" s="231">
        <v>4.4980028496015789</v>
      </c>
      <c r="Z50" s="231">
        <v>0.315</v>
      </c>
      <c r="AA50" s="231">
        <v>0.30781466383326039</v>
      </c>
      <c r="AB50" s="231">
        <v>2.42</v>
      </c>
      <c r="AC50" s="231">
        <v>2.364798369766635</v>
      </c>
      <c r="AD50" s="76"/>
      <c r="AE50" s="76"/>
      <c r="AF50" s="76"/>
      <c r="AG50" s="76"/>
      <c r="AH50" s="76"/>
      <c r="AI50" s="76"/>
      <c r="AJ50" s="76"/>
      <c r="AK50" s="76"/>
      <c r="AL50" s="76"/>
      <c r="AM50" s="76"/>
      <c r="AN50" s="76"/>
      <c r="AO50" s="76"/>
      <c r="AP50" s="76"/>
      <c r="AQ50" s="76"/>
      <c r="AR50" s="76"/>
      <c r="AS50" s="76"/>
      <c r="AT50" s="76"/>
      <c r="AU50" s="76"/>
      <c r="AV50" s="76"/>
      <c r="AW50" s="76"/>
      <c r="AX50" s="76"/>
      <c r="AY50" s="76"/>
      <c r="AZ50" s="76"/>
      <c r="BA50" s="76"/>
      <c r="BB50" s="77"/>
    </row>
    <row r="51" spans="1:54" ht="15.75" x14ac:dyDescent="0.25">
      <c r="A51" s="75">
        <f>IF(ISBLANK(VLOOKUP(D51,#REF!,3)),0,1)</f>
        <v>1</v>
      </c>
      <c r="B51" s="74">
        <f t="shared" si="0"/>
        <v>0</v>
      </c>
      <c r="C51" s="52">
        <v>17</v>
      </c>
      <c r="D51" s="53"/>
      <c r="E51" s="54"/>
      <c r="F51" s="55"/>
      <c r="G51" s="164">
        <v>34.348300000000002</v>
      </c>
      <c r="H51" s="53">
        <v>20</v>
      </c>
      <c r="I51" s="159">
        <v>19.5</v>
      </c>
      <c r="J51" s="16"/>
      <c r="K51" s="16"/>
      <c r="L51" s="16"/>
      <c r="M51" s="16"/>
      <c r="N51" s="16"/>
      <c r="O51" s="16"/>
      <c r="P51" s="169">
        <v>4.6440000000000001</v>
      </c>
      <c r="Q51" s="16"/>
      <c r="S51" s="124">
        <v>202.9</v>
      </c>
      <c r="T51" s="231">
        <v>2E-3</v>
      </c>
      <c r="U51" s="231">
        <v>1.9543788179889549E-3</v>
      </c>
      <c r="X51" s="231">
        <v>1.8000000000000002E-2</v>
      </c>
      <c r="Y51" s="231">
        <v>1.7589409361900597E-2</v>
      </c>
      <c r="Z51" s="231">
        <v>0</v>
      </c>
      <c r="AA51" s="231">
        <v>0</v>
      </c>
      <c r="AB51" s="231">
        <v>0.96</v>
      </c>
      <c r="AC51" s="231">
        <v>0.93810183263469826</v>
      </c>
      <c r="AD51" s="76"/>
      <c r="AE51" s="76"/>
      <c r="AF51" s="76"/>
      <c r="AG51" s="76"/>
      <c r="AH51" s="76"/>
      <c r="AI51" s="76"/>
      <c r="AJ51" s="76"/>
      <c r="AK51" s="76"/>
      <c r="AL51" s="76"/>
      <c r="AM51" s="76"/>
      <c r="AN51" s="76"/>
      <c r="AO51" s="76"/>
      <c r="AP51" s="76"/>
      <c r="AQ51" s="76"/>
      <c r="AR51" s="76"/>
      <c r="AS51" s="76"/>
      <c r="AT51" s="76"/>
      <c r="AU51" s="76"/>
      <c r="AV51" s="76"/>
      <c r="AW51" s="76"/>
      <c r="AX51" s="76"/>
      <c r="AY51" s="76"/>
      <c r="AZ51" s="76"/>
      <c r="BA51" s="76"/>
      <c r="BB51" s="77"/>
    </row>
    <row r="52" spans="1:54" ht="15.75" x14ac:dyDescent="0.25">
      <c r="A52" s="75">
        <f>IF(ISBLANK(VLOOKUP(D52,#REF!,3)),0,1)</f>
        <v>1</v>
      </c>
      <c r="B52" s="74">
        <f t="shared" si="0"/>
        <v>0</v>
      </c>
      <c r="C52" s="52">
        <v>18</v>
      </c>
      <c r="D52" s="53"/>
      <c r="E52" s="54"/>
      <c r="F52" s="55"/>
      <c r="G52" s="164">
        <v>33.916899999999998</v>
      </c>
      <c r="H52" s="53">
        <v>10</v>
      </c>
      <c r="I52" s="159">
        <v>8.92</v>
      </c>
      <c r="J52" s="16"/>
      <c r="K52" s="16"/>
      <c r="L52" s="16"/>
      <c r="M52" s="16"/>
      <c r="N52" s="16"/>
      <c r="O52" s="16"/>
      <c r="P52" s="169">
        <v>4.6440000000000001</v>
      </c>
      <c r="Q52" s="16"/>
      <c r="S52" s="124">
        <v>202.9</v>
      </c>
      <c r="T52" s="231">
        <v>1E-3</v>
      </c>
      <c r="U52" s="231">
        <v>9.7718940899447744E-4</v>
      </c>
      <c r="X52" s="231">
        <v>2.8999999999999998E-2</v>
      </c>
      <c r="Y52" s="231">
        <v>2.8338492860839844E-2</v>
      </c>
      <c r="Z52" s="231">
        <v>0</v>
      </c>
      <c r="AA52" s="231">
        <v>0</v>
      </c>
      <c r="AB52" s="231">
        <v>0.85</v>
      </c>
      <c r="AC52" s="231">
        <v>0.83061099764530577</v>
      </c>
      <c r="AD52" s="76"/>
      <c r="AE52" s="76"/>
      <c r="AF52" s="76"/>
      <c r="AG52" s="76"/>
      <c r="AH52" s="76"/>
      <c r="AI52" s="76"/>
      <c r="AJ52" s="76"/>
      <c r="AK52" s="76"/>
      <c r="AL52" s="76"/>
      <c r="AM52" s="76"/>
      <c r="AN52" s="76"/>
      <c r="AO52" s="76"/>
      <c r="AP52" s="76"/>
      <c r="AQ52" s="76"/>
      <c r="AR52" s="76"/>
      <c r="AS52" s="76"/>
      <c r="AT52" s="76"/>
      <c r="AU52" s="76"/>
      <c r="AV52" s="76"/>
      <c r="AW52" s="76"/>
      <c r="AX52" s="76"/>
      <c r="AY52" s="76"/>
      <c r="AZ52" s="76"/>
      <c r="BA52" s="76"/>
      <c r="BB52" s="77"/>
    </row>
    <row r="53" spans="1:54" ht="15.75" x14ac:dyDescent="0.25">
      <c r="A53" s="75">
        <f>IF(ISBLANK(VLOOKUP(D53,#REF!,3)),0,1)</f>
        <v>1</v>
      </c>
      <c r="B53" s="74">
        <f t="shared" si="0"/>
        <v>0</v>
      </c>
      <c r="C53" s="52">
        <v>19</v>
      </c>
      <c r="D53" s="53"/>
      <c r="E53" s="54"/>
      <c r="F53" s="55"/>
      <c r="G53" s="164">
        <v>33.868200000000002</v>
      </c>
      <c r="H53" s="53">
        <v>0</v>
      </c>
      <c r="I53" s="159">
        <v>1.2</v>
      </c>
      <c r="J53" s="16"/>
      <c r="K53" s="16"/>
      <c r="L53" s="16"/>
      <c r="M53" s="16"/>
      <c r="N53" s="16"/>
      <c r="O53" s="16"/>
      <c r="P53" s="169">
        <v>4.6210000000000004</v>
      </c>
      <c r="Q53" s="16"/>
      <c r="S53" s="124">
        <v>202</v>
      </c>
      <c r="T53" s="231">
        <v>0</v>
      </c>
      <c r="U53" s="231">
        <v>0</v>
      </c>
      <c r="X53" s="231">
        <v>0.03</v>
      </c>
      <c r="Y53" s="231">
        <v>2.9315682269834321E-2</v>
      </c>
      <c r="Z53" s="231">
        <v>1.0000000000000009E-3</v>
      </c>
      <c r="AA53" s="231">
        <v>9.7718940899447831E-4</v>
      </c>
      <c r="AB53" s="231">
        <v>0.75</v>
      </c>
      <c r="AC53" s="231">
        <v>0.732892056745858</v>
      </c>
      <c r="AD53" s="76"/>
      <c r="AE53" s="76"/>
      <c r="AF53" s="76"/>
      <c r="AG53" s="76"/>
      <c r="AH53" s="76"/>
      <c r="AI53" s="76"/>
      <c r="AJ53" s="76"/>
      <c r="AK53" s="76"/>
      <c r="AL53" s="76"/>
      <c r="AM53" s="76"/>
      <c r="AN53" s="76"/>
      <c r="AO53" s="76"/>
      <c r="AP53" s="76"/>
      <c r="AQ53" s="76"/>
      <c r="AR53" s="76"/>
      <c r="AS53" s="76"/>
      <c r="AT53" s="76"/>
      <c r="AU53" s="76"/>
      <c r="AV53" s="76"/>
      <c r="AW53" s="76"/>
      <c r="AX53" s="76"/>
      <c r="AY53" s="76"/>
      <c r="AZ53" s="76"/>
      <c r="BA53" s="76"/>
      <c r="BB53" s="77"/>
    </row>
    <row r="54" spans="1:54" ht="15.75" x14ac:dyDescent="0.25">
      <c r="A54" s="75">
        <f>IF(ISBLANK(VLOOKUP(D54,#REF!,3)),0,1)</f>
        <v>1</v>
      </c>
      <c r="B54" s="74">
        <f t="shared" si="0"/>
        <v>0</v>
      </c>
      <c r="C54" s="52">
        <v>20</v>
      </c>
      <c r="D54" s="53"/>
      <c r="E54" s="54"/>
      <c r="F54" s="55"/>
      <c r="G54" s="164" t="s">
        <v>4</v>
      </c>
      <c r="H54" s="53">
        <v>0</v>
      </c>
      <c r="I54" s="159">
        <v>1.2</v>
      </c>
      <c r="J54" s="16"/>
      <c r="K54" s="16"/>
      <c r="L54" s="16"/>
      <c r="M54" s="16"/>
      <c r="N54" s="16"/>
      <c r="O54" s="16"/>
      <c r="P54" s="169" t="s">
        <v>4</v>
      </c>
      <c r="Q54" s="16"/>
      <c r="R54" s="16"/>
      <c r="S54" s="124" t="s">
        <v>4</v>
      </c>
      <c r="T54" s="231">
        <v>0</v>
      </c>
      <c r="U54" s="231">
        <v>0</v>
      </c>
      <c r="X54" s="231">
        <v>0.02</v>
      </c>
      <c r="Y54" s="231">
        <v>1.9543788179889547E-2</v>
      </c>
      <c r="Z54" s="231">
        <v>1.7000000000000001E-2</v>
      </c>
      <c r="AA54" s="231">
        <v>1.6612219952906116E-2</v>
      </c>
      <c r="AB54" s="231">
        <v>0.74</v>
      </c>
      <c r="AC54" s="231">
        <v>0.72312016265591328</v>
      </c>
      <c r="AD54" s="76"/>
      <c r="AE54" s="76"/>
      <c r="AF54" s="76"/>
      <c r="AG54" s="76"/>
      <c r="AH54" s="76"/>
      <c r="AI54" s="76"/>
      <c r="AJ54" s="76"/>
      <c r="AK54" s="76"/>
      <c r="AL54" s="76"/>
      <c r="AM54" s="76"/>
      <c r="AN54" s="76"/>
      <c r="AO54" s="76"/>
      <c r="AP54" s="76"/>
      <c r="AQ54" s="76"/>
      <c r="AR54" s="76"/>
      <c r="AS54" s="76"/>
      <c r="AT54" s="76"/>
      <c r="AU54" s="76"/>
      <c r="AV54" s="76"/>
      <c r="AW54" s="76"/>
      <c r="AX54" s="76"/>
      <c r="AY54" s="76"/>
      <c r="AZ54" s="76"/>
      <c r="BA54" s="76"/>
      <c r="BB54" s="77"/>
    </row>
    <row r="55" spans="1:54" ht="15.75" x14ac:dyDescent="0.25">
      <c r="A55" s="75">
        <f>IF(ISBLANK(VLOOKUP(D55,#REF!,3)),0,1)</f>
        <v>1</v>
      </c>
      <c r="B55" s="74">
        <f t="shared" si="0"/>
        <v>0</v>
      </c>
      <c r="C55" s="52">
        <v>21</v>
      </c>
      <c r="D55" s="53"/>
      <c r="E55" s="54"/>
      <c r="F55" s="55"/>
      <c r="G55" s="164" t="s">
        <v>4</v>
      </c>
      <c r="H55" s="53">
        <v>0</v>
      </c>
      <c r="I55" s="159">
        <v>1.2</v>
      </c>
      <c r="J55" s="16"/>
      <c r="K55" s="16"/>
      <c r="L55" s="16"/>
      <c r="M55" s="16"/>
      <c r="N55" s="16"/>
      <c r="O55" s="16"/>
      <c r="P55" s="169"/>
      <c r="Q55" s="16"/>
      <c r="R55" s="16"/>
      <c r="S55" s="124"/>
      <c r="T55" s="231">
        <v>1E-3</v>
      </c>
      <c r="U55" s="231">
        <v>9.7718940899447744E-4</v>
      </c>
      <c r="X55" s="231">
        <v>1.9E-2</v>
      </c>
      <c r="Y55" s="231">
        <v>1.856659877089507E-2</v>
      </c>
      <c r="Z55" s="231">
        <v>3.1E-2</v>
      </c>
      <c r="AA55" s="231">
        <v>3.0292871678828798E-2</v>
      </c>
      <c r="AB55" s="231">
        <v>0.76</v>
      </c>
      <c r="AC55" s="231">
        <v>0.74266395083580283</v>
      </c>
      <c r="AD55" s="76"/>
      <c r="AE55" s="76"/>
      <c r="AF55" s="76"/>
      <c r="AG55" s="76"/>
      <c r="AH55" s="76"/>
      <c r="AI55" s="76"/>
      <c r="AJ55" s="76"/>
      <c r="AK55" s="76"/>
      <c r="AL55" s="76"/>
      <c r="AM55" s="76"/>
      <c r="AN55" s="76"/>
      <c r="AO55" s="76"/>
      <c r="AP55" s="76"/>
      <c r="AQ55" s="76"/>
      <c r="AR55" s="76"/>
      <c r="AS55" s="76"/>
      <c r="AT55" s="76"/>
      <c r="AU55" s="76"/>
      <c r="AV55" s="76"/>
      <c r="AW55" s="76"/>
      <c r="AX55" s="76"/>
      <c r="AY55" s="76"/>
      <c r="AZ55" s="76"/>
      <c r="BA55" s="76"/>
      <c r="BB55" s="77"/>
    </row>
    <row r="56" spans="1:54" ht="15.75" x14ac:dyDescent="0.25">
      <c r="A56" s="75">
        <f>IF(ISBLANK(VLOOKUP(D56,#REF!,3)),0,1)</f>
        <v>1</v>
      </c>
      <c r="B56" s="74">
        <f t="shared" si="0"/>
        <v>0</v>
      </c>
      <c r="C56" s="52">
        <v>22</v>
      </c>
      <c r="D56" s="53"/>
      <c r="E56" s="54"/>
      <c r="F56" s="55"/>
      <c r="G56" s="164" t="s">
        <v>4</v>
      </c>
      <c r="H56" s="53">
        <v>0</v>
      </c>
      <c r="I56" s="159">
        <v>1.2</v>
      </c>
      <c r="J56" s="16"/>
      <c r="K56" s="16"/>
      <c r="L56" s="16"/>
      <c r="M56" s="16"/>
      <c r="N56" s="16"/>
      <c r="O56" s="16"/>
      <c r="P56" s="169" t="s">
        <v>4</v>
      </c>
      <c r="Q56" s="16"/>
      <c r="R56" s="16"/>
      <c r="S56" s="124" t="s">
        <v>4</v>
      </c>
      <c r="T56" s="231">
        <v>5.0000000000000001E-3</v>
      </c>
      <c r="U56" s="231">
        <v>4.8859470449723868E-3</v>
      </c>
      <c r="X56" s="231">
        <v>3.5000000000000003E-2</v>
      </c>
      <c r="Y56" s="231">
        <v>3.4201629314806713E-2</v>
      </c>
      <c r="Z56" s="231">
        <v>4.2999999999999997E-2</v>
      </c>
      <c r="AA56" s="231">
        <v>4.2019144586762522E-2</v>
      </c>
      <c r="AB56" s="231">
        <v>0.75</v>
      </c>
      <c r="AC56" s="231">
        <v>0.732892056745858</v>
      </c>
      <c r="AD56" s="76"/>
      <c r="AE56" s="76"/>
      <c r="AF56" s="76"/>
      <c r="AG56" s="76"/>
      <c r="AH56" s="76"/>
      <c r="AI56" s="76"/>
      <c r="AJ56" s="76"/>
      <c r="AK56" s="76"/>
      <c r="AL56" s="76"/>
      <c r="AM56" s="76"/>
      <c r="AN56" s="76"/>
      <c r="AO56" s="76"/>
      <c r="AP56" s="76"/>
      <c r="AQ56" s="76"/>
      <c r="AR56" s="76"/>
      <c r="AS56" s="76"/>
      <c r="AT56" s="76"/>
      <c r="AU56" s="76"/>
      <c r="AV56" s="76"/>
      <c r="AW56" s="76"/>
      <c r="AX56" s="76"/>
      <c r="AY56" s="76"/>
      <c r="AZ56" s="76"/>
      <c r="BA56" s="76"/>
      <c r="BB56" s="77"/>
    </row>
    <row r="57" spans="1:54" ht="15.75" x14ac:dyDescent="0.25">
      <c r="A57" s="75">
        <f>IF(ISBLANK(VLOOKUP(D57,#REF!,3)),0,1)</f>
        <v>1</v>
      </c>
      <c r="B57" s="74">
        <f t="shared" si="0"/>
        <v>0</v>
      </c>
      <c r="C57" s="52">
        <v>23</v>
      </c>
      <c r="D57" s="53"/>
      <c r="E57" s="54"/>
      <c r="F57" s="55"/>
      <c r="G57" s="112"/>
      <c r="H57" s="53"/>
      <c r="I57" s="53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  <c r="AG57" s="76"/>
      <c r="AH57" s="76"/>
      <c r="AI57" s="76"/>
      <c r="AJ57" s="76"/>
      <c r="AK57" s="76"/>
      <c r="AL57" s="76"/>
      <c r="AM57" s="76"/>
      <c r="AN57" s="76"/>
      <c r="AO57" s="76"/>
      <c r="AP57" s="76"/>
      <c r="AQ57" s="76"/>
      <c r="AR57" s="76"/>
      <c r="AS57" s="76"/>
      <c r="AT57" s="76"/>
      <c r="AU57" s="76"/>
      <c r="AV57" s="76"/>
      <c r="AW57" s="76"/>
      <c r="AX57" s="76"/>
      <c r="AY57" s="76"/>
      <c r="AZ57" s="76"/>
      <c r="BA57" s="76"/>
      <c r="BB57" s="77"/>
    </row>
    <row r="58" spans="1:54" ht="16.5" thickBot="1" x14ac:dyDescent="0.3">
      <c r="A58" s="75">
        <f>IF(ISBLANK(VLOOKUP(D58,#REF!,3)),0,1)</f>
        <v>1</v>
      </c>
      <c r="B58" s="74">
        <f t="shared" si="0"/>
        <v>0</v>
      </c>
      <c r="C58" s="61">
        <v>24</v>
      </c>
      <c r="D58" s="62"/>
      <c r="E58" s="63"/>
      <c r="F58" s="64"/>
      <c r="G58" s="113"/>
      <c r="H58" s="62"/>
      <c r="I58" s="62"/>
      <c r="J58" s="152" t="s">
        <v>4</v>
      </c>
      <c r="K58" s="65" t="str">
        <f>IF(ISBLANK(E58),"",(0.000824493-(0.0000040899*E58)+(0.000000076438*E58^2)-(0.00000000082467*E58^3)+(0.0000000000053875*E58^4)))</f>
        <v/>
      </c>
      <c r="L58" s="65" t="str">
        <f t="shared" ref="L58" si="6">IF(ISBLANK(E58),"",(-0.00000572466+(0.00000010227*E58)-(0.0000000016546*E58^2)))</f>
        <v/>
      </c>
      <c r="M58" s="65" t="str">
        <f t="shared" ref="M58" si="7">IF(ISBLANK(E58),"",IF(ISBLANK(G58),(O58+(K58*35)+(L58*35^1.5)+(0.00000048314*35^2)),(O58+(K58*G58)+(L58*G58^1.5)+(0.00000048314*G58^2))))</f>
        <v/>
      </c>
      <c r="N58" s="66" t="str">
        <f t="shared" ref="N58" si="8">IF(ISBLANK(D58),"",IF(ISBLANK(G58),J58*(1+0.00001*(35-20)),J58*(1+0.00001*(G58-20))))</f>
        <v/>
      </c>
      <c r="O58" s="65" t="str">
        <f t="shared" ref="O58" si="9">IF(ISBLANK(E58),"",(0.999842594+(0.00006793952*E58)-(0.00000909529*E58^2)+(0.0000001001685*E58^3)-(0.000000001120083*E58^4)+(0.000000000006536332*E58^5)))</f>
        <v/>
      </c>
      <c r="P58" s="67" t="s">
        <v>4</v>
      </c>
      <c r="Q58" s="153" t="s">
        <v>4</v>
      </c>
      <c r="R58" s="68" t="s">
        <v>4</v>
      </c>
      <c r="S58" s="68" t="s">
        <v>4</v>
      </c>
      <c r="T58" s="78"/>
      <c r="U58" s="78"/>
      <c r="V58" s="78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/>
      <c r="AH58" s="78"/>
      <c r="AI58" s="78"/>
      <c r="AJ58" s="78"/>
      <c r="AK58" s="78"/>
      <c r="AL58" s="78"/>
      <c r="AM58" s="78"/>
      <c r="AN58" s="78"/>
      <c r="AO58" s="78"/>
      <c r="AP58" s="78"/>
      <c r="AQ58" s="78"/>
      <c r="AR58" s="78"/>
      <c r="AS58" s="78"/>
      <c r="AT58" s="78"/>
      <c r="AU58" s="78"/>
      <c r="AV58" s="78"/>
      <c r="AW58" s="78"/>
      <c r="AX58" s="78"/>
      <c r="AY58" s="78"/>
      <c r="AZ58" s="78"/>
      <c r="BA58" s="78"/>
      <c r="BB58" s="79"/>
    </row>
  </sheetData>
  <dataConsolidate/>
  <mergeCells count="70">
    <mergeCell ref="AZ31:AZ32"/>
    <mergeCell ref="BA31:BA32"/>
    <mergeCell ref="BB31:BB32"/>
    <mergeCell ref="AU31:AU32"/>
    <mergeCell ref="AV31:AV32"/>
    <mergeCell ref="AW31:AW32"/>
    <mergeCell ref="AX31:AX32"/>
    <mergeCell ref="AY31:AY32"/>
    <mergeCell ref="AP31:AP32"/>
    <mergeCell ref="AQ31:AQ32"/>
    <mergeCell ref="AR31:AR32"/>
    <mergeCell ref="AS31:AS32"/>
    <mergeCell ref="AT31:AT32"/>
    <mergeCell ref="AK31:AK32"/>
    <mergeCell ref="AL31:AL32"/>
    <mergeCell ref="AM31:AM32"/>
    <mergeCell ref="AN31:AN32"/>
    <mergeCell ref="AO31:AO32"/>
    <mergeCell ref="AF31:AF32"/>
    <mergeCell ref="AG31:AG32"/>
    <mergeCell ref="AH31:AH32"/>
    <mergeCell ref="AI31:AI32"/>
    <mergeCell ref="AJ31:AJ32"/>
    <mergeCell ref="H33:H34"/>
    <mergeCell ref="I33:I34"/>
    <mergeCell ref="J33:J34"/>
    <mergeCell ref="AD31:AD32"/>
    <mergeCell ref="AE31:AE32"/>
    <mergeCell ref="C33:C34"/>
    <mergeCell ref="D33:D34"/>
    <mergeCell ref="E33:E34"/>
    <mergeCell ref="F33:F34"/>
    <mergeCell ref="G33:G34"/>
    <mergeCell ref="Z31:AA32"/>
    <mergeCell ref="AB31:AC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G8:H8"/>
    <mergeCell ref="Q8:R8"/>
    <mergeCell ref="G9:H9"/>
    <mergeCell ref="Q9:R9"/>
    <mergeCell ref="G10:H10"/>
    <mergeCell ref="Q10:R10"/>
    <mergeCell ref="C2:E2"/>
    <mergeCell ref="F2:T2"/>
    <mergeCell ref="C4:U4"/>
    <mergeCell ref="C6:E6"/>
    <mergeCell ref="F6:G6"/>
    <mergeCell ref="H6:J6"/>
    <mergeCell ref="P6:Q6"/>
    <mergeCell ref="R6:S6"/>
    <mergeCell ref="T6:U6"/>
  </mergeCells>
  <dataValidations disablePrompts="1" count="4">
    <dataValidation type="list" allowBlank="1" showErrorMessage="1" sqref="I29">
      <formula1>$O$28:$O$30</formula1>
    </dataValidation>
    <dataValidation allowBlank="1" showErrorMessage="1" sqref="J30"/>
    <dataValidation type="list" showInputMessage="1" showErrorMessage="1" promptTitle="Choix Cardinal" sqref="P10">
      <formula1>$N$8:$N$10</formula1>
    </dataValidation>
    <dataValidation type="list" showInputMessage="1" showErrorMessage="1" promptTitle="Choix Cardinal" sqref="P9">
      <formula1>$M$8:$M$10</formula1>
    </dataValidation>
  </dataValidations>
  <pageMargins left="0.7" right="0.7" top="0.75" bottom="0.75" header="0.3" footer="0.3"/>
  <pageSetup paperSize="9" orientation="portrait" horizontalDpi="4294967293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8"/>
  <sheetViews>
    <sheetView topLeftCell="A7" zoomScaleNormal="100" workbookViewId="0">
      <selection activeCell="G35" sqref="G35:AC49"/>
    </sheetView>
  </sheetViews>
  <sheetFormatPr baseColWidth="10" defaultColWidth="11.42578125" defaultRowHeight="15" x14ac:dyDescent="0.25"/>
  <cols>
    <col min="1" max="2" width="0.85546875" style="80" customWidth="1"/>
    <col min="3" max="3" width="3.7109375" style="80" customWidth="1"/>
    <col min="4" max="8" width="10.28515625" style="80" customWidth="1"/>
    <col min="9" max="10" width="15.7109375" style="80" customWidth="1"/>
    <col min="11" max="15" width="10.7109375" style="80" hidden="1" customWidth="1"/>
    <col min="16" max="16" width="10.7109375" style="80" customWidth="1"/>
    <col min="17" max="29" width="10.28515625" style="80" customWidth="1"/>
    <col min="30" max="30" width="13.5703125" style="80" bestFit="1" customWidth="1"/>
    <col min="31" max="31" width="16.5703125" style="80" bestFit="1" customWidth="1"/>
    <col min="32" max="32" width="9.140625" style="80" bestFit="1" customWidth="1"/>
    <col min="33" max="33" width="11.5703125" style="80" customWidth="1"/>
    <col min="34" max="34" width="11.42578125" style="80" customWidth="1"/>
    <col min="35" max="35" width="11.140625" style="80" bestFit="1" customWidth="1"/>
    <col min="36" max="36" width="14.28515625" style="80" bestFit="1" customWidth="1"/>
    <col min="37" max="37" width="12" style="80" bestFit="1" customWidth="1"/>
    <col min="38" max="38" width="26.5703125" style="80" bestFit="1" customWidth="1"/>
    <col min="39" max="39" width="14.42578125" style="80" bestFit="1" customWidth="1"/>
    <col min="40" max="40" width="11" style="80" bestFit="1" customWidth="1"/>
    <col min="41" max="41" width="11.5703125" style="80" customWidth="1"/>
    <col min="42" max="42" width="11.7109375" style="80" customWidth="1"/>
    <col min="43" max="43" width="6.28515625" style="80" bestFit="1" customWidth="1"/>
    <col min="44" max="44" width="19.42578125" style="80" bestFit="1" customWidth="1"/>
    <col min="45" max="45" width="12.85546875" style="80" bestFit="1" customWidth="1"/>
    <col min="46" max="46" width="17.5703125" style="80" bestFit="1" customWidth="1"/>
    <col min="47" max="47" width="14.42578125" style="80" bestFit="1" customWidth="1"/>
    <col min="48" max="48" width="13.5703125" style="80" bestFit="1" customWidth="1"/>
    <col min="49" max="49" width="13.7109375" style="80" bestFit="1" customWidth="1"/>
    <col min="50" max="50" width="19.7109375" style="80" bestFit="1" customWidth="1"/>
    <col min="51" max="51" width="13.140625" style="80" bestFit="1" customWidth="1"/>
    <col min="52" max="52" width="17.42578125" style="80" bestFit="1" customWidth="1"/>
    <col min="53" max="53" width="13.28515625" style="80" bestFit="1" customWidth="1"/>
    <col min="54" max="54" width="12.42578125" style="80" bestFit="1" customWidth="1"/>
    <col min="55" max="16384" width="11.42578125" style="80"/>
  </cols>
  <sheetData>
    <row r="1" spans="3:23" ht="3" customHeight="1" thickBot="1" x14ac:dyDescent="0.3"/>
    <row r="2" spans="3:23" ht="21" x14ac:dyDescent="0.35">
      <c r="C2" s="214" t="s">
        <v>19</v>
      </c>
      <c r="D2" s="215"/>
      <c r="E2" s="215"/>
      <c r="F2" s="216" t="s">
        <v>147</v>
      </c>
      <c r="G2" s="216"/>
      <c r="H2" s="216"/>
      <c r="I2" s="216"/>
      <c r="J2" s="216"/>
      <c r="K2" s="216"/>
      <c r="L2" s="216"/>
      <c r="M2" s="216"/>
      <c r="N2" s="216"/>
      <c r="O2" s="216"/>
      <c r="P2" s="216"/>
      <c r="Q2" s="216"/>
      <c r="R2" s="216"/>
      <c r="S2" s="216"/>
      <c r="T2" s="216"/>
      <c r="U2" s="1"/>
    </row>
    <row r="3" spans="3:23" ht="14.45" customHeight="1" x14ac:dyDescent="0.25">
      <c r="C3" s="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2"/>
    </row>
    <row r="4" spans="3:23" ht="21.75" thickBot="1" x14ac:dyDescent="0.4">
      <c r="C4" s="217" t="s">
        <v>75</v>
      </c>
      <c r="D4" s="218"/>
      <c r="E4" s="218"/>
      <c r="F4" s="218"/>
      <c r="G4" s="218"/>
      <c r="H4" s="218"/>
      <c r="I4" s="218"/>
      <c r="J4" s="218"/>
      <c r="K4" s="218"/>
      <c r="L4" s="218"/>
      <c r="M4" s="218"/>
      <c r="N4" s="218"/>
      <c r="O4" s="218"/>
      <c r="P4" s="218"/>
      <c r="Q4" s="218"/>
      <c r="R4" s="218"/>
      <c r="S4" s="218"/>
      <c r="T4" s="218"/>
      <c r="U4" s="219"/>
    </row>
    <row r="5" spans="3:23" ht="15.75" customHeight="1" thickBot="1" x14ac:dyDescent="0.4">
      <c r="C5" s="7"/>
      <c r="D5" s="7"/>
      <c r="E5" s="7"/>
      <c r="F5" s="7"/>
      <c r="G5" s="7"/>
      <c r="J5" s="7"/>
      <c r="K5" s="7"/>
      <c r="L5" s="7"/>
      <c r="M5" s="7"/>
      <c r="N5" s="7"/>
      <c r="O5" s="7"/>
      <c r="P5" s="7"/>
      <c r="Q5" s="7"/>
      <c r="R5" s="7"/>
    </row>
    <row r="6" spans="3:23" ht="16.5" customHeight="1" thickBot="1" x14ac:dyDescent="0.3">
      <c r="C6" s="220" t="s">
        <v>38</v>
      </c>
      <c r="D6" s="221"/>
      <c r="E6" s="221"/>
      <c r="F6" s="222">
        <v>49</v>
      </c>
      <c r="G6" s="222"/>
      <c r="H6" s="221" t="s">
        <v>37</v>
      </c>
      <c r="I6" s="221"/>
      <c r="J6" s="221"/>
      <c r="K6" s="51"/>
      <c r="L6" s="51"/>
      <c r="M6" s="51"/>
      <c r="N6" s="50"/>
      <c r="O6" s="51"/>
      <c r="P6" s="223">
        <v>1</v>
      </c>
      <c r="Q6" s="223"/>
      <c r="R6" s="224" t="s">
        <v>78</v>
      </c>
      <c r="S6" s="224"/>
      <c r="T6" s="225">
        <v>37428</v>
      </c>
      <c r="U6" s="226"/>
    </row>
    <row r="7" spans="3:23" ht="16.5" customHeight="1" thickBot="1" x14ac:dyDescent="0.4">
      <c r="C7" s="34"/>
      <c r="D7" s="34"/>
      <c r="E7" s="33"/>
      <c r="F7" s="35"/>
      <c r="G7" s="33"/>
      <c r="H7" s="33"/>
      <c r="I7" s="33"/>
      <c r="J7" s="33"/>
      <c r="K7" s="33"/>
      <c r="L7" s="33"/>
      <c r="M7" s="33"/>
      <c r="N7" s="33"/>
      <c r="O7" s="37"/>
      <c r="P7" s="33"/>
      <c r="Q7" s="36"/>
    </row>
    <row r="8" spans="3:23" ht="15" customHeight="1" x14ac:dyDescent="0.25">
      <c r="C8" s="46"/>
      <c r="D8" s="33"/>
      <c r="G8" s="206" t="s">
        <v>57</v>
      </c>
      <c r="H8" s="207"/>
      <c r="I8" s="172" t="s">
        <v>50</v>
      </c>
      <c r="J8" s="172" t="s">
        <v>46</v>
      </c>
      <c r="K8" s="44"/>
      <c r="L8" s="44"/>
      <c r="M8" s="44"/>
      <c r="N8" s="44"/>
      <c r="O8" s="47"/>
      <c r="P8" s="45" t="s">
        <v>52</v>
      </c>
      <c r="Q8" s="208" t="s">
        <v>47</v>
      </c>
      <c r="R8" s="209"/>
    </row>
    <row r="9" spans="3:23" ht="14.25" customHeight="1" x14ac:dyDescent="0.25">
      <c r="C9" s="46"/>
      <c r="D9" s="33"/>
      <c r="G9" s="210" t="s">
        <v>48</v>
      </c>
      <c r="H9" s="211"/>
      <c r="I9" s="38">
        <v>0</v>
      </c>
      <c r="J9" s="39">
        <v>0.35</v>
      </c>
      <c r="K9" s="42" t="s">
        <v>51</v>
      </c>
      <c r="L9" s="43" t="str">
        <f>IF(P9=M9,"+","-")</f>
        <v>-</v>
      </c>
      <c r="M9" s="42" t="s">
        <v>3</v>
      </c>
      <c r="N9" s="42" t="s">
        <v>54</v>
      </c>
      <c r="O9" s="16" t="str">
        <f>IF(ISBLANK(I9),"",IF(ISBLANK(J9),"",IF(P9=M10,L9&amp;N11,N11)))</f>
        <v>-0°0,35</v>
      </c>
      <c r="P9" s="39" t="s">
        <v>53</v>
      </c>
      <c r="Q9" s="212">
        <f>IF(ISBLANK(I9),"",IF(ISBLANK(J9),"",IF(J9&gt;60,"ERREUR !!",O11*(I9+(J9/60)))))</f>
        <v>-5.8333333333333327E-3</v>
      </c>
      <c r="R9" s="213"/>
    </row>
    <row r="10" spans="3:23" ht="15" customHeight="1" x14ac:dyDescent="0.25">
      <c r="C10" s="46"/>
      <c r="D10" s="33"/>
      <c r="G10" s="210" t="s">
        <v>49</v>
      </c>
      <c r="H10" s="211"/>
      <c r="I10" s="38">
        <v>6</v>
      </c>
      <c r="J10" s="39">
        <v>0.02</v>
      </c>
      <c r="K10" s="42" t="s">
        <v>51</v>
      </c>
      <c r="L10" s="43" t="str">
        <f>IF(P10=N9,"+","-")</f>
        <v>+</v>
      </c>
      <c r="M10" s="42" t="s">
        <v>53</v>
      </c>
      <c r="N10" s="42" t="s">
        <v>55</v>
      </c>
      <c r="O10" s="11" t="str">
        <f>IF(ISBLANK(I10),"",IF(ISBLANK(J10),"",IF(P10=N10,L10&amp;N12,N12)))</f>
        <v>6°0,02</v>
      </c>
      <c r="P10" s="39" t="s">
        <v>54</v>
      </c>
      <c r="Q10" s="212">
        <f>IF(ISBLANK(I10),"",IF(ISBLANK(J10),"",IF(J10&gt;60,"ERREUR !!",O12*(I10+(J10/60)))))</f>
        <v>6.0003333333333337</v>
      </c>
      <c r="R10" s="213"/>
      <c r="S10" s="31"/>
      <c r="T10" s="31"/>
    </row>
    <row r="11" spans="3:23" x14ac:dyDescent="0.25">
      <c r="G11" s="194" t="s">
        <v>72</v>
      </c>
      <c r="H11" s="195"/>
      <c r="I11" s="83" t="s">
        <v>33</v>
      </c>
      <c r="J11" s="85">
        <v>37427</v>
      </c>
      <c r="K11" s="85"/>
      <c r="L11" s="85"/>
      <c r="M11" s="85"/>
      <c r="N11" s="86" t="str">
        <f>I9&amp;"°"&amp;J9</f>
        <v>0°0,35</v>
      </c>
      <c r="O11" s="87">
        <f>IF(P9=M10,-1,1)</f>
        <v>-1</v>
      </c>
      <c r="P11" s="198" t="str">
        <f>TEXT(J11,"aaaa-mm-jj")&amp;"T"&amp;TEXT(J12,"hh:mm:ss")&amp;"z"</f>
        <v>2006-06-21T20:30:00z</v>
      </c>
      <c r="Q11" s="198"/>
      <c r="R11" s="199"/>
      <c r="T11" s="30"/>
      <c r="U11" s="30"/>
      <c r="V11" s="32"/>
      <c r="W11" s="32"/>
    </row>
    <row r="12" spans="3:23" ht="15.75" thickBot="1" x14ac:dyDescent="0.3">
      <c r="G12" s="196"/>
      <c r="H12" s="197"/>
      <c r="I12" s="84" t="s">
        <v>73</v>
      </c>
      <c r="J12" s="114">
        <v>0.85416666666666663</v>
      </c>
      <c r="K12" s="88"/>
      <c r="L12" s="88"/>
      <c r="M12" s="88"/>
      <c r="N12" s="89" t="str">
        <f>I10&amp;"°"&amp;J10</f>
        <v>6°0,02</v>
      </c>
      <c r="O12" s="87">
        <f>IF(P10=N10,-1,1)</f>
        <v>1</v>
      </c>
      <c r="P12" s="200"/>
      <c r="Q12" s="200"/>
      <c r="R12" s="201"/>
      <c r="T12" s="30"/>
      <c r="U12" s="30"/>
      <c r="V12" s="32"/>
      <c r="W12" s="32"/>
    </row>
    <row r="13" spans="3:23" ht="15.75" thickBot="1" x14ac:dyDescent="0.3">
      <c r="C13" s="5" t="s">
        <v>1</v>
      </c>
      <c r="D13" s="5"/>
      <c r="E13" s="6"/>
      <c r="K13" s="81"/>
      <c r="L13" s="81"/>
      <c r="M13" s="81"/>
      <c r="N13" s="81"/>
      <c r="O13" s="81"/>
      <c r="P13" s="81"/>
      <c r="Q13" s="82"/>
    </row>
    <row r="14" spans="3:23" ht="15" customHeight="1" x14ac:dyDescent="0.25">
      <c r="C14" s="97" t="s">
        <v>7</v>
      </c>
      <c r="D14" s="90"/>
      <c r="E14" s="90"/>
      <c r="F14" s="90"/>
      <c r="G14" s="90"/>
      <c r="H14" s="91"/>
      <c r="I14" s="91"/>
      <c r="J14" s="91"/>
      <c r="K14" s="90"/>
      <c r="L14" s="90"/>
      <c r="M14" s="90"/>
      <c r="N14" s="91"/>
      <c r="O14" s="12"/>
      <c r="P14" s="91"/>
      <c r="Q14" s="12" t="s">
        <v>17</v>
      </c>
      <c r="R14" s="17">
        <v>22.5</v>
      </c>
      <c r="S14" s="92" t="s">
        <v>2</v>
      </c>
    </row>
    <row r="15" spans="3:23" ht="14.25" customHeight="1" x14ac:dyDescent="0.25">
      <c r="C15" s="98" t="s">
        <v>32</v>
      </c>
      <c r="D15" s="93"/>
      <c r="E15" s="93"/>
      <c r="F15" s="93"/>
      <c r="G15" s="93"/>
      <c r="H15" s="23"/>
      <c r="I15" s="23"/>
      <c r="J15" s="23"/>
      <c r="K15" s="93"/>
      <c r="L15" s="93"/>
      <c r="M15" s="93"/>
      <c r="N15" s="23"/>
      <c r="O15" s="13"/>
      <c r="P15" s="23"/>
      <c r="Q15" s="13" t="s">
        <v>34</v>
      </c>
      <c r="R15" s="18">
        <v>22.5</v>
      </c>
      <c r="S15" s="94" t="s">
        <v>2</v>
      </c>
    </row>
    <row r="16" spans="3:23" x14ac:dyDescent="0.25">
      <c r="C16" s="98" t="s">
        <v>11</v>
      </c>
      <c r="D16" s="93"/>
      <c r="E16" s="93"/>
      <c r="F16" s="93"/>
      <c r="G16" s="93"/>
      <c r="H16" s="23"/>
      <c r="I16" s="23"/>
      <c r="J16" s="23"/>
      <c r="K16" s="93"/>
      <c r="L16" s="93"/>
      <c r="M16" s="93"/>
      <c r="N16" s="23"/>
      <c r="O16" s="14"/>
      <c r="P16" s="23"/>
      <c r="Q16" s="14" t="s">
        <v>35</v>
      </c>
      <c r="R16" s="20" t="s">
        <v>4</v>
      </c>
      <c r="S16" s="94" t="s">
        <v>6</v>
      </c>
    </row>
    <row r="17" spans="3:54" ht="15.75" thickBot="1" x14ac:dyDescent="0.3">
      <c r="C17" s="99" t="s">
        <v>12</v>
      </c>
      <c r="D17" s="95"/>
      <c r="E17" s="95"/>
      <c r="F17" s="95"/>
      <c r="G17" s="95"/>
      <c r="H17" s="24"/>
      <c r="I17" s="24"/>
      <c r="J17" s="24"/>
      <c r="K17" s="95"/>
      <c r="L17" s="95"/>
      <c r="M17" s="95"/>
      <c r="N17" s="24"/>
      <c r="O17" s="15"/>
      <c r="P17" s="24"/>
      <c r="Q17" s="15" t="s">
        <v>36</v>
      </c>
      <c r="R17" s="21" t="s">
        <v>4</v>
      </c>
      <c r="S17" s="96" t="s">
        <v>6</v>
      </c>
    </row>
    <row r="18" spans="3:54" ht="14.45" hidden="1" x14ac:dyDescent="0.3">
      <c r="C18" s="8" t="s">
        <v>8</v>
      </c>
      <c r="D18" s="9"/>
      <c r="E18" s="9"/>
      <c r="F18" s="9"/>
      <c r="G18" s="9"/>
      <c r="H18" s="9"/>
      <c r="I18" s="9"/>
      <c r="J18" s="9"/>
      <c r="K18" s="10"/>
      <c r="L18" s="10"/>
      <c r="M18" s="10"/>
      <c r="N18" s="10"/>
      <c r="O18" s="25" t="s">
        <v>0</v>
      </c>
      <c r="P18" s="19">
        <f>(0.999842594+(0.00006793952*$R$14)-(0.00000909529*$R$14^2)+(0.0000001001685*$R$14^3)-(0.000000001120083*$R$14^4)+(0.000000000006536332*$R$14^5))</f>
        <v>0.99765835121983093</v>
      </c>
      <c r="Q18" s="10"/>
      <c r="R18" s="2"/>
    </row>
    <row r="19" spans="3:54" ht="14.45" hidden="1" x14ac:dyDescent="0.3">
      <c r="C19" s="8" t="s">
        <v>9</v>
      </c>
      <c r="D19" s="9"/>
      <c r="E19" s="9"/>
      <c r="F19" s="9"/>
      <c r="G19" s="9"/>
      <c r="H19" s="9"/>
      <c r="I19" s="9"/>
      <c r="J19" s="9"/>
      <c r="K19" s="10"/>
      <c r="L19" s="10"/>
      <c r="M19" s="10"/>
      <c r="N19" s="10"/>
      <c r="O19" s="25" t="s">
        <v>43</v>
      </c>
      <c r="P19" s="19" t="e">
        <f>$P$24*($P$18/#REF!)</f>
        <v>#REF!</v>
      </c>
      <c r="Q19" s="10" t="s">
        <v>3</v>
      </c>
      <c r="R19" s="2"/>
    </row>
    <row r="20" spans="3:54" ht="14.45" hidden="1" x14ac:dyDescent="0.3">
      <c r="C20" s="8" t="s">
        <v>18</v>
      </c>
      <c r="D20" s="9"/>
      <c r="E20" s="9"/>
      <c r="F20" s="9"/>
      <c r="G20" s="9"/>
      <c r="H20" s="9"/>
      <c r="I20" s="9"/>
      <c r="J20" s="9"/>
      <c r="K20" s="10"/>
      <c r="L20" s="10"/>
      <c r="M20" s="10"/>
      <c r="N20" s="10"/>
      <c r="O20" s="25" t="s">
        <v>44</v>
      </c>
      <c r="P20" s="19" t="e">
        <f>5+#REF!</f>
        <v>#REF!</v>
      </c>
      <c r="Q20" s="10" t="s">
        <v>6</v>
      </c>
      <c r="R20" s="2"/>
    </row>
    <row r="21" spans="3:54" ht="14.45" hidden="1" x14ac:dyDescent="0.3">
      <c r="C21" s="8" t="s">
        <v>10</v>
      </c>
      <c r="D21" s="9"/>
      <c r="E21" s="9"/>
      <c r="F21" s="9"/>
      <c r="G21" s="9"/>
      <c r="H21" s="9"/>
      <c r="I21" s="9"/>
      <c r="J21" s="9"/>
      <c r="K21" s="10"/>
      <c r="L21" s="10"/>
      <c r="M21" s="10"/>
      <c r="N21" s="10"/>
      <c r="O21" s="25" t="s">
        <v>45</v>
      </c>
      <c r="P21" s="19" t="e">
        <f>P20*(1+0.00001*(R14-20))</f>
        <v>#REF!</v>
      </c>
      <c r="Q21" s="10" t="s">
        <v>6</v>
      </c>
      <c r="R21" s="2"/>
    </row>
    <row r="22" spans="3:54" ht="14.45" hidden="1" x14ac:dyDescent="0.3">
      <c r="C22" s="8" t="s">
        <v>13</v>
      </c>
      <c r="D22" s="9"/>
      <c r="E22" s="9"/>
      <c r="F22" s="9"/>
      <c r="G22" s="9"/>
      <c r="H22" s="9"/>
      <c r="I22" s="9"/>
      <c r="J22" s="9"/>
      <c r="K22" s="10"/>
      <c r="L22" s="10"/>
      <c r="M22" s="10"/>
      <c r="N22" s="10"/>
      <c r="O22" s="25" t="s">
        <v>39</v>
      </c>
      <c r="P22" s="22" t="e">
        <f>$R$16*(1+0.00001*(20-$R$14))</f>
        <v>#VALUE!</v>
      </c>
      <c r="Q22" s="10" t="s">
        <v>6</v>
      </c>
      <c r="R22" s="2"/>
    </row>
    <row r="23" spans="3:54" ht="14.45" hidden="1" x14ac:dyDescent="0.3">
      <c r="C23" s="8" t="s">
        <v>14</v>
      </c>
      <c r="D23" s="9"/>
      <c r="E23" s="9"/>
      <c r="F23" s="9"/>
      <c r="G23" s="9"/>
      <c r="H23" s="9"/>
      <c r="I23" s="9"/>
      <c r="J23" s="9"/>
      <c r="K23" s="10"/>
      <c r="L23" s="10"/>
      <c r="M23" s="10"/>
      <c r="N23" s="10"/>
      <c r="O23" s="25" t="s">
        <v>40</v>
      </c>
      <c r="P23" s="22" t="e">
        <f>$R$17*(1+0.00001*(20-$R$14))</f>
        <v>#VALUE!</v>
      </c>
      <c r="Q23" s="10" t="s">
        <v>6</v>
      </c>
      <c r="R23" s="2"/>
    </row>
    <row r="24" spans="3:54" ht="14.45" hidden="1" x14ac:dyDescent="0.3">
      <c r="C24" s="8" t="s">
        <v>15</v>
      </c>
      <c r="D24" s="9"/>
      <c r="E24" s="9"/>
      <c r="F24" s="9"/>
      <c r="G24" s="9"/>
      <c r="H24" s="9"/>
      <c r="I24" s="9"/>
      <c r="J24" s="9"/>
      <c r="K24" s="10"/>
      <c r="L24" s="10"/>
      <c r="M24" s="10"/>
      <c r="N24" s="10"/>
      <c r="O24" s="25" t="s">
        <v>41</v>
      </c>
      <c r="P24" s="23" t="e">
        <f>MAX(#REF!)</f>
        <v>#REF!</v>
      </c>
      <c r="Q24" s="10" t="s">
        <v>3</v>
      </c>
      <c r="R24" s="2"/>
    </row>
    <row r="25" spans="3:54" ht="14.45" hidden="1" x14ac:dyDescent="0.3">
      <c r="C25" s="8" t="s">
        <v>16</v>
      </c>
      <c r="D25" s="9"/>
      <c r="E25" s="9"/>
      <c r="F25" s="9"/>
      <c r="G25" s="9"/>
      <c r="H25" s="9"/>
      <c r="I25" s="9"/>
      <c r="J25" s="9"/>
      <c r="K25" s="10"/>
      <c r="L25" s="10"/>
      <c r="M25" s="10"/>
      <c r="N25" s="10"/>
      <c r="O25" s="25" t="s">
        <v>42</v>
      </c>
      <c r="P25" s="23" t="e">
        <f>IF(ISBLANK(R14),"",IF(ISBLANK(P21),"",IF(ISBLANK(R17),"",(($P$24*$P$18)/($P$22-$P$23)))))</f>
        <v>#REF!</v>
      </c>
      <c r="Q25" s="10" t="s">
        <v>3</v>
      </c>
      <c r="R25" s="2"/>
    </row>
    <row r="26" spans="3:54" ht="14.45" hidden="1" x14ac:dyDescent="0.3">
      <c r="C26" s="40" t="s">
        <v>31</v>
      </c>
      <c r="D26" s="41"/>
      <c r="E26" s="41"/>
      <c r="F26" s="41"/>
      <c r="G26" s="41"/>
      <c r="H26" s="41"/>
      <c r="I26" s="41"/>
      <c r="J26" s="41"/>
      <c r="K26" s="10"/>
      <c r="L26" s="10"/>
      <c r="M26" s="10"/>
      <c r="N26" s="10"/>
      <c r="O26" s="25" t="s">
        <v>30</v>
      </c>
      <c r="P26" s="23" t="e">
        <f>2+(#REF!+#REF!)</f>
        <v>#REF!</v>
      </c>
      <c r="Q26" s="10" t="s">
        <v>6</v>
      </c>
      <c r="R26" s="2"/>
    </row>
    <row r="27" spans="3:54" hidden="1" thickBot="1" x14ac:dyDescent="0.35">
      <c r="C27" s="26"/>
      <c r="D27" s="27"/>
      <c r="E27" s="27"/>
      <c r="F27" s="27"/>
      <c r="G27" s="27"/>
      <c r="H27" s="27"/>
      <c r="I27" s="27"/>
      <c r="J27" s="27"/>
      <c r="K27" s="28"/>
      <c r="L27" s="28"/>
      <c r="M27" s="28"/>
      <c r="N27" s="28"/>
      <c r="O27" s="29" t="s">
        <v>29</v>
      </c>
      <c r="P27" s="24">
        <v>1.6999999999999999E-3</v>
      </c>
      <c r="Q27" s="28"/>
      <c r="R27" s="4"/>
    </row>
    <row r="29" spans="3:54" ht="15.75" x14ac:dyDescent="0.25">
      <c r="E29" s="202" t="s">
        <v>60</v>
      </c>
      <c r="F29" s="202"/>
      <c r="G29" s="202"/>
      <c r="H29" s="202"/>
      <c r="I29" s="69" t="s">
        <v>66</v>
      </c>
      <c r="K29" s="70"/>
      <c r="L29" s="70"/>
      <c r="M29" s="70"/>
      <c r="N29" s="71"/>
      <c r="O29" s="70" t="s">
        <v>66</v>
      </c>
    </row>
    <row r="30" spans="3:54" ht="16.149999999999999" thickBot="1" x14ac:dyDescent="0.35">
      <c r="E30" s="122"/>
      <c r="F30" s="122"/>
      <c r="G30" s="122"/>
      <c r="H30" s="122"/>
      <c r="I30" s="122"/>
      <c r="J30" s="73"/>
      <c r="K30" s="72"/>
      <c r="L30" s="72"/>
      <c r="M30" s="72"/>
      <c r="N30" s="71"/>
      <c r="O30" s="71" t="s">
        <v>65</v>
      </c>
      <c r="P30" s="71"/>
    </row>
    <row r="31" spans="3:54" ht="15.75" customHeight="1" x14ac:dyDescent="0.25">
      <c r="C31" s="203" t="s">
        <v>5</v>
      </c>
      <c r="D31" s="190" t="s">
        <v>24</v>
      </c>
      <c r="E31" s="190" t="s">
        <v>58</v>
      </c>
      <c r="F31" s="190" t="s">
        <v>56</v>
      </c>
      <c r="G31" s="190" t="s">
        <v>20</v>
      </c>
      <c r="H31" s="190" t="s">
        <v>76</v>
      </c>
      <c r="I31" s="188" t="s">
        <v>77</v>
      </c>
      <c r="J31" s="188" t="s">
        <v>64</v>
      </c>
      <c r="K31" s="190" t="s">
        <v>21</v>
      </c>
      <c r="L31" s="190" t="s">
        <v>22</v>
      </c>
      <c r="M31" s="190" t="s">
        <v>26</v>
      </c>
      <c r="N31" s="190" t="s">
        <v>25</v>
      </c>
      <c r="O31" s="190" t="s">
        <v>23</v>
      </c>
      <c r="P31" s="192" t="s">
        <v>74</v>
      </c>
      <c r="Q31" s="192"/>
      <c r="R31" s="192"/>
      <c r="S31" s="192"/>
      <c r="T31" s="184" t="s">
        <v>69</v>
      </c>
      <c r="U31" s="184"/>
      <c r="V31" s="184" t="s">
        <v>70</v>
      </c>
      <c r="W31" s="184"/>
      <c r="X31" s="184" t="s">
        <v>71</v>
      </c>
      <c r="Y31" s="184"/>
      <c r="Z31" s="184" t="s">
        <v>67</v>
      </c>
      <c r="AA31" s="184"/>
      <c r="AB31" s="184" t="s">
        <v>68</v>
      </c>
      <c r="AC31" s="186"/>
      <c r="AD31" s="227" t="s">
        <v>80</v>
      </c>
      <c r="AE31" s="227" t="s">
        <v>81</v>
      </c>
      <c r="AF31" s="227" t="s">
        <v>82</v>
      </c>
      <c r="AG31" s="228" t="s">
        <v>83</v>
      </c>
      <c r="AH31" s="227" t="s">
        <v>84</v>
      </c>
      <c r="AI31" s="227" t="s">
        <v>85</v>
      </c>
      <c r="AJ31" s="227" t="s">
        <v>86</v>
      </c>
      <c r="AK31" s="227" t="s">
        <v>87</v>
      </c>
      <c r="AL31" s="228" t="s">
        <v>88</v>
      </c>
      <c r="AM31" s="227" t="s">
        <v>89</v>
      </c>
      <c r="AN31" s="227" t="s">
        <v>90</v>
      </c>
      <c r="AO31" s="227" t="s">
        <v>91</v>
      </c>
      <c r="AP31" s="227" t="s">
        <v>92</v>
      </c>
      <c r="AQ31" s="227" t="s">
        <v>93</v>
      </c>
      <c r="AR31" s="228" t="s">
        <v>94</v>
      </c>
      <c r="AS31" s="228" t="s">
        <v>95</v>
      </c>
      <c r="AT31" s="228" t="s">
        <v>96</v>
      </c>
      <c r="AU31" s="227" t="s">
        <v>97</v>
      </c>
      <c r="AV31" s="227" t="s">
        <v>98</v>
      </c>
      <c r="AW31" s="229" t="s">
        <v>99</v>
      </c>
      <c r="AX31" s="227" t="s">
        <v>100</v>
      </c>
      <c r="AY31" s="227" t="s">
        <v>101</v>
      </c>
      <c r="AZ31" s="228" t="s">
        <v>102</v>
      </c>
      <c r="BA31" s="227" t="s">
        <v>103</v>
      </c>
      <c r="BB31" s="230" t="s">
        <v>104</v>
      </c>
    </row>
    <row r="32" spans="3:54" ht="15.75" customHeight="1" x14ac:dyDescent="0.25">
      <c r="C32" s="204"/>
      <c r="D32" s="191"/>
      <c r="E32" s="191"/>
      <c r="F32" s="191"/>
      <c r="G32" s="191"/>
      <c r="H32" s="191"/>
      <c r="I32" s="205"/>
      <c r="J32" s="189"/>
      <c r="K32" s="191"/>
      <c r="L32" s="191"/>
      <c r="M32" s="191"/>
      <c r="N32" s="191"/>
      <c r="O32" s="191"/>
      <c r="P32" s="193"/>
      <c r="Q32" s="193"/>
      <c r="R32" s="193"/>
      <c r="S32" s="193"/>
      <c r="T32" s="185"/>
      <c r="U32" s="185"/>
      <c r="V32" s="185"/>
      <c r="W32" s="185"/>
      <c r="X32" s="185"/>
      <c r="Y32" s="185"/>
      <c r="Z32" s="185"/>
      <c r="AA32" s="185"/>
      <c r="AB32" s="185"/>
      <c r="AC32" s="187"/>
      <c r="AD32" s="227"/>
      <c r="AE32" s="227"/>
      <c r="AF32" s="227"/>
      <c r="AG32" s="228"/>
      <c r="AH32" s="227"/>
      <c r="AI32" s="227"/>
      <c r="AJ32" s="227"/>
      <c r="AK32" s="227"/>
      <c r="AL32" s="228"/>
      <c r="AM32" s="227"/>
      <c r="AN32" s="227"/>
      <c r="AO32" s="227"/>
      <c r="AP32" s="227"/>
      <c r="AQ32" s="227"/>
      <c r="AR32" s="228"/>
      <c r="AS32" s="228"/>
      <c r="AT32" s="228"/>
      <c r="AU32" s="227"/>
      <c r="AV32" s="227"/>
      <c r="AW32" s="229"/>
      <c r="AX32" s="227"/>
      <c r="AY32" s="227"/>
      <c r="AZ32" s="228"/>
      <c r="BA32" s="227"/>
      <c r="BB32" s="230"/>
    </row>
    <row r="33" spans="1:54" ht="15.75" customHeight="1" x14ac:dyDescent="0.25">
      <c r="C33" s="178" t="s">
        <v>59</v>
      </c>
      <c r="D33" s="180" t="s">
        <v>4</v>
      </c>
      <c r="E33" s="180" t="s">
        <v>2</v>
      </c>
      <c r="F33" s="176" t="s">
        <v>62</v>
      </c>
      <c r="G33" s="182"/>
      <c r="H33" s="176" t="s">
        <v>27</v>
      </c>
      <c r="I33" s="176" t="s">
        <v>27</v>
      </c>
      <c r="J33" s="176" t="s">
        <v>62</v>
      </c>
      <c r="K33" s="136"/>
      <c r="L33" s="136"/>
      <c r="M33" s="136"/>
      <c r="N33" s="136"/>
      <c r="O33" s="136"/>
      <c r="P33" s="137" t="s">
        <v>132</v>
      </c>
      <c r="Q33" s="137"/>
      <c r="R33" s="137" t="s">
        <v>133</v>
      </c>
      <c r="S33" s="137" t="s">
        <v>134</v>
      </c>
      <c r="T33" s="138" t="s">
        <v>135</v>
      </c>
      <c r="U33" s="138" t="s">
        <v>136</v>
      </c>
      <c r="V33" s="138" t="s">
        <v>137</v>
      </c>
      <c r="W33" s="138" t="s">
        <v>138</v>
      </c>
      <c r="X33" s="138" t="s">
        <v>139</v>
      </c>
      <c r="Y33" s="138" t="s">
        <v>140</v>
      </c>
      <c r="Z33" s="138" t="s">
        <v>141</v>
      </c>
      <c r="AA33" s="138" t="s">
        <v>142</v>
      </c>
      <c r="AB33" s="138" t="s">
        <v>143</v>
      </c>
      <c r="AC33" s="139" t="s">
        <v>144</v>
      </c>
      <c r="AD33" s="129" t="s">
        <v>105</v>
      </c>
      <c r="AE33" s="129" t="s">
        <v>106</v>
      </c>
      <c r="AF33" s="129" t="s">
        <v>107</v>
      </c>
      <c r="AG33" s="130" t="s">
        <v>108</v>
      </c>
      <c r="AH33" s="129" t="s">
        <v>109</v>
      </c>
      <c r="AI33" s="131" t="s">
        <v>110</v>
      </c>
      <c r="AJ33" s="129" t="s">
        <v>111</v>
      </c>
      <c r="AK33" s="131" t="s">
        <v>112</v>
      </c>
      <c r="AL33" s="129" t="s">
        <v>113</v>
      </c>
      <c r="AM33" s="129" t="s">
        <v>114</v>
      </c>
      <c r="AN33" s="129" t="s">
        <v>115</v>
      </c>
      <c r="AO33" s="129" t="s">
        <v>116</v>
      </c>
      <c r="AP33" s="129" t="s">
        <v>117</v>
      </c>
      <c r="AQ33" s="131" t="s">
        <v>118</v>
      </c>
      <c r="AR33" s="129" t="s">
        <v>119</v>
      </c>
      <c r="AS33" s="129" t="s">
        <v>120</v>
      </c>
      <c r="AT33" s="132" t="s">
        <v>121</v>
      </c>
      <c r="AU33" s="131" t="s">
        <v>122</v>
      </c>
      <c r="AV33" s="131" t="s">
        <v>123</v>
      </c>
      <c r="AW33" s="131" t="s">
        <v>124</v>
      </c>
      <c r="AX33" s="129" t="s">
        <v>125</v>
      </c>
      <c r="AY33" s="129" t="s">
        <v>126</v>
      </c>
      <c r="AZ33" s="130" t="s">
        <v>127</v>
      </c>
      <c r="BA33" s="129" t="s">
        <v>128</v>
      </c>
      <c r="BB33" s="133" t="s">
        <v>129</v>
      </c>
    </row>
    <row r="34" spans="1:54" ht="14.25" customHeight="1" thickBot="1" x14ac:dyDescent="0.3">
      <c r="C34" s="179"/>
      <c r="D34" s="181"/>
      <c r="E34" s="181"/>
      <c r="F34" s="177"/>
      <c r="G34" s="183"/>
      <c r="H34" s="177"/>
      <c r="I34" s="177"/>
      <c r="J34" s="177"/>
      <c r="K34" s="125"/>
      <c r="L34" s="125"/>
      <c r="M34" s="125"/>
      <c r="N34" s="126" t="s">
        <v>6</v>
      </c>
      <c r="O34" s="125"/>
      <c r="P34" s="126" t="s">
        <v>61</v>
      </c>
      <c r="Q34" s="126" t="s">
        <v>79</v>
      </c>
      <c r="R34" s="126" t="s">
        <v>63</v>
      </c>
      <c r="S34" s="126" t="s">
        <v>28</v>
      </c>
      <c r="T34" s="100" t="s">
        <v>63</v>
      </c>
      <c r="U34" s="100" t="s">
        <v>28</v>
      </c>
      <c r="V34" s="100" t="s">
        <v>63</v>
      </c>
      <c r="W34" s="100" t="s">
        <v>28</v>
      </c>
      <c r="X34" s="100" t="s">
        <v>63</v>
      </c>
      <c r="Y34" s="100" t="s">
        <v>28</v>
      </c>
      <c r="Z34" s="100" t="s">
        <v>63</v>
      </c>
      <c r="AA34" s="100" t="s">
        <v>28</v>
      </c>
      <c r="AB34" s="100" t="s">
        <v>63</v>
      </c>
      <c r="AC34" s="101" t="s">
        <v>28</v>
      </c>
      <c r="AD34" s="134" t="s">
        <v>130</v>
      </c>
      <c r="AE34" s="134" t="s">
        <v>130</v>
      </c>
      <c r="AF34" s="134" t="s">
        <v>130</v>
      </c>
      <c r="AG34" s="135" t="s">
        <v>131</v>
      </c>
      <c r="AH34" s="134" t="s">
        <v>131</v>
      </c>
      <c r="AI34" s="134" t="s">
        <v>131</v>
      </c>
      <c r="AJ34" s="134" t="s">
        <v>131</v>
      </c>
      <c r="AK34" s="134" t="s">
        <v>131</v>
      </c>
      <c r="AL34" s="134" t="s">
        <v>131</v>
      </c>
      <c r="AM34" s="134" t="s">
        <v>131</v>
      </c>
      <c r="AN34" s="134" t="s">
        <v>131</v>
      </c>
      <c r="AO34" s="134" t="s">
        <v>131</v>
      </c>
      <c r="AP34" s="134" t="s">
        <v>131</v>
      </c>
      <c r="AQ34" s="134" t="s">
        <v>131</v>
      </c>
      <c r="AR34" s="134" t="s">
        <v>131</v>
      </c>
      <c r="AS34" s="134" t="s">
        <v>131</v>
      </c>
      <c r="AT34" s="134" t="s">
        <v>131</v>
      </c>
      <c r="AU34" s="134" t="s">
        <v>131</v>
      </c>
      <c r="AV34" s="134" t="s">
        <v>131</v>
      </c>
      <c r="AW34" s="134" t="s">
        <v>131</v>
      </c>
      <c r="AX34" s="134" t="s">
        <v>131</v>
      </c>
      <c r="AY34" s="134" t="s">
        <v>131</v>
      </c>
      <c r="AZ34" s="134" t="s">
        <v>131</v>
      </c>
      <c r="BA34" s="134" t="s">
        <v>131</v>
      </c>
      <c r="BB34" s="134" t="s">
        <v>131</v>
      </c>
    </row>
    <row r="35" spans="1:54" ht="15.75" x14ac:dyDescent="0.25">
      <c r="A35" s="75">
        <f>IF(ISBLANK(VLOOKUP(D35,#REF!,3)),0,1)</f>
        <v>1</v>
      </c>
      <c r="B35" s="74">
        <f>IF(ISBLANK(D35),0,IF(ISBLANK(E35),0,IF(ISBLANK(F35),0,1)))</f>
        <v>0</v>
      </c>
      <c r="C35" s="140">
        <v>1</v>
      </c>
      <c r="D35" s="53"/>
      <c r="E35" s="53"/>
      <c r="F35" s="53"/>
      <c r="G35" s="164">
        <v>34.952500000000001</v>
      </c>
      <c r="H35" s="53">
        <v>2000</v>
      </c>
      <c r="I35" s="159">
        <v>2002</v>
      </c>
      <c r="J35" s="142" t="s">
        <v>4</v>
      </c>
      <c r="K35" s="143" t="str">
        <f>IF(ISBLANK(E35),"",(0.000824493-(0.0000040899*E35)+(0.000000076438*E35^2)-(0.00000000082467*E35^3)+(0.0000000000053875*E35^4)))</f>
        <v/>
      </c>
      <c r="L35" s="143" t="str">
        <f>IF(ISBLANK(E35),"",(-0.00000572466+(0.00000010227*E35)-(0.0000000016546*E35^2)))</f>
        <v/>
      </c>
      <c r="M35" s="143" t="str">
        <f>IF(ISBLANK(E35),"",IF(ISBLANK(G35),(O35+(K35*35)+(L35*35^1.5)+(0.00000048314*35^2)),(O35+(K35*G35)+(L35*G35^1.5)+(0.00000048314*G35^2))))</f>
        <v/>
      </c>
      <c r="N35" s="144" t="str">
        <f>IF(ISBLANK(D35),"",IF(ISBLANK(G35),J35*(1+0.00001*(35-20)),J35*(1+0.00001*(G35-20))))</f>
        <v/>
      </c>
      <c r="O35" s="143" t="str">
        <f>IF(ISBLANK(E35),"",(0.999842594+(0.00006793952*E35)-(0.00000909529*E35^2)+(0.0000001001685*E35^3)-(0.000000001120083*E35^4)+(0.000000000006536332*E35^5)))</f>
        <v/>
      </c>
      <c r="P35" s="234">
        <v>5.6139999999999999</v>
      </c>
      <c r="Q35" s="142" t="s">
        <v>4</v>
      </c>
      <c r="R35" s="142" t="s">
        <v>4</v>
      </c>
      <c r="S35" s="161">
        <v>244</v>
      </c>
      <c r="T35" s="231">
        <v>0</v>
      </c>
      <c r="U35" s="231">
        <v>0</v>
      </c>
      <c r="X35" s="231">
        <v>20.99</v>
      </c>
      <c r="Y35" s="231">
        <v>20.511205694794079</v>
      </c>
      <c r="Z35" s="231">
        <v>1.458</v>
      </c>
      <c r="AA35" s="231">
        <v>1.4247421583139481</v>
      </c>
      <c r="AB35" s="231">
        <v>24.79</v>
      </c>
      <c r="AC35" s="231">
        <v>24.224525448973093</v>
      </c>
      <c r="AD35" s="149"/>
      <c r="AE35" s="149"/>
      <c r="AF35" s="149"/>
      <c r="AG35" s="149"/>
      <c r="AH35" s="149"/>
      <c r="AI35" s="149"/>
      <c r="AJ35" s="149"/>
      <c r="AK35" s="149"/>
      <c r="AL35" s="149"/>
      <c r="AM35" s="149"/>
      <c r="AN35" s="149"/>
      <c r="AO35" s="149"/>
      <c r="AP35" s="149"/>
      <c r="AQ35" s="149"/>
      <c r="AR35" s="149"/>
      <c r="AS35" s="149"/>
      <c r="AT35" s="149"/>
      <c r="AU35" s="149"/>
      <c r="AV35" s="149"/>
      <c r="AW35" s="149"/>
      <c r="AX35" s="149"/>
      <c r="AY35" s="149"/>
      <c r="AZ35" s="149"/>
      <c r="BA35" s="149"/>
      <c r="BB35" s="150"/>
    </row>
    <row r="36" spans="1:54" ht="15.75" x14ac:dyDescent="0.25">
      <c r="A36" s="75">
        <f>IF(ISBLANK(VLOOKUP(D36,#REF!,3)),0,1)</f>
        <v>1</v>
      </c>
      <c r="B36" s="74">
        <f t="shared" ref="B36:B58" si="0">IF(ISBLANK(D36),0,IF(ISBLANK(E36),0,IF(ISBLANK(F36),0,1)))</f>
        <v>0</v>
      </c>
      <c r="C36" s="52">
        <v>2</v>
      </c>
      <c r="D36" s="53"/>
      <c r="E36" s="53"/>
      <c r="F36" s="53"/>
      <c r="G36" s="164">
        <v>34.947800000000001</v>
      </c>
      <c r="H36" s="53">
        <v>1500</v>
      </c>
      <c r="I36" s="159">
        <v>1498</v>
      </c>
      <c r="J36" s="127" t="s">
        <v>4</v>
      </c>
      <c r="K36" s="57" t="str">
        <f t="shared" ref="K36:K45" si="1">IF(ISBLANK(E36),"",(0.000824493-(0.0000040899*E36)+(0.000000076438*E36^2)-(0.00000000082467*E36^3)+(0.0000000000053875*E36^4)))</f>
        <v/>
      </c>
      <c r="L36" s="57" t="str">
        <f t="shared" ref="L36:L45" si="2">IF(ISBLANK(E36),"",(-0.00000572466+(0.00000010227*E36)-(0.0000000016546*E36^2)))</f>
        <v/>
      </c>
      <c r="M36" s="57" t="str">
        <f t="shared" ref="M36:M45" si="3">IF(ISBLANK(E36),"",IF(ISBLANK(G36),(O36+(K36*35)+(L36*35^1.5)+(0.00000048314*35^2)),(O36+(K36*G36)+(L36*G36^1.5)+(0.00000048314*G36^2))))</f>
        <v/>
      </c>
      <c r="N36" s="58" t="str">
        <f t="shared" ref="N36:N45" si="4">IF(ISBLANK(D36),"",IF(ISBLANK(G36),J36*(1+0.00001*(35-20)),J36*(1+0.00001*(G36-20))))</f>
        <v/>
      </c>
      <c r="O36" s="57" t="str">
        <f t="shared" ref="O36:O45" si="5">IF(ISBLANK(E36),"",(0.999842594+(0.00006793952*E36)-(0.00000909529*E36^2)+(0.0000001001685*E36^3)-(0.000000001120083*E36^4)+(0.000000000006536332*E36^5)))</f>
        <v/>
      </c>
      <c r="P36" s="234">
        <v>5.085</v>
      </c>
      <c r="Q36" s="127" t="s">
        <v>4</v>
      </c>
      <c r="R36" s="127" t="s">
        <v>4</v>
      </c>
      <c r="S36" s="162">
        <v>221</v>
      </c>
      <c r="T36" s="231">
        <v>0</v>
      </c>
      <c r="U36" s="231">
        <v>0</v>
      </c>
      <c r="X36" s="231">
        <v>22.89</v>
      </c>
      <c r="Y36" s="231">
        <v>22.367865571883588</v>
      </c>
      <c r="Z36" s="231">
        <v>1.5880000000000001</v>
      </c>
      <c r="AA36" s="231">
        <v>1.5517767814832302</v>
      </c>
      <c r="AB36" s="231">
        <v>19.78</v>
      </c>
      <c r="AC36" s="231">
        <v>19.328806509910763</v>
      </c>
      <c r="AD36" s="76"/>
      <c r="AE36" s="76"/>
      <c r="AF36" s="76"/>
      <c r="AG36" s="76"/>
      <c r="AH36" s="76"/>
      <c r="AI36" s="76"/>
      <c r="AJ36" s="76"/>
      <c r="AK36" s="76"/>
      <c r="AL36" s="76"/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76"/>
      <c r="BA36" s="76"/>
      <c r="BB36" s="77"/>
    </row>
    <row r="37" spans="1:54" ht="15.75" x14ac:dyDescent="0.25">
      <c r="A37" s="75">
        <f>IF(ISBLANK(VLOOKUP(D37,#REF!,3)),0,1)</f>
        <v>1</v>
      </c>
      <c r="B37" s="74">
        <f t="shared" si="0"/>
        <v>0</v>
      </c>
      <c r="C37" s="52">
        <v>3</v>
      </c>
      <c r="D37" s="53"/>
      <c r="E37" s="53"/>
      <c r="F37" s="53"/>
      <c r="G37" s="232">
        <v>34.585999999999999</v>
      </c>
      <c r="H37" s="53">
        <v>1000</v>
      </c>
      <c r="I37" s="159">
        <v>999</v>
      </c>
      <c r="J37" s="127" t="s">
        <v>4</v>
      </c>
      <c r="K37" s="57" t="str">
        <f t="shared" si="1"/>
        <v/>
      </c>
      <c r="L37" s="57" t="str">
        <f t="shared" si="2"/>
        <v/>
      </c>
      <c r="M37" s="57" t="str">
        <f t="shared" si="3"/>
        <v/>
      </c>
      <c r="N37" s="58" t="str">
        <f t="shared" si="4"/>
        <v/>
      </c>
      <c r="O37" s="57" t="str">
        <f t="shared" si="5"/>
        <v/>
      </c>
      <c r="P37" s="234">
        <v>3.4089999999999998</v>
      </c>
      <c r="Q37" s="127" t="s">
        <v>4</v>
      </c>
      <c r="R37" s="127" t="s">
        <v>4</v>
      </c>
      <c r="S37" s="162">
        <v>148.19999999999999</v>
      </c>
      <c r="T37" s="231">
        <v>0</v>
      </c>
      <c r="U37" s="231">
        <v>0</v>
      </c>
      <c r="X37" s="231">
        <v>34.61</v>
      </c>
      <c r="Y37" s="231">
        <v>33.820525445298863</v>
      </c>
      <c r="Z37" s="231">
        <v>2.298</v>
      </c>
      <c r="AA37" s="231">
        <v>2.245581261869309</v>
      </c>
      <c r="AB37" s="231">
        <v>31.28</v>
      </c>
      <c r="AC37" s="231">
        <v>30.566484713347254</v>
      </c>
      <c r="AD37" s="76"/>
      <c r="AE37" s="76"/>
      <c r="AF37" s="76"/>
      <c r="AG37" s="76"/>
      <c r="AH37" s="76"/>
      <c r="AI37" s="76"/>
      <c r="AJ37" s="76"/>
      <c r="AK37" s="76"/>
      <c r="AL37" s="76"/>
      <c r="AM37" s="76"/>
      <c r="AN37" s="76"/>
      <c r="AO37" s="76"/>
      <c r="AP37" s="76"/>
      <c r="AQ37" s="76"/>
      <c r="AR37" s="76"/>
      <c r="AS37" s="76"/>
      <c r="AT37" s="76"/>
      <c r="AU37" s="76"/>
      <c r="AV37" s="76"/>
      <c r="AW37" s="76"/>
      <c r="AX37" s="76"/>
      <c r="AY37" s="76"/>
      <c r="AZ37" s="76"/>
      <c r="BA37" s="76"/>
      <c r="BB37" s="77"/>
    </row>
    <row r="38" spans="1:54" ht="15.75" x14ac:dyDescent="0.25">
      <c r="A38" s="75">
        <f>IF(ISBLANK(VLOOKUP(D38,#REF!,3)),0,1)</f>
        <v>1</v>
      </c>
      <c r="B38" s="74">
        <f t="shared" si="0"/>
        <v>0</v>
      </c>
      <c r="C38" s="52">
        <v>4</v>
      </c>
      <c r="D38" s="53"/>
      <c r="E38" s="53"/>
      <c r="F38" s="53"/>
      <c r="G38" s="232">
        <v>34.584699999999998</v>
      </c>
      <c r="H38" s="53">
        <v>1000</v>
      </c>
      <c r="I38" s="159">
        <v>999</v>
      </c>
      <c r="J38" s="127" t="s">
        <v>4</v>
      </c>
      <c r="K38" s="57" t="str">
        <f t="shared" si="1"/>
        <v/>
      </c>
      <c r="L38" s="57" t="str">
        <f t="shared" si="2"/>
        <v/>
      </c>
      <c r="M38" s="57" t="str">
        <f t="shared" si="3"/>
        <v/>
      </c>
      <c r="N38" s="58" t="str">
        <f t="shared" si="4"/>
        <v/>
      </c>
      <c r="O38" s="57" t="str">
        <f t="shared" si="5"/>
        <v/>
      </c>
      <c r="P38" s="234">
        <v>3.4119999999999999</v>
      </c>
      <c r="Q38" s="127" t="s">
        <v>4</v>
      </c>
      <c r="R38" s="127" t="s">
        <v>4</v>
      </c>
      <c r="S38" s="162">
        <v>148.4</v>
      </c>
      <c r="T38" s="231">
        <v>0</v>
      </c>
      <c r="U38" s="231">
        <v>0</v>
      </c>
      <c r="X38" s="231">
        <v>34.64</v>
      </c>
      <c r="Y38" s="231">
        <v>33.849841127568695</v>
      </c>
      <c r="Z38" s="231">
        <v>2.3050000000000002</v>
      </c>
      <c r="AA38" s="231">
        <v>2.2524215877322704</v>
      </c>
      <c r="AB38" s="231">
        <v>31.39</v>
      </c>
      <c r="AC38" s="231">
        <v>30.673975548336646</v>
      </c>
      <c r="AD38" s="76"/>
      <c r="AE38" s="76"/>
      <c r="AF38" s="76"/>
      <c r="AG38" s="76"/>
      <c r="AH38" s="76"/>
      <c r="AI38" s="76"/>
      <c r="AJ38" s="76"/>
      <c r="AK38" s="76"/>
      <c r="AL38" s="76"/>
      <c r="AM38" s="76"/>
      <c r="AN38" s="76"/>
      <c r="AO38" s="76"/>
      <c r="AP38" s="76"/>
      <c r="AQ38" s="76"/>
      <c r="AR38" s="76"/>
      <c r="AS38" s="76"/>
      <c r="AT38" s="76"/>
      <c r="AU38" s="76"/>
      <c r="AV38" s="76"/>
      <c r="AW38" s="76"/>
      <c r="AX38" s="76"/>
      <c r="AY38" s="76"/>
      <c r="AZ38" s="76"/>
      <c r="BA38" s="76"/>
      <c r="BB38" s="77"/>
    </row>
    <row r="39" spans="1:54" ht="15.75" x14ac:dyDescent="0.25">
      <c r="A39" s="75">
        <f>IF(ISBLANK(VLOOKUP(D39,#REF!,3)),0,1)</f>
        <v>1</v>
      </c>
      <c r="B39" s="74">
        <f t="shared" si="0"/>
        <v>0</v>
      </c>
      <c r="C39" s="52">
        <v>5</v>
      </c>
      <c r="D39" s="53"/>
      <c r="E39" s="53"/>
      <c r="F39" s="53"/>
      <c r="G39" s="164">
        <v>34.633699999999997</v>
      </c>
      <c r="H39" s="53">
        <v>500</v>
      </c>
      <c r="I39" s="159">
        <v>499</v>
      </c>
      <c r="J39" s="127" t="s">
        <v>4</v>
      </c>
      <c r="K39" s="57" t="str">
        <f t="shared" si="1"/>
        <v/>
      </c>
      <c r="L39" s="57" t="str">
        <f t="shared" si="2"/>
        <v/>
      </c>
      <c r="M39" s="57" t="str">
        <f t="shared" si="3"/>
        <v/>
      </c>
      <c r="N39" s="58" t="str">
        <f t="shared" si="4"/>
        <v/>
      </c>
      <c r="O39" s="57" t="str">
        <f t="shared" si="5"/>
        <v/>
      </c>
      <c r="P39" s="234">
        <v>2.3780000000000001</v>
      </c>
      <c r="Q39" s="127" t="s">
        <v>4</v>
      </c>
      <c r="R39" s="127" t="s">
        <v>4</v>
      </c>
      <c r="S39" s="162">
        <v>103.5</v>
      </c>
      <c r="T39" s="231">
        <v>0</v>
      </c>
      <c r="U39" s="231">
        <v>0</v>
      </c>
      <c r="X39" s="231">
        <v>35.799999999999997</v>
      </c>
      <c r="Y39" s="231">
        <v>34.98338084200229</v>
      </c>
      <c r="Z39" s="231">
        <v>2.246</v>
      </c>
      <c r="AA39" s="231">
        <v>2.1947674126015961</v>
      </c>
      <c r="AB39" s="231">
        <v>20.84</v>
      </c>
      <c r="AC39" s="231">
        <v>20.364627283444911</v>
      </c>
      <c r="AD39" s="76"/>
      <c r="AE39" s="76"/>
      <c r="AF39" s="76"/>
      <c r="AG39" s="76"/>
      <c r="AH39" s="76"/>
      <c r="AI39" s="76"/>
      <c r="AJ39" s="76"/>
      <c r="AK39" s="76"/>
      <c r="AL39" s="76"/>
      <c r="AM39" s="76"/>
      <c r="AN39" s="76"/>
      <c r="AO39" s="76"/>
      <c r="AP39" s="76"/>
      <c r="AQ39" s="76"/>
      <c r="AR39" s="76"/>
      <c r="AS39" s="76"/>
      <c r="AT39" s="76"/>
      <c r="AU39" s="76"/>
      <c r="AV39" s="76"/>
      <c r="AW39" s="76"/>
      <c r="AX39" s="76"/>
      <c r="AY39" s="76"/>
      <c r="AZ39" s="76"/>
      <c r="BA39" s="76"/>
      <c r="BB39" s="77"/>
    </row>
    <row r="40" spans="1:54" ht="15.75" x14ac:dyDescent="0.25">
      <c r="A40" s="75">
        <f>IF(ISBLANK(VLOOKUP(D40,#REF!,3)),0,1)</f>
        <v>1</v>
      </c>
      <c r="B40" s="74">
        <f t="shared" si="0"/>
        <v>0</v>
      </c>
      <c r="C40" s="52">
        <v>6</v>
      </c>
      <c r="D40" s="53"/>
      <c r="E40" s="53"/>
      <c r="F40" s="53"/>
      <c r="G40" s="164">
        <v>34.922199999999997</v>
      </c>
      <c r="H40" s="53">
        <v>300</v>
      </c>
      <c r="I40" s="159">
        <v>300</v>
      </c>
      <c r="J40" s="127" t="s">
        <v>4</v>
      </c>
      <c r="K40" s="57" t="str">
        <f t="shared" si="1"/>
        <v/>
      </c>
      <c r="L40" s="57" t="str">
        <f t="shared" si="2"/>
        <v/>
      </c>
      <c r="M40" s="57" t="str">
        <f t="shared" si="3"/>
        <v/>
      </c>
      <c r="N40" s="58" t="str">
        <f t="shared" si="4"/>
        <v/>
      </c>
      <c r="O40" s="57" t="str">
        <f t="shared" si="5"/>
        <v/>
      </c>
      <c r="P40" s="234">
        <v>1.5309999999999999</v>
      </c>
      <c r="Q40" s="127" t="s">
        <v>4</v>
      </c>
      <c r="R40" s="127" t="s">
        <v>4</v>
      </c>
      <c r="S40" s="162">
        <v>66.599999999999994</v>
      </c>
      <c r="T40" s="231">
        <v>0</v>
      </c>
      <c r="U40" s="231">
        <v>0</v>
      </c>
      <c r="X40" s="231">
        <v>33.619999999999997</v>
      </c>
      <c r="Y40" s="231">
        <v>32.85310793039433</v>
      </c>
      <c r="Z40" s="231">
        <v>2.0110000000000001</v>
      </c>
      <c r="AA40" s="231">
        <v>1.9651279014878942</v>
      </c>
      <c r="AB40" s="231">
        <v>14.2</v>
      </c>
      <c r="AC40" s="231">
        <v>13.876089607721578</v>
      </c>
      <c r="AD40" s="76"/>
      <c r="AE40" s="76"/>
      <c r="AF40" s="76"/>
      <c r="AG40" s="76"/>
      <c r="AH40" s="76"/>
      <c r="AI40" s="76"/>
      <c r="AJ40" s="76"/>
      <c r="AK40" s="76"/>
      <c r="AL40" s="76"/>
      <c r="AM40" s="76"/>
      <c r="AN40" s="76"/>
      <c r="AO40" s="76"/>
      <c r="AP40" s="76"/>
      <c r="AQ40" s="76"/>
      <c r="AR40" s="76"/>
      <c r="AS40" s="76"/>
      <c r="AT40" s="76"/>
      <c r="AU40" s="76"/>
      <c r="AV40" s="76"/>
      <c r="AW40" s="76"/>
      <c r="AX40" s="76"/>
      <c r="AY40" s="76"/>
      <c r="AZ40" s="76"/>
      <c r="BA40" s="76"/>
      <c r="BB40" s="77"/>
    </row>
    <row r="41" spans="1:54" ht="15.75" x14ac:dyDescent="0.25">
      <c r="A41" s="75">
        <f>IF(ISBLANK(VLOOKUP(D41,#REF!,3)),0,1)</f>
        <v>1</v>
      </c>
      <c r="B41" s="74">
        <f t="shared" si="0"/>
        <v>0</v>
      </c>
      <c r="C41" s="52">
        <v>7</v>
      </c>
      <c r="D41" s="53"/>
      <c r="E41" s="53"/>
      <c r="F41" s="53"/>
      <c r="G41" s="164">
        <v>35.567799999999998</v>
      </c>
      <c r="H41" s="53">
        <v>160</v>
      </c>
      <c r="I41" s="159">
        <v>156</v>
      </c>
      <c r="J41" s="127" t="s">
        <v>4</v>
      </c>
      <c r="K41" s="57" t="str">
        <f t="shared" si="1"/>
        <v/>
      </c>
      <c r="L41" s="57" t="str">
        <f t="shared" si="2"/>
        <v/>
      </c>
      <c r="M41" s="57" t="str">
        <f t="shared" si="3"/>
        <v/>
      </c>
      <c r="N41" s="58" t="str">
        <f t="shared" si="4"/>
        <v/>
      </c>
      <c r="O41" s="57" t="str">
        <f t="shared" si="5"/>
        <v/>
      </c>
      <c r="P41" s="234">
        <v>3.351</v>
      </c>
      <c r="Q41" s="127" t="s">
        <v>4</v>
      </c>
      <c r="R41" s="127" t="s">
        <v>4</v>
      </c>
      <c r="S41" s="162">
        <v>145.9</v>
      </c>
      <c r="T41" s="231">
        <v>5.0000000000000001E-3</v>
      </c>
      <c r="U41" s="231">
        <v>4.8859470449723868E-3</v>
      </c>
      <c r="X41" s="231">
        <v>15.285</v>
      </c>
      <c r="Y41" s="231">
        <v>14.936340116480586</v>
      </c>
      <c r="Z41" s="231">
        <v>1.032</v>
      </c>
      <c r="AA41" s="231">
        <v>1.0084594700823006</v>
      </c>
      <c r="AB41" s="231">
        <v>5.38</v>
      </c>
      <c r="AC41" s="231">
        <v>5.2572790203902882</v>
      </c>
      <c r="AD41" s="76"/>
      <c r="AE41" s="76"/>
      <c r="AF41" s="76"/>
      <c r="AG41" s="76"/>
      <c r="AH41" s="76"/>
      <c r="AI41" s="76"/>
      <c r="AJ41" s="76"/>
      <c r="AK41" s="76"/>
      <c r="AL41" s="76"/>
      <c r="AM41" s="76"/>
      <c r="AN41" s="76"/>
      <c r="AO41" s="76"/>
      <c r="AP41" s="76"/>
      <c r="AQ41" s="76"/>
      <c r="AR41" s="76"/>
      <c r="AS41" s="76"/>
      <c r="AT41" s="76"/>
      <c r="AU41" s="76"/>
      <c r="AV41" s="76"/>
      <c r="AW41" s="76"/>
      <c r="AX41" s="76"/>
      <c r="AY41" s="76"/>
      <c r="AZ41" s="76"/>
      <c r="BA41" s="76"/>
      <c r="BB41" s="77"/>
    </row>
    <row r="42" spans="1:54" ht="15.75" x14ac:dyDescent="0.25">
      <c r="A42" s="75">
        <f>IF(ISBLANK(VLOOKUP(D42,#REF!,3)),0,1)</f>
        <v>1</v>
      </c>
      <c r="B42" s="74">
        <f t="shared" si="0"/>
        <v>0</v>
      </c>
      <c r="C42" s="52">
        <v>8</v>
      </c>
      <c r="D42" s="53"/>
      <c r="E42" s="53"/>
      <c r="F42" s="53"/>
      <c r="G42" s="164">
        <v>35.5914</v>
      </c>
      <c r="H42" s="53">
        <v>130</v>
      </c>
      <c r="I42" s="159">
        <v>130</v>
      </c>
      <c r="J42" s="127" t="s">
        <v>4</v>
      </c>
      <c r="K42" s="57" t="str">
        <f t="shared" si="1"/>
        <v/>
      </c>
      <c r="L42" s="57" t="str">
        <f t="shared" si="2"/>
        <v/>
      </c>
      <c r="M42" s="57" t="str">
        <f t="shared" si="3"/>
        <v/>
      </c>
      <c r="N42" s="58" t="str">
        <f t="shared" si="4"/>
        <v/>
      </c>
      <c r="O42" s="57" t="str">
        <f t="shared" si="5"/>
        <v/>
      </c>
      <c r="P42" s="234">
        <v>3.278</v>
      </c>
      <c r="Q42" s="127" t="s">
        <v>4</v>
      </c>
      <c r="R42" s="127" t="s">
        <v>4</v>
      </c>
      <c r="S42" s="60">
        <v>142.69999999999999</v>
      </c>
      <c r="T42" s="231">
        <v>7.0000000000000001E-3</v>
      </c>
      <c r="U42" s="231">
        <v>6.8403258629613417E-3</v>
      </c>
      <c r="X42" s="231">
        <v>15.463000000000001</v>
      </c>
      <c r="Y42" s="231">
        <v>15.110279831281606</v>
      </c>
      <c r="Z42" s="231">
        <v>1.0089999999999999</v>
      </c>
      <c r="AA42" s="231">
        <v>0.9859841136754276</v>
      </c>
      <c r="AB42" s="231">
        <v>5.41</v>
      </c>
      <c r="AC42" s="231">
        <v>5.286594702660123</v>
      </c>
      <c r="AD42" s="76"/>
      <c r="AE42" s="76"/>
      <c r="AF42" s="76"/>
      <c r="AG42" s="76"/>
      <c r="AH42" s="76"/>
      <c r="AI42" s="76"/>
      <c r="AJ42" s="76"/>
      <c r="AK42" s="76"/>
      <c r="AL42" s="76"/>
      <c r="AM42" s="76"/>
      <c r="AN42" s="76"/>
      <c r="AO42" s="76"/>
      <c r="AP42" s="76"/>
      <c r="AQ42" s="76"/>
      <c r="AR42" s="76"/>
      <c r="AS42" s="76"/>
      <c r="AT42" s="76"/>
      <c r="AU42" s="76"/>
      <c r="AV42" s="76"/>
      <c r="AW42" s="76"/>
      <c r="AX42" s="76"/>
      <c r="AY42" s="76"/>
      <c r="AZ42" s="76"/>
      <c r="BA42" s="76"/>
      <c r="BB42" s="77"/>
    </row>
    <row r="43" spans="1:54" ht="15.75" x14ac:dyDescent="0.25">
      <c r="A43" s="75">
        <f>IF(ISBLANK(VLOOKUP(D43,#REF!,3)),0,1)</f>
        <v>1</v>
      </c>
      <c r="B43" s="74">
        <f t="shared" si="0"/>
        <v>0</v>
      </c>
      <c r="C43" s="52">
        <v>9</v>
      </c>
      <c r="D43" s="53"/>
      <c r="E43" s="53"/>
      <c r="F43" s="53"/>
      <c r="G43" s="164">
        <v>35.812800000000003</v>
      </c>
      <c r="H43" s="53">
        <v>100</v>
      </c>
      <c r="I43" s="159">
        <v>99</v>
      </c>
      <c r="J43" s="127" t="s">
        <v>4</v>
      </c>
      <c r="K43" s="57" t="str">
        <f t="shared" si="1"/>
        <v/>
      </c>
      <c r="L43" s="57" t="str">
        <f t="shared" si="2"/>
        <v/>
      </c>
      <c r="M43" s="57" t="str">
        <f t="shared" si="3"/>
        <v/>
      </c>
      <c r="N43" s="58" t="str">
        <f t="shared" si="4"/>
        <v/>
      </c>
      <c r="O43" s="57" t="str">
        <f t="shared" si="5"/>
        <v/>
      </c>
      <c r="P43" s="234">
        <v>3.431</v>
      </c>
      <c r="Q43" s="127" t="s">
        <v>4</v>
      </c>
      <c r="R43" s="127" t="s">
        <v>4</v>
      </c>
      <c r="S43" s="60">
        <v>149.4</v>
      </c>
      <c r="T43" s="231">
        <v>5.8999999999999997E-2</v>
      </c>
      <c r="U43" s="231">
        <v>5.7654175130674161E-2</v>
      </c>
      <c r="X43" s="231">
        <v>12.471</v>
      </c>
      <c r="Y43" s="231">
        <v>12.186529119570128</v>
      </c>
      <c r="Z43" s="231">
        <v>0.85599999999999998</v>
      </c>
      <c r="AA43" s="231">
        <v>0.83647413409927263</v>
      </c>
      <c r="AB43" s="231">
        <v>4.21</v>
      </c>
      <c r="AC43" s="231">
        <v>4.1139674118667502</v>
      </c>
      <c r="AD43" s="76"/>
      <c r="AE43" s="76"/>
      <c r="AF43" s="76"/>
      <c r="AG43" s="76"/>
      <c r="AH43" s="76"/>
      <c r="AI43" s="76"/>
      <c r="AJ43" s="76"/>
      <c r="AK43" s="76"/>
      <c r="AL43" s="76"/>
      <c r="AM43" s="76"/>
      <c r="AN43" s="76"/>
      <c r="AO43" s="76"/>
      <c r="AP43" s="76"/>
      <c r="AQ43" s="76"/>
      <c r="AR43" s="76"/>
      <c r="AS43" s="76"/>
      <c r="AT43" s="76"/>
      <c r="AU43" s="76"/>
      <c r="AV43" s="76"/>
      <c r="AW43" s="76"/>
      <c r="AX43" s="76"/>
      <c r="AY43" s="76"/>
      <c r="AZ43" s="76"/>
      <c r="BA43" s="76"/>
      <c r="BB43" s="77"/>
    </row>
    <row r="44" spans="1:54" ht="15.75" x14ac:dyDescent="0.25">
      <c r="A44" s="75">
        <f>IF(ISBLANK(VLOOKUP(D44,#REF!,3)),0,1)</f>
        <v>1</v>
      </c>
      <c r="B44" s="74">
        <f t="shared" si="0"/>
        <v>0</v>
      </c>
      <c r="C44" s="52">
        <v>10</v>
      </c>
      <c r="D44" s="53"/>
      <c r="E44" s="53"/>
      <c r="F44" s="53"/>
      <c r="G44" s="164">
        <v>35.911299999999997</v>
      </c>
      <c r="H44" s="53">
        <v>80</v>
      </c>
      <c r="I44" s="159">
        <v>80</v>
      </c>
      <c r="J44" s="127" t="s">
        <v>4</v>
      </c>
      <c r="K44" s="57" t="str">
        <f t="shared" si="1"/>
        <v/>
      </c>
      <c r="L44" s="57" t="str">
        <f t="shared" si="2"/>
        <v/>
      </c>
      <c r="M44" s="57" t="str">
        <f t="shared" si="3"/>
        <v/>
      </c>
      <c r="N44" s="58" t="str">
        <f t="shared" si="4"/>
        <v/>
      </c>
      <c r="O44" s="57" t="str">
        <f t="shared" si="5"/>
        <v/>
      </c>
      <c r="P44" s="234">
        <v>3.6030000000000002</v>
      </c>
      <c r="Q44" s="127" t="s">
        <v>4</v>
      </c>
      <c r="R44" s="127" t="s">
        <v>4</v>
      </c>
      <c r="S44" s="60">
        <v>156.9</v>
      </c>
      <c r="T44" s="231">
        <v>0.27800000000000002</v>
      </c>
      <c r="U44" s="231">
        <v>0.27165865570046477</v>
      </c>
      <c r="X44" s="231">
        <v>10.501999999999999</v>
      </c>
      <c r="Y44" s="231">
        <v>10.262443173260001</v>
      </c>
      <c r="Z44" s="231">
        <v>0.70699999999999996</v>
      </c>
      <c r="AA44" s="231">
        <v>0.69087291215909552</v>
      </c>
      <c r="AB44" s="231">
        <v>3.68</v>
      </c>
      <c r="AC44" s="231">
        <v>3.5960570250996771</v>
      </c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  <c r="AP44" s="76"/>
      <c r="AQ44" s="76"/>
      <c r="AR44" s="76"/>
      <c r="AS44" s="76"/>
      <c r="AT44" s="76"/>
      <c r="AU44" s="76"/>
      <c r="AV44" s="76"/>
      <c r="AW44" s="76"/>
      <c r="AX44" s="76"/>
      <c r="AY44" s="76"/>
      <c r="AZ44" s="76"/>
      <c r="BA44" s="76"/>
      <c r="BB44" s="77"/>
    </row>
    <row r="45" spans="1:54" ht="15.75" x14ac:dyDescent="0.25">
      <c r="A45" s="75">
        <f>IF(ISBLANK(VLOOKUP(D45,#REF!,3)),0,1)</f>
        <v>1</v>
      </c>
      <c r="B45" s="74">
        <f t="shared" si="0"/>
        <v>0</v>
      </c>
      <c r="C45" s="52">
        <v>11</v>
      </c>
      <c r="D45" s="53"/>
      <c r="E45" s="53"/>
      <c r="F45" s="53"/>
      <c r="G45" s="164">
        <v>35.949800000000003</v>
      </c>
      <c r="H45" s="53">
        <v>60</v>
      </c>
      <c r="I45" s="159">
        <v>60</v>
      </c>
      <c r="J45" s="127" t="s">
        <v>4</v>
      </c>
      <c r="K45" s="57" t="str">
        <f t="shared" si="1"/>
        <v/>
      </c>
      <c r="L45" s="57" t="str">
        <f t="shared" si="2"/>
        <v/>
      </c>
      <c r="M45" s="57" t="str">
        <f t="shared" si="3"/>
        <v/>
      </c>
      <c r="N45" s="58" t="str">
        <f t="shared" si="4"/>
        <v/>
      </c>
      <c r="O45" s="57" t="str">
        <f t="shared" si="5"/>
        <v/>
      </c>
      <c r="P45" s="234">
        <v>3.7040000000000002</v>
      </c>
      <c r="Q45" s="127" t="s">
        <v>4</v>
      </c>
      <c r="R45" s="127" t="s">
        <v>4</v>
      </c>
      <c r="S45" s="60">
        <v>161.30000000000001</v>
      </c>
      <c r="T45" s="231">
        <v>0.33400000000000002</v>
      </c>
      <c r="U45" s="231">
        <v>0.32638126260415545</v>
      </c>
      <c r="X45" s="231">
        <v>9.6660000000000004</v>
      </c>
      <c r="Y45" s="231">
        <v>9.4455128273406181</v>
      </c>
      <c r="Z45" s="231">
        <v>0.629</v>
      </c>
      <c r="AA45" s="231">
        <v>0.61465213825752629</v>
      </c>
      <c r="AB45" s="231">
        <v>3.48</v>
      </c>
      <c r="AC45" s="231">
        <v>3.4006191433007813</v>
      </c>
      <c r="AD45" s="76"/>
      <c r="AE45" s="76"/>
      <c r="AF45" s="76"/>
      <c r="AG45" s="76"/>
      <c r="AH45" s="76"/>
      <c r="AI45" s="76"/>
      <c r="AJ45" s="76"/>
      <c r="AK45" s="76"/>
      <c r="AL45" s="76"/>
      <c r="AM45" s="76"/>
      <c r="AN45" s="76"/>
      <c r="AO45" s="76"/>
      <c r="AP45" s="76"/>
      <c r="AQ45" s="76"/>
      <c r="AR45" s="76"/>
      <c r="AS45" s="76"/>
      <c r="AT45" s="76"/>
      <c r="AU45" s="76"/>
      <c r="AV45" s="76"/>
      <c r="AW45" s="76"/>
      <c r="AX45" s="76"/>
      <c r="AY45" s="76"/>
      <c r="AZ45" s="76"/>
      <c r="BA45" s="76"/>
      <c r="BB45" s="77"/>
    </row>
    <row r="46" spans="1:54" ht="15.75" x14ac:dyDescent="0.25">
      <c r="A46" s="75">
        <f>IF(ISBLANK(VLOOKUP(D46,#REF!,3)),0,1)</f>
        <v>1</v>
      </c>
      <c r="B46" s="74">
        <f t="shared" si="0"/>
        <v>0</v>
      </c>
      <c r="C46" s="52">
        <v>12</v>
      </c>
      <c r="D46" s="53"/>
      <c r="E46" s="54"/>
      <c r="F46" s="55"/>
      <c r="G46" s="164">
        <v>36.099400000000003</v>
      </c>
      <c r="H46" s="53">
        <v>40</v>
      </c>
      <c r="I46" s="159">
        <v>39</v>
      </c>
      <c r="J46" s="127" t="s">
        <v>4</v>
      </c>
      <c r="K46" s="127" t="s">
        <v>4</v>
      </c>
      <c r="L46" s="127" t="s">
        <v>4</v>
      </c>
      <c r="M46" s="127" t="s">
        <v>4</v>
      </c>
      <c r="N46" s="127" t="s">
        <v>4</v>
      </c>
      <c r="O46" s="127" t="s">
        <v>4</v>
      </c>
      <c r="P46" s="234">
        <v>4.056</v>
      </c>
      <c r="Q46" s="127" t="s">
        <v>4</v>
      </c>
      <c r="R46" s="127" t="s">
        <v>4</v>
      </c>
      <c r="S46" s="60">
        <v>176.6</v>
      </c>
      <c r="T46" s="231">
        <v>0.32</v>
      </c>
      <c r="U46" s="231">
        <v>0.31270061087823275</v>
      </c>
      <c r="X46" s="231">
        <v>5.95</v>
      </c>
      <c r="Y46" s="231">
        <v>5.8142769835171411</v>
      </c>
      <c r="Z46" s="231">
        <v>0.40100000000000002</v>
      </c>
      <c r="AA46" s="231">
        <v>0.39185295300678546</v>
      </c>
      <c r="AB46" s="231">
        <v>3.29</v>
      </c>
      <c r="AC46" s="231">
        <v>3.2149531555918305</v>
      </c>
      <c r="AD46" s="76"/>
      <c r="AE46" s="76"/>
      <c r="AF46" s="76"/>
      <c r="AG46" s="76"/>
      <c r="AH46" s="76"/>
      <c r="AI46" s="76"/>
      <c r="AJ46" s="76"/>
      <c r="AK46" s="76"/>
      <c r="AL46" s="76"/>
      <c r="AM46" s="76"/>
      <c r="AN46" s="76"/>
      <c r="AO46" s="76"/>
      <c r="AP46" s="76"/>
      <c r="AQ46" s="76"/>
      <c r="AR46" s="76"/>
      <c r="AS46" s="76"/>
      <c r="AT46" s="76"/>
      <c r="AU46" s="76"/>
      <c r="AV46" s="76"/>
      <c r="AW46" s="76"/>
      <c r="AX46" s="76"/>
      <c r="AY46" s="76"/>
      <c r="AZ46" s="76"/>
      <c r="BA46" s="76"/>
      <c r="BB46" s="77"/>
    </row>
    <row r="47" spans="1:54" ht="15.75" x14ac:dyDescent="0.25">
      <c r="A47" s="75">
        <f>IF(ISBLANK(VLOOKUP(D47,#REF!,3)),0,1)</f>
        <v>1</v>
      </c>
      <c r="B47" s="74">
        <f t="shared" si="0"/>
        <v>0</v>
      </c>
      <c r="C47" s="52">
        <v>13</v>
      </c>
      <c r="D47" s="53"/>
      <c r="E47" s="54"/>
      <c r="F47" s="55"/>
      <c r="G47" s="164">
        <v>34.702500000000001</v>
      </c>
      <c r="H47" s="53">
        <v>20</v>
      </c>
      <c r="I47" s="159">
        <v>18</v>
      </c>
      <c r="J47" s="127" t="s">
        <v>4</v>
      </c>
      <c r="K47" s="127" t="s">
        <v>4</v>
      </c>
      <c r="L47" s="127" t="s">
        <v>4</v>
      </c>
      <c r="M47" s="127" t="s">
        <v>4</v>
      </c>
      <c r="N47" s="127" t="s">
        <v>4</v>
      </c>
      <c r="O47" s="127" t="s">
        <v>4</v>
      </c>
      <c r="P47" s="234">
        <v>4.6189999999999998</v>
      </c>
      <c r="Q47" s="127" t="s">
        <v>4</v>
      </c>
      <c r="R47" s="127" t="s">
        <v>4</v>
      </c>
      <c r="S47" s="60">
        <v>201.4</v>
      </c>
      <c r="T47" s="231">
        <v>0</v>
      </c>
      <c r="U47" s="231">
        <v>0</v>
      </c>
      <c r="X47" s="231">
        <v>0</v>
      </c>
      <c r="Y47" s="231">
        <v>0</v>
      </c>
      <c r="Z47" s="231">
        <v>0</v>
      </c>
      <c r="AA47" s="231">
        <v>0</v>
      </c>
      <c r="AB47" s="231">
        <v>1.1299999999999999</v>
      </c>
      <c r="AC47" s="231">
        <v>1.1042240321637593</v>
      </c>
      <c r="AD47" s="76"/>
      <c r="AE47" s="76"/>
      <c r="AF47" s="76"/>
      <c r="AG47" s="76"/>
      <c r="AH47" s="76"/>
      <c r="AI47" s="76"/>
      <c r="AJ47" s="76"/>
      <c r="AK47" s="76"/>
      <c r="AL47" s="76"/>
      <c r="AM47" s="76"/>
      <c r="AN47" s="76"/>
      <c r="AO47" s="76"/>
      <c r="AP47" s="76"/>
      <c r="AQ47" s="76"/>
      <c r="AR47" s="76"/>
      <c r="AS47" s="76"/>
      <c r="AT47" s="76"/>
      <c r="AU47" s="76"/>
      <c r="AV47" s="76"/>
      <c r="AW47" s="76"/>
      <c r="AX47" s="76"/>
      <c r="AY47" s="76"/>
      <c r="AZ47" s="76"/>
      <c r="BA47" s="76"/>
      <c r="BB47" s="77"/>
    </row>
    <row r="48" spans="1:54" ht="15.75" x14ac:dyDescent="0.25">
      <c r="A48" s="75">
        <f>IF(ISBLANK(VLOOKUP(D48,#REF!,3)),0,1)</f>
        <v>1</v>
      </c>
      <c r="B48" s="74">
        <f t="shared" si="0"/>
        <v>0</v>
      </c>
      <c r="C48" s="52">
        <v>14</v>
      </c>
      <c r="D48" s="53"/>
      <c r="E48" s="54"/>
      <c r="F48" s="55"/>
      <c r="G48" s="164">
        <v>34.010899999999999</v>
      </c>
      <c r="H48" s="53">
        <v>10</v>
      </c>
      <c r="I48" s="159">
        <v>10</v>
      </c>
      <c r="J48" s="127" t="s">
        <v>4</v>
      </c>
      <c r="K48" s="127" t="s">
        <v>4</v>
      </c>
      <c r="L48" s="127" t="s">
        <v>4</v>
      </c>
      <c r="M48" s="127" t="s">
        <v>4</v>
      </c>
      <c r="N48" s="127" t="s">
        <v>4</v>
      </c>
      <c r="O48" s="127" t="s">
        <v>4</v>
      </c>
      <c r="P48" s="234">
        <v>4.6340000000000003</v>
      </c>
      <c r="Q48" s="127" t="s">
        <v>4</v>
      </c>
      <c r="R48" s="127" t="s">
        <v>4</v>
      </c>
      <c r="S48" s="60">
        <v>202.5</v>
      </c>
      <c r="T48" s="231">
        <v>0</v>
      </c>
      <c r="U48" s="231">
        <v>0</v>
      </c>
      <c r="X48" s="231">
        <v>0</v>
      </c>
      <c r="Y48" s="231">
        <v>0</v>
      </c>
      <c r="Z48" s="231">
        <v>5.0000000000000001E-3</v>
      </c>
      <c r="AA48" s="231">
        <v>4.8859470449723868E-3</v>
      </c>
      <c r="AB48" s="231">
        <v>0.87</v>
      </c>
      <c r="AC48" s="231">
        <v>0.85015478582519532</v>
      </c>
      <c r="AD48" s="76"/>
      <c r="AE48" s="76"/>
      <c r="AF48" s="76"/>
      <c r="AG48" s="76"/>
      <c r="AH48" s="76"/>
      <c r="AI48" s="76"/>
      <c r="AJ48" s="76"/>
      <c r="AK48" s="76"/>
      <c r="AL48" s="76"/>
      <c r="AM48" s="76"/>
      <c r="AN48" s="76"/>
      <c r="AO48" s="76"/>
      <c r="AP48" s="76"/>
      <c r="AQ48" s="76"/>
      <c r="AR48" s="76"/>
      <c r="AS48" s="76"/>
      <c r="AT48" s="76"/>
      <c r="AU48" s="76"/>
      <c r="AV48" s="76"/>
      <c r="AW48" s="76"/>
      <c r="AX48" s="76"/>
      <c r="AY48" s="76"/>
      <c r="AZ48" s="76"/>
      <c r="BA48" s="76"/>
      <c r="BB48" s="77"/>
    </row>
    <row r="49" spans="1:54" ht="15.75" x14ac:dyDescent="0.25">
      <c r="A49" s="75">
        <f>IF(ISBLANK(VLOOKUP(D49,#REF!,3)),0,1)</f>
        <v>1</v>
      </c>
      <c r="B49" s="74">
        <f t="shared" si="0"/>
        <v>0</v>
      </c>
      <c r="C49" s="52">
        <v>15</v>
      </c>
      <c r="D49" s="53"/>
      <c r="E49" s="54"/>
      <c r="F49" s="55"/>
      <c r="G49" s="164">
        <v>33.7562</v>
      </c>
      <c r="H49" s="53">
        <v>0</v>
      </c>
      <c r="I49" s="159">
        <v>0</v>
      </c>
      <c r="J49" s="16"/>
      <c r="K49" s="16"/>
      <c r="L49" s="16"/>
      <c r="M49" s="16"/>
      <c r="N49" s="16"/>
      <c r="O49" s="16"/>
      <c r="P49" s="234">
        <v>4.6449999999999996</v>
      </c>
      <c r="Q49" s="16"/>
      <c r="R49" s="16"/>
      <c r="S49" s="124">
        <v>203</v>
      </c>
      <c r="T49" s="231">
        <v>1E-3</v>
      </c>
      <c r="U49" s="231">
        <v>9.7718940899447744E-4</v>
      </c>
      <c r="X49" s="231">
        <v>0.20899999999999999</v>
      </c>
      <c r="Y49" s="231">
        <v>0.20423258647984577</v>
      </c>
      <c r="Z49" s="231">
        <v>3.8000000000000006E-2</v>
      </c>
      <c r="AA49" s="231">
        <v>3.7133197541790147E-2</v>
      </c>
      <c r="AB49" s="231">
        <v>0.76</v>
      </c>
      <c r="AC49" s="231">
        <v>0.74266395083580283</v>
      </c>
      <c r="AD49" s="76"/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76"/>
      <c r="AR49" s="76"/>
      <c r="AS49" s="76"/>
      <c r="AT49" s="76"/>
      <c r="AU49" s="76"/>
      <c r="AV49" s="76"/>
      <c r="AW49" s="76"/>
      <c r="AX49" s="76"/>
      <c r="AY49" s="76"/>
      <c r="AZ49" s="76"/>
      <c r="BA49" s="76"/>
      <c r="BB49" s="77"/>
    </row>
    <row r="50" spans="1:54" ht="15.75" x14ac:dyDescent="0.25">
      <c r="A50" s="75">
        <f>IF(ISBLANK(VLOOKUP(D50,#REF!,3)),0,1)</f>
        <v>1</v>
      </c>
      <c r="B50" s="74">
        <f t="shared" si="0"/>
        <v>0</v>
      </c>
      <c r="C50" s="52">
        <v>16</v>
      </c>
      <c r="D50" s="53"/>
      <c r="E50" s="54"/>
      <c r="F50" s="55"/>
      <c r="G50" s="112"/>
      <c r="H50" s="53"/>
      <c r="I50" s="53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76"/>
      <c r="U50" s="76"/>
      <c r="V50" s="76"/>
      <c r="W50" s="76"/>
      <c r="X50" s="76"/>
      <c r="Y50" s="76"/>
      <c r="Z50" s="76"/>
      <c r="AA50" s="76"/>
      <c r="AB50" s="76"/>
      <c r="AC50" s="76"/>
      <c r="AD50" s="76"/>
      <c r="AE50" s="76"/>
      <c r="AF50" s="76"/>
      <c r="AG50" s="76"/>
      <c r="AH50" s="76"/>
      <c r="AI50" s="76"/>
      <c r="AJ50" s="76"/>
      <c r="AK50" s="76"/>
      <c r="AL50" s="76"/>
      <c r="AM50" s="76"/>
      <c r="AN50" s="76"/>
      <c r="AO50" s="76"/>
      <c r="AP50" s="76"/>
      <c r="AQ50" s="76"/>
      <c r="AR50" s="76"/>
      <c r="AS50" s="76"/>
      <c r="AT50" s="76"/>
      <c r="AU50" s="76"/>
      <c r="AV50" s="76"/>
      <c r="AW50" s="76"/>
      <c r="AX50" s="76"/>
      <c r="AY50" s="76"/>
      <c r="AZ50" s="76"/>
      <c r="BA50" s="76"/>
      <c r="BB50" s="77"/>
    </row>
    <row r="51" spans="1:54" ht="15.75" x14ac:dyDescent="0.25">
      <c r="A51" s="75">
        <f>IF(ISBLANK(VLOOKUP(D51,#REF!,3)),0,1)</f>
        <v>1</v>
      </c>
      <c r="B51" s="74">
        <f t="shared" si="0"/>
        <v>0</v>
      </c>
      <c r="C51" s="52">
        <v>17</v>
      </c>
      <c r="D51" s="53"/>
      <c r="E51" s="54"/>
      <c r="F51" s="55"/>
      <c r="G51" s="112"/>
      <c r="H51" s="53"/>
      <c r="I51" s="53"/>
      <c r="J51" s="16"/>
      <c r="K51" s="16"/>
      <c r="L51" s="16"/>
      <c r="M51" s="16"/>
      <c r="N51" s="16"/>
      <c r="O51" s="16"/>
      <c r="P51" s="16"/>
      <c r="Q51" s="16" t="s">
        <v>146</v>
      </c>
      <c r="R51" s="16"/>
      <c r="S51" s="16"/>
      <c r="T51" s="16"/>
      <c r="U51" s="16"/>
      <c r="V51" s="124"/>
      <c r="W51" s="124"/>
      <c r="X51" s="124"/>
      <c r="Y51" s="124"/>
      <c r="Z51" s="16"/>
      <c r="AA51" s="16"/>
      <c r="AB51" s="124"/>
      <c r="AC51" s="124"/>
      <c r="AD51" s="76"/>
      <c r="AE51" s="76"/>
      <c r="AF51" s="76"/>
      <c r="AG51" s="76"/>
      <c r="AH51" s="76"/>
      <c r="AI51" s="76"/>
      <c r="AJ51" s="76"/>
      <c r="AK51" s="76"/>
      <c r="AL51" s="76"/>
      <c r="AM51" s="76"/>
      <c r="AN51" s="76"/>
      <c r="AO51" s="76"/>
      <c r="AP51" s="76"/>
      <c r="AQ51" s="76"/>
      <c r="AR51" s="76"/>
      <c r="AS51" s="76"/>
      <c r="AT51" s="76"/>
      <c r="AU51" s="76"/>
      <c r="AV51" s="76"/>
      <c r="AW51" s="76"/>
      <c r="AX51" s="76"/>
      <c r="AY51" s="76"/>
      <c r="AZ51" s="76"/>
      <c r="BA51" s="76"/>
      <c r="BB51" s="77"/>
    </row>
    <row r="52" spans="1:54" ht="15.75" x14ac:dyDescent="0.25">
      <c r="A52" s="75">
        <f>IF(ISBLANK(VLOOKUP(D52,#REF!,3)),0,1)</f>
        <v>1</v>
      </c>
      <c r="B52" s="74">
        <f t="shared" si="0"/>
        <v>0</v>
      </c>
      <c r="C52" s="52">
        <v>18</v>
      </c>
      <c r="D52" s="53"/>
      <c r="E52" s="54"/>
      <c r="F52" s="55"/>
      <c r="G52" s="112"/>
      <c r="H52" s="53"/>
      <c r="I52" s="53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76"/>
      <c r="U52" s="76"/>
      <c r="V52" s="76"/>
      <c r="W52" s="76"/>
      <c r="X52" s="76"/>
      <c r="Y52" s="76"/>
      <c r="Z52" s="76"/>
      <c r="AA52" s="76"/>
      <c r="AB52" s="76"/>
      <c r="AC52" s="76"/>
      <c r="AD52" s="76"/>
      <c r="AE52" s="76"/>
      <c r="AF52" s="76"/>
      <c r="AG52" s="76"/>
      <c r="AH52" s="76"/>
      <c r="AI52" s="76"/>
      <c r="AJ52" s="76"/>
      <c r="AK52" s="76"/>
      <c r="AL52" s="76"/>
      <c r="AM52" s="76"/>
      <c r="AN52" s="76"/>
      <c r="AO52" s="76"/>
      <c r="AP52" s="76"/>
      <c r="AQ52" s="76"/>
      <c r="AR52" s="76"/>
      <c r="AS52" s="76"/>
      <c r="AT52" s="76"/>
      <c r="AU52" s="76"/>
      <c r="AV52" s="76"/>
      <c r="AW52" s="76"/>
      <c r="AX52" s="76"/>
      <c r="AY52" s="76"/>
      <c r="AZ52" s="76"/>
      <c r="BA52" s="76"/>
      <c r="BB52" s="77"/>
    </row>
    <row r="53" spans="1:54" ht="15.75" x14ac:dyDescent="0.25">
      <c r="A53" s="75">
        <f>IF(ISBLANK(VLOOKUP(D53,#REF!,3)),0,1)</f>
        <v>1</v>
      </c>
      <c r="B53" s="74">
        <f t="shared" si="0"/>
        <v>0</v>
      </c>
      <c r="C53" s="52">
        <v>19</v>
      </c>
      <c r="D53" s="53"/>
      <c r="E53" s="54"/>
      <c r="F53" s="55"/>
      <c r="G53" s="112"/>
      <c r="H53" s="53"/>
      <c r="I53" s="53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76"/>
      <c r="U53" s="76"/>
      <c r="V53" s="76"/>
      <c r="W53" s="76"/>
      <c r="X53" s="76"/>
      <c r="Y53" s="76"/>
      <c r="Z53" s="76"/>
      <c r="AA53" s="76"/>
      <c r="AB53" s="76"/>
      <c r="AC53" s="76"/>
      <c r="AD53" s="76"/>
      <c r="AE53" s="76"/>
      <c r="AF53" s="76"/>
      <c r="AG53" s="76"/>
      <c r="AH53" s="76"/>
      <c r="AI53" s="76"/>
      <c r="AJ53" s="76"/>
      <c r="AK53" s="76"/>
      <c r="AL53" s="76"/>
      <c r="AM53" s="76"/>
      <c r="AN53" s="76"/>
      <c r="AO53" s="76"/>
      <c r="AP53" s="76"/>
      <c r="AQ53" s="76"/>
      <c r="AR53" s="76"/>
      <c r="AS53" s="76"/>
      <c r="AT53" s="76"/>
      <c r="AU53" s="76"/>
      <c r="AV53" s="76"/>
      <c r="AW53" s="76"/>
      <c r="AX53" s="76"/>
      <c r="AY53" s="76"/>
      <c r="AZ53" s="76"/>
      <c r="BA53" s="76"/>
      <c r="BB53" s="77"/>
    </row>
    <row r="54" spans="1:54" ht="15.75" x14ac:dyDescent="0.25">
      <c r="A54" s="75">
        <f>IF(ISBLANK(VLOOKUP(D54,#REF!,3)),0,1)</f>
        <v>1</v>
      </c>
      <c r="B54" s="74">
        <f t="shared" si="0"/>
        <v>0</v>
      </c>
      <c r="C54" s="52">
        <v>20</v>
      </c>
      <c r="D54" s="53"/>
      <c r="E54" s="54"/>
      <c r="F54" s="55"/>
      <c r="G54" s="112"/>
      <c r="H54" s="53"/>
      <c r="I54" s="53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76"/>
      <c r="U54" s="76"/>
      <c r="V54" s="76"/>
      <c r="W54" s="76"/>
      <c r="X54" s="76"/>
      <c r="Y54" s="76"/>
      <c r="Z54" s="76"/>
      <c r="AA54" s="76"/>
      <c r="AB54" s="76"/>
      <c r="AC54" s="76"/>
      <c r="AD54" s="76"/>
      <c r="AE54" s="76"/>
      <c r="AF54" s="76"/>
      <c r="AG54" s="76"/>
      <c r="AH54" s="76"/>
      <c r="AI54" s="76"/>
      <c r="AJ54" s="76"/>
      <c r="AK54" s="76"/>
      <c r="AL54" s="76"/>
      <c r="AM54" s="76"/>
      <c r="AN54" s="76"/>
      <c r="AO54" s="76"/>
      <c r="AP54" s="76"/>
      <c r="AQ54" s="76"/>
      <c r="AR54" s="76"/>
      <c r="AS54" s="76"/>
      <c r="AT54" s="76"/>
      <c r="AU54" s="76"/>
      <c r="AV54" s="76"/>
      <c r="AW54" s="76"/>
      <c r="AX54" s="76"/>
      <c r="AY54" s="76"/>
      <c r="AZ54" s="76"/>
      <c r="BA54" s="76"/>
      <c r="BB54" s="77"/>
    </row>
    <row r="55" spans="1:54" ht="15.75" x14ac:dyDescent="0.25">
      <c r="A55" s="75">
        <f>IF(ISBLANK(VLOOKUP(D55,#REF!,3)),0,1)</f>
        <v>1</v>
      </c>
      <c r="B55" s="74">
        <f t="shared" si="0"/>
        <v>0</v>
      </c>
      <c r="C55" s="52">
        <v>21</v>
      </c>
      <c r="D55" s="53"/>
      <c r="E55" s="54"/>
      <c r="F55" s="55"/>
      <c r="G55" s="112"/>
      <c r="H55" s="53"/>
      <c r="I55" s="53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76"/>
      <c r="U55" s="76"/>
      <c r="V55" s="76"/>
      <c r="W55" s="76"/>
      <c r="X55" s="76"/>
      <c r="Y55" s="76"/>
      <c r="Z55" s="76"/>
      <c r="AA55" s="76"/>
      <c r="AB55" s="76"/>
      <c r="AC55" s="76"/>
      <c r="AD55" s="76"/>
      <c r="AE55" s="76"/>
      <c r="AF55" s="76"/>
      <c r="AG55" s="76"/>
      <c r="AH55" s="76"/>
      <c r="AI55" s="76"/>
      <c r="AJ55" s="76"/>
      <c r="AK55" s="76"/>
      <c r="AL55" s="76"/>
      <c r="AM55" s="76"/>
      <c r="AN55" s="76"/>
      <c r="AO55" s="76"/>
      <c r="AP55" s="76"/>
      <c r="AQ55" s="76"/>
      <c r="AR55" s="76"/>
      <c r="AS55" s="76"/>
      <c r="AT55" s="76"/>
      <c r="AU55" s="76"/>
      <c r="AV55" s="76"/>
      <c r="AW55" s="76"/>
      <c r="AX55" s="76"/>
      <c r="AY55" s="76"/>
      <c r="AZ55" s="76"/>
      <c r="BA55" s="76"/>
      <c r="BB55" s="77"/>
    </row>
    <row r="56" spans="1:54" ht="15.75" x14ac:dyDescent="0.25">
      <c r="A56" s="75">
        <f>IF(ISBLANK(VLOOKUP(D56,#REF!,3)),0,1)</f>
        <v>1</v>
      </c>
      <c r="B56" s="74">
        <f t="shared" si="0"/>
        <v>0</v>
      </c>
      <c r="C56" s="52">
        <v>22</v>
      </c>
      <c r="D56" s="53"/>
      <c r="E56" s="54"/>
      <c r="F56" s="55"/>
      <c r="G56" s="112"/>
      <c r="H56" s="53"/>
      <c r="I56" s="53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24"/>
      <c r="W56" s="124"/>
      <c r="X56" s="124"/>
      <c r="Y56" s="124"/>
      <c r="Z56" s="16"/>
      <c r="AA56" s="16"/>
      <c r="AB56" s="124"/>
      <c r="AC56" s="124"/>
      <c r="AD56" s="76"/>
      <c r="AE56" s="76"/>
      <c r="AF56" s="76"/>
      <c r="AG56" s="76"/>
      <c r="AH56" s="76"/>
      <c r="AI56" s="76"/>
      <c r="AJ56" s="76"/>
      <c r="AK56" s="76"/>
      <c r="AL56" s="76"/>
      <c r="AM56" s="76"/>
      <c r="AN56" s="76"/>
      <c r="AO56" s="76"/>
      <c r="AP56" s="76"/>
      <c r="AQ56" s="76"/>
      <c r="AR56" s="76"/>
      <c r="AS56" s="76"/>
      <c r="AT56" s="76"/>
      <c r="AU56" s="76"/>
      <c r="AV56" s="76"/>
      <c r="AW56" s="76"/>
      <c r="AX56" s="76"/>
      <c r="AY56" s="76"/>
      <c r="AZ56" s="76"/>
      <c r="BA56" s="76"/>
      <c r="BB56" s="77"/>
    </row>
    <row r="57" spans="1:54" ht="15.75" x14ac:dyDescent="0.25">
      <c r="A57" s="75">
        <f>IF(ISBLANK(VLOOKUP(D57,#REF!,3)),0,1)</f>
        <v>1</v>
      </c>
      <c r="B57" s="74">
        <f t="shared" si="0"/>
        <v>0</v>
      </c>
      <c r="C57" s="52">
        <v>23</v>
      </c>
      <c r="D57" s="53"/>
      <c r="E57" s="54"/>
      <c r="F57" s="55"/>
      <c r="G57" s="112"/>
      <c r="H57" s="53"/>
      <c r="I57" s="53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  <c r="AG57" s="76"/>
      <c r="AH57" s="76"/>
      <c r="AI57" s="76"/>
      <c r="AJ57" s="76"/>
      <c r="AK57" s="76"/>
      <c r="AL57" s="76"/>
      <c r="AM57" s="76"/>
      <c r="AN57" s="76"/>
      <c r="AO57" s="76"/>
      <c r="AP57" s="76"/>
      <c r="AQ57" s="76"/>
      <c r="AR57" s="76"/>
      <c r="AS57" s="76"/>
      <c r="AT57" s="76"/>
      <c r="AU57" s="76"/>
      <c r="AV57" s="76"/>
      <c r="AW57" s="76"/>
      <c r="AX57" s="76"/>
      <c r="AY57" s="76"/>
      <c r="AZ57" s="76"/>
      <c r="BA57" s="76"/>
      <c r="BB57" s="77"/>
    </row>
    <row r="58" spans="1:54" ht="16.5" thickBot="1" x14ac:dyDescent="0.3">
      <c r="A58" s="75">
        <f>IF(ISBLANK(VLOOKUP(D58,#REF!,3)),0,1)</f>
        <v>1</v>
      </c>
      <c r="B58" s="74">
        <f t="shared" si="0"/>
        <v>0</v>
      </c>
      <c r="C58" s="61">
        <v>24</v>
      </c>
      <c r="D58" s="62"/>
      <c r="E58" s="63"/>
      <c r="F58" s="64"/>
      <c r="G58" s="113"/>
      <c r="H58" s="62"/>
      <c r="I58" s="62"/>
      <c r="J58" s="152" t="s">
        <v>4</v>
      </c>
      <c r="K58" s="65" t="str">
        <f>IF(ISBLANK(E58),"",(0.000824493-(0.0000040899*E58)+(0.000000076438*E58^2)-(0.00000000082467*E58^3)+(0.0000000000053875*E58^4)))</f>
        <v/>
      </c>
      <c r="L58" s="65" t="str">
        <f t="shared" ref="L58" si="6">IF(ISBLANK(E58),"",(-0.00000572466+(0.00000010227*E58)-(0.0000000016546*E58^2)))</f>
        <v/>
      </c>
      <c r="M58" s="65" t="str">
        <f t="shared" ref="M58" si="7">IF(ISBLANK(E58),"",IF(ISBLANK(G58),(O58+(K58*35)+(L58*35^1.5)+(0.00000048314*35^2)),(O58+(K58*G58)+(L58*G58^1.5)+(0.00000048314*G58^2))))</f>
        <v/>
      </c>
      <c r="N58" s="66" t="str">
        <f t="shared" ref="N58" si="8">IF(ISBLANK(D58),"",IF(ISBLANK(G58),J58*(1+0.00001*(35-20)),J58*(1+0.00001*(G58-20))))</f>
        <v/>
      </c>
      <c r="O58" s="65" t="str">
        <f t="shared" ref="O58" si="9">IF(ISBLANK(E58),"",(0.999842594+(0.00006793952*E58)-(0.00000909529*E58^2)+(0.0000001001685*E58^3)-(0.000000001120083*E58^4)+(0.000000000006536332*E58^5)))</f>
        <v/>
      </c>
      <c r="P58" s="67" t="s">
        <v>4</v>
      </c>
      <c r="Q58" s="153" t="s">
        <v>4</v>
      </c>
      <c r="R58" s="68" t="s">
        <v>4</v>
      </c>
      <c r="S58" s="68" t="s">
        <v>4</v>
      </c>
      <c r="T58" s="78"/>
      <c r="U58" s="78"/>
      <c r="V58" s="78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/>
      <c r="AH58" s="78"/>
      <c r="AI58" s="78"/>
      <c r="AJ58" s="78"/>
      <c r="AK58" s="78"/>
      <c r="AL58" s="78"/>
      <c r="AM58" s="78"/>
      <c r="AN58" s="78"/>
      <c r="AO58" s="78"/>
      <c r="AP58" s="78"/>
      <c r="AQ58" s="78"/>
      <c r="AR58" s="78"/>
      <c r="AS58" s="78"/>
      <c r="AT58" s="78"/>
      <c r="AU58" s="78"/>
      <c r="AV58" s="78"/>
      <c r="AW58" s="78"/>
      <c r="AX58" s="78"/>
      <c r="AY58" s="78"/>
      <c r="AZ58" s="78"/>
      <c r="BA58" s="78"/>
      <c r="BB58" s="79"/>
    </row>
  </sheetData>
  <dataConsolidate/>
  <mergeCells count="70">
    <mergeCell ref="AZ31:AZ32"/>
    <mergeCell ref="BA31:BA32"/>
    <mergeCell ref="BB31:BB32"/>
    <mergeCell ref="AU31:AU32"/>
    <mergeCell ref="AV31:AV32"/>
    <mergeCell ref="AW31:AW32"/>
    <mergeCell ref="AX31:AX32"/>
    <mergeCell ref="AY31:AY32"/>
    <mergeCell ref="AP31:AP32"/>
    <mergeCell ref="AQ31:AQ32"/>
    <mergeCell ref="AR31:AR32"/>
    <mergeCell ref="AS31:AS32"/>
    <mergeCell ref="AT31:AT32"/>
    <mergeCell ref="AK31:AK32"/>
    <mergeCell ref="AL31:AL32"/>
    <mergeCell ref="AM31:AM32"/>
    <mergeCell ref="AN31:AN32"/>
    <mergeCell ref="AO31:AO32"/>
    <mergeCell ref="AF31:AF32"/>
    <mergeCell ref="AG31:AG32"/>
    <mergeCell ref="AH31:AH32"/>
    <mergeCell ref="AI31:AI32"/>
    <mergeCell ref="AJ31:AJ32"/>
    <mergeCell ref="H33:H34"/>
    <mergeCell ref="I33:I34"/>
    <mergeCell ref="J33:J34"/>
    <mergeCell ref="AD31:AD32"/>
    <mergeCell ref="AE31:AE32"/>
    <mergeCell ref="C33:C34"/>
    <mergeCell ref="D33:D34"/>
    <mergeCell ref="E33:E34"/>
    <mergeCell ref="F33:F34"/>
    <mergeCell ref="G33:G34"/>
    <mergeCell ref="Z31:AA32"/>
    <mergeCell ref="AB31:AC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G8:H8"/>
    <mergeCell ref="Q8:R8"/>
    <mergeCell ref="G9:H9"/>
    <mergeCell ref="Q9:R9"/>
    <mergeCell ref="G10:H10"/>
    <mergeCell ref="Q10:R10"/>
    <mergeCell ref="C2:E2"/>
    <mergeCell ref="F2:T2"/>
    <mergeCell ref="C4:U4"/>
    <mergeCell ref="C6:E6"/>
    <mergeCell ref="F6:G6"/>
    <mergeCell ref="H6:J6"/>
    <mergeCell ref="P6:Q6"/>
    <mergeCell ref="R6:S6"/>
    <mergeCell ref="T6:U6"/>
  </mergeCells>
  <dataValidations count="4">
    <dataValidation type="list" showInputMessage="1" showErrorMessage="1" promptTitle="Choix Cardinal" sqref="P9">
      <formula1>$M$8:$M$10</formula1>
    </dataValidation>
    <dataValidation type="list" showInputMessage="1" showErrorMessage="1" promptTitle="Choix Cardinal" sqref="P10">
      <formula1>$N$8:$N$10</formula1>
    </dataValidation>
    <dataValidation allowBlank="1" showErrorMessage="1" sqref="J30"/>
    <dataValidation type="list" allowBlank="1" showErrorMessage="1" sqref="I29">
      <formula1>$O$28:$O$30</formula1>
    </dataValidation>
  </dataValidations>
  <pageMargins left="0.7" right="0.7" top="0.75" bottom="0.75" header="0.3" footer="0.3"/>
  <pageSetup paperSize="9" orientation="portrait" horizontalDpi="4294967293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8"/>
  <sheetViews>
    <sheetView topLeftCell="A10" zoomScaleNormal="100" workbookViewId="0">
      <selection activeCell="C2" sqref="C2:U12"/>
    </sheetView>
  </sheetViews>
  <sheetFormatPr baseColWidth="10" defaultColWidth="11.42578125" defaultRowHeight="15" x14ac:dyDescent="0.25"/>
  <cols>
    <col min="1" max="2" width="0.85546875" style="80" customWidth="1"/>
    <col min="3" max="3" width="3.7109375" style="80" customWidth="1"/>
    <col min="4" max="8" width="10.28515625" style="80" customWidth="1"/>
    <col min="9" max="10" width="15.7109375" style="80" customWidth="1"/>
    <col min="11" max="15" width="10.7109375" style="80" hidden="1" customWidth="1"/>
    <col min="16" max="16" width="10.7109375" style="80" customWidth="1"/>
    <col min="17" max="29" width="10.28515625" style="80" customWidth="1"/>
    <col min="30" max="16384" width="11.42578125" style="80"/>
  </cols>
  <sheetData>
    <row r="1" spans="3:23" ht="3" customHeight="1" thickBot="1" x14ac:dyDescent="0.3"/>
    <row r="2" spans="3:23" ht="21" x14ac:dyDescent="0.35">
      <c r="C2" s="214" t="s">
        <v>19</v>
      </c>
      <c r="D2" s="215"/>
      <c r="E2" s="215"/>
      <c r="F2" s="216" t="s">
        <v>147</v>
      </c>
      <c r="G2" s="216"/>
      <c r="H2" s="216"/>
      <c r="I2" s="216"/>
      <c r="J2" s="216"/>
      <c r="K2" s="216"/>
      <c r="L2" s="216"/>
      <c r="M2" s="216"/>
      <c r="N2" s="216"/>
      <c r="O2" s="216"/>
      <c r="P2" s="216"/>
      <c r="Q2" s="216"/>
      <c r="R2" s="216"/>
      <c r="S2" s="216"/>
      <c r="T2" s="216"/>
      <c r="U2" s="1"/>
    </row>
    <row r="3" spans="3:23" ht="14.45" customHeight="1" x14ac:dyDescent="0.25">
      <c r="C3" s="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2"/>
    </row>
    <row r="4" spans="3:23" ht="21.75" thickBot="1" x14ac:dyDescent="0.4">
      <c r="C4" s="217" t="s">
        <v>75</v>
      </c>
      <c r="D4" s="218"/>
      <c r="E4" s="218"/>
      <c r="F4" s="218"/>
      <c r="G4" s="218"/>
      <c r="H4" s="218"/>
      <c r="I4" s="218"/>
      <c r="J4" s="218"/>
      <c r="K4" s="218"/>
      <c r="L4" s="218"/>
      <c r="M4" s="218"/>
      <c r="N4" s="218"/>
      <c r="O4" s="218"/>
      <c r="P4" s="218"/>
      <c r="Q4" s="218"/>
      <c r="R4" s="218"/>
      <c r="S4" s="218"/>
      <c r="T4" s="218"/>
      <c r="U4" s="219"/>
    </row>
    <row r="5" spans="3:23" ht="15.75" customHeight="1" thickBot="1" x14ac:dyDescent="0.4">
      <c r="C5" s="7"/>
      <c r="D5" s="7"/>
      <c r="E5" s="7"/>
      <c r="F5" s="7"/>
      <c r="G5" s="7"/>
      <c r="J5" s="7"/>
      <c r="K5" s="7"/>
      <c r="L5" s="7"/>
      <c r="M5" s="7"/>
      <c r="N5" s="7"/>
      <c r="O5" s="7"/>
      <c r="P5" s="7"/>
      <c r="Q5" s="7"/>
      <c r="R5" s="7"/>
    </row>
    <row r="6" spans="3:23" ht="16.5" customHeight="1" thickBot="1" x14ac:dyDescent="0.3">
      <c r="C6" s="220" t="s">
        <v>38</v>
      </c>
      <c r="D6" s="221"/>
      <c r="E6" s="221"/>
      <c r="F6" s="222">
        <v>50</v>
      </c>
      <c r="G6" s="222"/>
      <c r="H6" s="221" t="s">
        <v>37</v>
      </c>
      <c r="I6" s="221"/>
      <c r="J6" s="221"/>
      <c r="K6" s="51"/>
      <c r="L6" s="51"/>
      <c r="M6" s="51"/>
      <c r="N6" s="50"/>
      <c r="O6" s="51"/>
      <c r="P6" s="223">
        <v>1</v>
      </c>
      <c r="Q6" s="223"/>
      <c r="R6" s="224" t="s">
        <v>78</v>
      </c>
      <c r="S6" s="224"/>
      <c r="T6" s="225">
        <v>37428</v>
      </c>
      <c r="U6" s="226"/>
    </row>
    <row r="7" spans="3:23" ht="16.5" customHeight="1" thickBot="1" x14ac:dyDescent="0.4">
      <c r="C7" s="34"/>
      <c r="D7" s="34"/>
      <c r="E7" s="33"/>
      <c r="F7" s="35"/>
      <c r="G7" s="33"/>
      <c r="H7" s="33"/>
      <c r="I7" s="33"/>
      <c r="J7" s="33"/>
      <c r="K7" s="33"/>
      <c r="L7" s="33"/>
      <c r="M7" s="33"/>
      <c r="N7" s="33"/>
      <c r="O7" s="37"/>
      <c r="P7" s="33"/>
      <c r="Q7" s="36"/>
    </row>
    <row r="8" spans="3:23" ht="15" customHeight="1" x14ac:dyDescent="0.25">
      <c r="C8" s="46"/>
      <c r="D8" s="33"/>
      <c r="G8" s="206" t="s">
        <v>57</v>
      </c>
      <c r="H8" s="207"/>
      <c r="I8" s="172" t="s">
        <v>50</v>
      </c>
      <c r="J8" s="172" t="s">
        <v>46</v>
      </c>
      <c r="K8" s="44"/>
      <c r="L8" s="44"/>
      <c r="M8" s="44"/>
      <c r="N8" s="44"/>
      <c r="O8" s="47"/>
      <c r="P8" s="45" t="s">
        <v>52</v>
      </c>
      <c r="Q8" s="208" t="s">
        <v>47</v>
      </c>
      <c r="R8" s="209"/>
    </row>
    <row r="9" spans="3:23" ht="14.25" customHeight="1" x14ac:dyDescent="0.25">
      <c r="C9" s="46"/>
      <c r="D9" s="33"/>
      <c r="G9" s="210" t="s">
        <v>48</v>
      </c>
      <c r="H9" s="211"/>
      <c r="I9" s="38">
        <v>0</v>
      </c>
      <c r="J9" s="39">
        <v>30.59</v>
      </c>
      <c r="K9" s="42" t="s">
        <v>51</v>
      </c>
      <c r="L9" s="43" t="str">
        <f>IF(P9=M9,"+","-")</f>
        <v>-</v>
      </c>
      <c r="M9" s="42" t="s">
        <v>3</v>
      </c>
      <c r="N9" s="42" t="s">
        <v>54</v>
      </c>
      <c r="O9" s="16" t="str">
        <f>IF(ISBLANK(I9),"",IF(ISBLANK(J9),"",IF(P9=M10,L9&amp;N11,N11)))</f>
        <v>-0°30,59</v>
      </c>
      <c r="P9" s="39" t="s">
        <v>53</v>
      </c>
      <c r="Q9" s="212">
        <f>IF(ISBLANK(I9),"",IF(ISBLANK(J9),"",IF(J9&gt;60,"ERREUR !!",O11*(I9+(J9/60)))))</f>
        <v>-0.50983333333333336</v>
      </c>
      <c r="R9" s="213"/>
    </row>
    <row r="10" spans="3:23" ht="15" customHeight="1" x14ac:dyDescent="0.25">
      <c r="C10" s="46"/>
      <c r="D10" s="33"/>
      <c r="G10" s="210" t="s">
        <v>49</v>
      </c>
      <c r="H10" s="211"/>
      <c r="I10" s="38">
        <v>5</v>
      </c>
      <c r="J10" s="39">
        <v>59.87</v>
      </c>
      <c r="K10" s="42" t="s">
        <v>51</v>
      </c>
      <c r="L10" s="43" t="str">
        <f>IF(P10=N9,"+","-")</f>
        <v>+</v>
      </c>
      <c r="M10" s="42" t="s">
        <v>53</v>
      </c>
      <c r="N10" s="42" t="s">
        <v>55</v>
      </c>
      <c r="O10" s="11" t="str">
        <f>IF(ISBLANK(I10),"",IF(ISBLANK(J10),"",IF(P10=N10,L10&amp;N12,N12)))</f>
        <v>5°59,87</v>
      </c>
      <c r="P10" s="39" t="s">
        <v>54</v>
      </c>
      <c r="Q10" s="212">
        <f>IF(ISBLANK(I10),"",IF(ISBLANK(J10),"",IF(J10&gt;60,"ERREUR !!",O12*(I10+(J10/60)))))</f>
        <v>5.9978333333333333</v>
      </c>
      <c r="R10" s="213"/>
      <c r="S10" s="31"/>
      <c r="T10" s="31"/>
    </row>
    <row r="11" spans="3:23" x14ac:dyDescent="0.25">
      <c r="G11" s="194" t="s">
        <v>72</v>
      </c>
      <c r="H11" s="195"/>
      <c r="I11" s="83" t="s">
        <v>33</v>
      </c>
      <c r="J11" s="85">
        <v>37428</v>
      </c>
      <c r="K11" s="85"/>
      <c r="L11" s="85"/>
      <c r="M11" s="85"/>
      <c r="N11" s="86" t="str">
        <f>I9&amp;"°"&amp;J9</f>
        <v>0°30,59</v>
      </c>
      <c r="O11" s="87">
        <f>IF(P9=M10,-1,1)</f>
        <v>-1</v>
      </c>
      <c r="P11" s="198" t="str">
        <f>TEXT(J11,"aaaa-mm-jj")&amp;"T"&amp;TEXT(J12,"hh:mm:ss")&amp;"z"</f>
        <v>2006-06-22T01:00:00z</v>
      </c>
      <c r="Q11" s="198"/>
      <c r="R11" s="199"/>
      <c r="T11" s="30"/>
      <c r="U11" s="30"/>
      <c r="V11" s="32"/>
      <c r="W11" s="32"/>
    </row>
    <row r="12" spans="3:23" ht="15.75" thickBot="1" x14ac:dyDescent="0.3">
      <c r="G12" s="196"/>
      <c r="H12" s="197"/>
      <c r="I12" s="84" t="s">
        <v>73</v>
      </c>
      <c r="J12" s="114">
        <v>4.1666666666666664E-2</v>
      </c>
      <c r="K12" s="88"/>
      <c r="L12" s="88"/>
      <c r="M12" s="88"/>
      <c r="N12" s="89" t="str">
        <f>I10&amp;"°"&amp;J10</f>
        <v>5°59,87</v>
      </c>
      <c r="O12" s="87">
        <f>IF(P10=N10,-1,1)</f>
        <v>1</v>
      </c>
      <c r="P12" s="200"/>
      <c r="Q12" s="200"/>
      <c r="R12" s="201"/>
      <c r="T12" s="30"/>
      <c r="U12" s="30"/>
      <c r="V12" s="32"/>
      <c r="W12" s="32"/>
    </row>
    <row r="13" spans="3:23" ht="15.75" thickBot="1" x14ac:dyDescent="0.3">
      <c r="C13" s="5" t="s">
        <v>1</v>
      </c>
      <c r="D13" s="5"/>
      <c r="E13" s="6"/>
      <c r="K13" s="81"/>
      <c r="L13" s="81"/>
      <c r="M13" s="81"/>
      <c r="N13" s="81"/>
      <c r="O13" s="81"/>
      <c r="P13" s="81"/>
      <c r="Q13" s="82"/>
    </row>
    <row r="14" spans="3:23" ht="15" customHeight="1" x14ac:dyDescent="0.25">
      <c r="C14" s="97" t="s">
        <v>7</v>
      </c>
      <c r="D14" s="90"/>
      <c r="E14" s="90"/>
      <c r="F14" s="90"/>
      <c r="G14" s="90"/>
      <c r="H14" s="91"/>
      <c r="I14" s="91"/>
      <c r="J14" s="91"/>
      <c r="K14" s="90"/>
      <c r="L14" s="90"/>
      <c r="M14" s="90"/>
      <c r="N14" s="91"/>
      <c r="O14" s="12"/>
      <c r="P14" s="91"/>
      <c r="Q14" s="12" t="s">
        <v>17</v>
      </c>
      <c r="R14" s="17">
        <v>22.5</v>
      </c>
      <c r="S14" s="92" t="s">
        <v>2</v>
      </c>
    </row>
    <row r="15" spans="3:23" ht="14.25" customHeight="1" x14ac:dyDescent="0.25">
      <c r="C15" s="98" t="s">
        <v>32</v>
      </c>
      <c r="D15" s="93"/>
      <c r="E15" s="93"/>
      <c r="F15" s="93"/>
      <c r="G15" s="93"/>
      <c r="H15" s="23"/>
      <c r="I15" s="23"/>
      <c r="J15" s="23"/>
      <c r="K15" s="93"/>
      <c r="L15" s="93"/>
      <c r="M15" s="93"/>
      <c r="N15" s="23"/>
      <c r="O15" s="13"/>
      <c r="P15" s="23"/>
      <c r="Q15" s="13" t="s">
        <v>34</v>
      </c>
      <c r="R15" s="18">
        <v>22.5</v>
      </c>
      <c r="S15" s="94" t="s">
        <v>2</v>
      </c>
    </row>
    <row r="16" spans="3:23" x14ac:dyDescent="0.25">
      <c r="C16" s="98" t="s">
        <v>11</v>
      </c>
      <c r="D16" s="93"/>
      <c r="E16" s="93"/>
      <c r="F16" s="93"/>
      <c r="G16" s="93"/>
      <c r="H16" s="23"/>
      <c r="I16" s="23"/>
      <c r="J16" s="23"/>
      <c r="K16" s="93"/>
      <c r="L16" s="93"/>
      <c r="M16" s="93"/>
      <c r="N16" s="23"/>
      <c r="O16" s="14"/>
      <c r="P16" s="23"/>
      <c r="Q16" s="14" t="s">
        <v>35</v>
      </c>
      <c r="R16" s="20" t="s">
        <v>4</v>
      </c>
      <c r="S16" s="94" t="s">
        <v>6</v>
      </c>
    </row>
    <row r="17" spans="3:54" ht="15.75" thickBot="1" x14ac:dyDescent="0.3">
      <c r="C17" s="99" t="s">
        <v>12</v>
      </c>
      <c r="D17" s="95"/>
      <c r="E17" s="95"/>
      <c r="F17" s="95"/>
      <c r="G17" s="95"/>
      <c r="H17" s="24"/>
      <c r="I17" s="24"/>
      <c r="J17" s="24"/>
      <c r="K17" s="95"/>
      <c r="L17" s="95"/>
      <c r="M17" s="95"/>
      <c r="N17" s="24"/>
      <c r="O17" s="15"/>
      <c r="P17" s="24"/>
      <c r="Q17" s="15" t="s">
        <v>36</v>
      </c>
      <c r="R17" s="21" t="s">
        <v>4</v>
      </c>
      <c r="S17" s="96" t="s">
        <v>6</v>
      </c>
    </row>
    <row r="18" spans="3:54" ht="14.45" hidden="1" x14ac:dyDescent="0.3">
      <c r="C18" s="8" t="s">
        <v>8</v>
      </c>
      <c r="D18" s="9"/>
      <c r="E18" s="9"/>
      <c r="F18" s="9"/>
      <c r="G18" s="9"/>
      <c r="H18" s="9"/>
      <c r="I18" s="9"/>
      <c r="J18" s="9"/>
      <c r="K18" s="10"/>
      <c r="L18" s="10"/>
      <c r="M18" s="10"/>
      <c r="N18" s="10"/>
      <c r="O18" s="25" t="s">
        <v>0</v>
      </c>
      <c r="P18" s="19">
        <f>(0.999842594+(0.00006793952*$R$14)-(0.00000909529*$R$14^2)+(0.0000001001685*$R$14^3)-(0.000000001120083*$R$14^4)+(0.000000000006536332*$R$14^5))</f>
        <v>0.99765835121983093</v>
      </c>
      <c r="Q18" s="10"/>
      <c r="R18" s="2"/>
    </row>
    <row r="19" spans="3:54" ht="14.45" hidden="1" x14ac:dyDescent="0.3">
      <c r="C19" s="8" t="s">
        <v>9</v>
      </c>
      <c r="D19" s="9"/>
      <c r="E19" s="9"/>
      <c r="F19" s="9"/>
      <c r="G19" s="9"/>
      <c r="H19" s="9"/>
      <c r="I19" s="9"/>
      <c r="J19" s="9"/>
      <c r="K19" s="10"/>
      <c r="L19" s="10"/>
      <c r="M19" s="10"/>
      <c r="N19" s="10"/>
      <c r="O19" s="25" t="s">
        <v>43</v>
      </c>
      <c r="P19" s="19" t="e">
        <f>$P$24*($P$18/#REF!)</f>
        <v>#REF!</v>
      </c>
      <c r="Q19" s="10" t="s">
        <v>3</v>
      </c>
      <c r="R19" s="2"/>
    </row>
    <row r="20" spans="3:54" ht="14.45" hidden="1" x14ac:dyDescent="0.3">
      <c r="C20" s="8" t="s">
        <v>18</v>
      </c>
      <c r="D20" s="9"/>
      <c r="E20" s="9"/>
      <c r="F20" s="9"/>
      <c r="G20" s="9"/>
      <c r="H20" s="9"/>
      <c r="I20" s="9"/>
      <c r="J20" s="9"/>
      <c r="K20" s="10"/>
      <c r="L20" s="10"/>
      <c r="M20" s="10"/>
      <c r="N20" s="10"/>
      <c r="O20" s="25" t="s">
        <v>44</v>
      </c>
      <c r="P20" s="19" t="e">
        <f>5+#REF!</f>
        <v>#REF!</v>
      </c>
      <c r="Q20" s="10" t="s">
        <v>6</v>
      </c>
      <c r="R20" s="2"/>
    </row>
    <row r="21" spans="3:54" ht="14.45" hidden="1" x14ac:dyDescent="0.3">
      <c r="C21" s="8" t="s">
        <v>10</v>
      </c>
      <c r="D21" s="9"/>
      <c r="E21" s="9"/>
      <c r="F21" s="9"/>
      <c r="G21" s="9"/>
      <c r="H21" s="9"/>
      <c r="I21" s="9"/>
      <c r="J21" s="9"/>
      <c r="K21" s="10"/>
      <c r="L21" s="10"/>
      <c r="M21" s="10"/>
      <c r="N21" s="10"/>
      <c r="O21" s="25" t="s">
        <v>45</v>
      </c>
      <c r="P21" s="19" t="e">
        <f>P20*(1+0.00001*(R14-20))</f>
        <v>#REF!</v>
      </c>
      <c r="Q21" s="10" t="s">
        <v>6</v>
      </c>
      <c r="R21" s="2"/>
    </row>
    <row r="22" spans="3:54" ht="14.45" hidden="1" x14ac:dyDescent="0.3">
      <c r="C22" s="8" t="s">
        <v>13</v>
      </c>
      <c r="D22" s="9"/>
      <c r="E22" s="9"/>
      <c r="F22" s="9"/>
      <c r="G22" s="9"/>
      <c r="H22" s="9"/>
      <c r="I22" s="9"/>
      <c r="J22" s="9"/>
      <c r="K22" s="10"/>
      <c r="L22" s="10"/>
      <c r="M22" s="10"/>
      <c r="N22" s="10"/>
      <c r="O22" s="25" t="s">
        <v>39</v>
      </c>
      <c r="P22" s="22" t="e">
        <f>$R$16*(1+0.00001*(20-$R$14))</f>
        <v>#VALUE!</v>
      </c>
      <c r="Q22" s="10" t="s">
        <v>6</v>
      </c>
      <c r="R22" s="2"/>
    </row>
    <row r="23" spans="3:54" ht="14.45" hidden="1" x14ac:dyDescent="0.3">
      <c r="C23" s="8" t="s">
        <v>14</v>
      </c>
      <c r="D23" s="9"/>
      <c r="E23" s="9"/>
      <c r="F23" s="9"/>
      <c r="G23" s="9"/>
      <c r="H23" s="9"/>
      <c r="I23" s="9"/>
      <c r="J23" s="9"/>
      <c r="K23" s="10"/>
      <c r="L23" s="10"/>
      <c r="M23" s="10"/>
      <c r="N23" s="10"/>
      <c r="O23" s="25" t="s">
        <v>40</v>
      </c>
      <c r="P23" s="22" t="e">
        <f>$R$17*(1+0.00001*(20-$R$14))</f>
        <v>#VALUE!</v>
      </c>
      <c r="Q23" s="10" t="s">
        <v>6</v>
      </c>
      <c r="R23" s="2"/>
    </row>
    <row r="24" spans="3:54" ht="14.45" hidden="1" x14ac:dyDescent="0.3">
      <c r="C24" s="8" t="s">
        <v>15</v>
      </c>
      <c r="D24" s="9"/>
      <c r="E24" s="9"/>
      <c r="F24" s="9"/>
      <c r="G24" s="9"/>
      <c r="H24" s="9"/>
      <c r="I24" s="9"/>
      <c r="J24" s="9"/>
      <c r="K24" s="10"/>
      <c r="L24" s="10"/>
      <c r="M24" s="10"/>
      <c r="N24" s="10"/>
      <c r="O24" s="25" t="s">
        <v>41</v>
      </c>
      <c r="P24" s="23" t="e">
        <f>MAX(#REF!)</f>
        <v>#REF!</v>
      </c>
      <c r="Q24" s="10" t="s">
        <v>3</v>
      </c>
      <c r="R24" s="2"/>
    </row>
    <row r="25" spans="3:54" ht="14.45" hidden="1" x14ac:dyDescent="0.3">
      <c r="C25" s="8" t="s">
        <v>16</v>
      </c>
      <c r="D25" s="9"/>
      <c r="E25" s="9"/>
      <c r="F25" s="9"/>
      <c r="G25" s="9"/>
      <c r="H25" s="9"/>
      <c r="I25" s="9"/>
      <c r="J25" s="9"/>
      <c r="K25" s="10"/>
      <c r="L25" s="10"/>
      <c r="M25" s="10"/>
      <c r="N25" s="10"/>
      <c r="O25" s="25" t="s">
        <v>42</v>
      </c>
      <c r="P25" s="23" t="e">
        <f>IF(ISBLANK(R14),"",IF(ISBLANK(P21),"",IF(ISBLANK(R17),"",(($P$24*$P$18)/($P$22-$P$23)))))</f>
        <v>#REF!</v>
      </c>
      <c r="Q25" s="10" t="s">
        <v>3</v>
      </c>
      <c r="R25" s="2"/>
    </row>
    <row r="26" spans="3:54" ht="14.45" hidden="1" x14ac:dyDescent="0.3">
      <c r="C26" s="40" t="s">
        <v>31</v>
      </c>
      <c r="D26" s="41"/>
      <c r="E26" s="41"/>
      <c r="F26" s="41"/>
      <c r="G26" s="41"/>
      <c r="H26" s="41"/>
      <c r="I26" s="41"/>
      <c r="J26" s="41"/>
      <c r="K26" s="10"/>
      <c r="L26" s="10"/>
      <c r="M26" s="10"/>
      <c r="N26" s="10"/>
      <c r="O26" s="25" t="s">
        <v>30</v>
      </c>
      <c r="P26" s="23" t="e">
        <f>2+(#REF!+#REF!)</f>
        <v>#REF!</v>
      </c>
      <c r="Q26" s="10" t="s">
        <v>6</v>
      </c>
      <c r="R26" s="2"/>
    </row>
    <row r="27" spans="3:54" hidden="1" thickBot="1" x14ac:dyDescent="0.35">
      <c r="C27" s="26"/>
      <c r="D27" s="27"/>
      <c r="E27" s="27"/>
      <c r="F27" s="27"/>
      <c r="G27" s="27"/>
      <c r="H27" s="27"/>
      <c r="I27" s="27"/>
      <c r="J27" s="27"/>
      <c r="K27" s="28"/>
      <c r="L27" s="28"/>
      <c r="M27" s="28"/>
      <c r="N27" s="28"/>
      <c r="O27" s="29" t="s">
        <v>29</v>
      </c>
      <c r="P27" s="24">
        <v>1.6999999999999999E-3</v>
      </c>
      <c r="Q27" s="28"/>
      <c r="R27" s="4"/>
    </row>
    <row r="29" spans="3:54" ht="15.75" x14ac:dyDescent="0.25">
      <c r="E29" s="202" t="s">
        <v>60</v>
      </c>
      <c r="F29" s="202"/>
      <c r="G29" s="202"/>
      <c r="H29" s="202"/>
      <c r="I29" s="69" t="s">
        <v>66</v>
      </c>
      <c r="K29" s="70"/>
      <c r="L29" s="70"/>
      <c r="M29" s="70"/>
      <c r="N29" s="71"/>
      <c r="O29" s="70" t="s">
        <v>66</v>
      </c>
    </row>
    <row r="30" spans="3:54" ht="16.149999999999999" thickBot="1" x14ac:dyDescent="0.35">
      <c r="E30" s="123"/>
      <c r="F30" s="123"/>
      <c r="G30" s="123"/>
      <c r="H30" s="123"/>
      <c r="I30" s="123"/>
      <c r="J30" s="73"/>
      <c r="K30" s="72"/>
      <c r="L30" s="72"/>
      <c r="M30" s="72"/>
      <c r="N30" s="71"/>
      <c r="O30" s="71" t="s">
        <v>65</v>
      </c>
      <c r="P30" s="71"/>
    </row>
    <row r="31" spans="3:54" ht="15.75" customHeight="1" x14ac:dyDescent="0.25">
      <c r="C31" s="203" t="s">
        <v>5</v>
      </c>
      <c r="D31" s="190" t="s">
        <v>24</v>
      </c>
      <c r="E31" s="190" t="s">
        <v>58</v>
      </c>
      <c r="F31" s="190" t="s">
        <v>56</v>
      </c>
      <c r="G31" s="190" t="s">
        <v>20</v>
      </c>
      <c r="H31" s="190" t="s">
        <v>76</v>
      </c>
      <c r="I31" s="188" t="s">
        <v>77</v>
      </c>
      <c r="J31" s="188" t="s">
        <v>64</v>
      </c>
      <c r="K31" s="190" t="s">
        <v>21</v>
      </c>
      <c r="L31" s="190" t="s">
        <v>22</v>
      </c>
      <c r="M31" s="190" t="s">
        <v>26</v>
      </c>
      <c r="N31" s="190" t="s">
        <v>25</v>
      </c>
      <c r="O31" s="190" t="s">
        <v>23</v>
      </c>
      <c r="P31" s="192" t="s">
        <v>74</v>
      </c>
      <c r="Q31" s="192"/>
      <c r="R31" s="192"/>
      <c r="S31" s="192"/>
      <c r="T31" s="184" t="s">
        <v>69</v>
      </c>
      <c r="U31" s="184"/>
      <c r="V31" s="184" t="s">
        <v>70</v>
      </c>
      <c r="W31" s="184"/>
      <c r="X31" s="184" t="s">
        <v>71</v>
      </c>
      <c r="Y31" s="184"/>
      <c r="Z31" s="184" t="s">
        <v>67</v>
      </c>
      <c r="AA31" s="184"/>
      <c r="AB31" s="184" t="s">
        <v>68</v>
      </c>
      <c r="AC31" s="186"/>
      <c r="AD31" s="227" t="s">
        <v>80</v>
      </c>
      <c r="AE31" s="227" t="s">
        <v>81</v>
      </c>
      <c r="AF31" s="227" t="s">
        <v>82</v>
      </c>
      <c r="AG31" s="228" t="s">
        <v>83</v>
      </c>
      <c r="AH31" s="227" t="s">
        <v>84</v>
      </c>
      <c r="AI31" s="227" t="s">
        <v>85</v>
      </c>
      <c r="AJ31" s="227" t="s">
        <v>86</v>
      </c>
      <c r="AK31" s="227" t="s">
        <v>87</v>
      </c>
      <c r="AL31" s="228" t="s">
        <v>88</v>
      </c>
      <c r="AM31" s="227" t="s">
        <v>89</v>
      </c>
      <c r="AN31" s="227" t="s">
        <v>90</v>
      </c>
      <c r="AO31" s="227" t="s">
        <v>91</v>
      </c>
      <c r="AP31" s="227" t="s">
        <v>92</v>
      </c>
      <c r="AQ31" s="227" t="s">
        <v>93</v>
      </c>
      <c r="AR31" s="228" t="s">
        <v>94</v>
      </c>
      <c r="AS31" s="228" t="s">
        <v>95</v>
      </c>
      <c r="AT31" s="228" t="s">
        <v>96</v>
      </c>
      <c r="AU31" s="227" t="s">
        <v>97</v>
      </c>
      <c r="AV31" s="227" t="s">
        <v>98</v>
      </c>
      <c r="AW31" s="229" t="s">
        <v>99</v>
      </c>
      <c r="AX31" s="227" t="s">
        <v>100</v>
      </c>
      <c r="AY31" s="227" t="s">
        <v>101</v>
      </c>
      <c r="AZ31" s="228" t="s">
        <v>102</v>
      </c>
      <c r="BA31" s="227" t="s">
        <v>103</v>
      </c>
      <c r="BB31" s="230" t="s">
        <v>104</v>
      </c>
    </row>
    <row r="32" spans="3:54" ht="15.75" customHeight="1" x14ac:dyDescent="0.25">
      <c r="C32" s="204"/>
      <c r="D32" s="191"/>
      <c r="E32" s="191"/>
      <c r="F32" s="191"/>
      <c r="G32" s="191"/>
      <c r="H32" s="191"/>
      <c r="I32" s="205"/>
      <c r="J32" s="189"/>
      <c r="K32" s="191"/>
      <c r="L32" s="191"/>
      <c r="M32" s="191"/>
      <c r="N32" s="191"/>
      <c r="O32" s="191"/>
      <c r="P32" s="193"/>
      <c r="Q32" s="193"/>
      <c r="R32" s="193"/>
      <c r="S32" s="193"/>
      <c r="T32" s="185"/>
      <c r="U32" s="185"/>
      <c r="V32" s="185"/>
      <c r="W32" s="185"/>
      <c r="X32" s="185"/>
      <c r="Y32" s="185"/>
      <c r="Z32" s="185"/>
      <c r="AA32" s="185"/>
      <c r="AB32" s="185"/>
      <c r="AC32" s="187"/>
      <c r="AD32" s="227"/>
      <c r="AE32" s="227"/>
      <c r="AF32" s="227"/>
      <c r="AG32" s="228"/>
      <c r="AH32" s="227"/>
      <c r="AI32" s="227"/>
      <c r="AJ32" s="227"/>
      <c r="AK32" s="227"/>
      <c r="AL32" s="228"/>
      <c r="AM32" s="227"/>
      <c r="AN32" s="227"/>
      <c r="AO32" s="227"/>
      <c r="AP32" s="227"/>
      <c r="AQ32" s="227"/>
      <c r="AR32" s="228"/>
      <c r="AS32" s="228"/>
      <c r="AT32" s="228"/>
      <c r="AU32" s="227"/>
      <c r="AV32" s="227"/>
      <c r="AW32" s="229"/>
      <c r="AX32" s="227"/>
      <c r="AY32" s="227"/>
      <c r="AZ32" s="228"/>
      <c r="BA32" s="227"/>
      <c r="BB32" s="230"/>
    </row>
    <row r="33" spans="1:54" ht="15.75" customHeight="1" x14ac:dyDescent="0.25">
      <c r="C33" s="178" t="s">
        <v>59</v>
      </c>
      <c r="D33" s="180" t="s">
        <v>4</v>
      </c>
      <c r="E33" s="180" t="s">
        <v>2</v>
      </c>
      <c r="F33" s="176" t="s">
        <v>62</v>
      </c>
      <c r="G33" s="182"/>
      <c r="H33" s="176" t="s">
        <v>27</v>
      </c>
      <c r="I33" s="176" t="s">
        <v>27</v>
      </c>
      <c r="J33" s="176" t="s">
        <v>62</v>
      </c>
      <c r="K33" s="136"/>
      <c r="L33" s="136"/>
      <c r="M33" s="136"/>
      <c r="N33" s="136"/>
      <c r="O33" s="136"/>
      <c r="P33" s="137" t="s">
        <v>132</v>
      </c>
      <c r="Q33" s="137"/>
      <c r="R33" s="137" t="s">
        <v>133</v>
      </c>
      <c r="S33" s="137" t="s">
        <v>134</v>
      </c>
      <c r="T33" s="138" t="s">
        <v>135</v>
      </c>
      <c r="U33" s="138" t="s">
        <v>136</v>
      </c>
      <c r="V33" s="138" t="s">
        <v>137</v>
      </c>
      <c r="W33" s="138" t="s">
        <v>138</v>
      </c>
      <c r="X33" s="138" t="s">
        <v>139</v>
      </c>
      <c r="Y33" s="138" t="s">
        <v>140</v>
      </c>
      <c r="Z33" s="138" t="s">
        <v>141</v>
      </c>
      <c r="AA33" s="138" t="s">
        <v>142</v>
      </c>
      <c r="AB33" s="138" t="s">
        <v>143</v>
      </c>
      <c r="AC33" s="139" t="s">
        <v>144</v>
      </c>
      <c r="AD33" s="129" t="s">
        <v>105</v>
      </c>
      <c r="AE33" s="129" t="s">
        <v>106</v>
      </c>
      <c r="AF33" s="129" t="s">
        <v>107</v>
      </c>
      <c r="AG33" s="130" t="s">
        <v>108</v>
      </c>
      <c r="AH33" s="129" t="s">
        <v>109</v>
      </c>
      <c r="AI33" s="131" t="s">
        <v>110</v>
      </c>
      <c r="AJ33" s="129" t="s">
        <v>111</v>
      </c>
      <c r="AK33" s="131" t="s">
        <v>112</v>
      </c>
      <c r="AL33" s="129" t="s">
        <v>113</v>
      </c>
      <c r="AM33" s="129" t="s">
        <v>114</v>
      </c>
      <c r="AN33" s="129" t="s">
        <v>115</v>
      </c>
      <c r="AO33" s="129" t="s">
        <v>116</v>
      </c>
      <c r="AP33" s="129" t="s">
        <v>117</v>
      </c>
      <c r="AQ33" s="131" t="s">
        <v>118</v>
      </c>
      <c r="AR33" s="129" t="s">
        <v>119</v>
      </c>
      <c r="AS33" s="129" t="s">
        <v>120</v>
      </c>
      <c r="AT33" s="132" t="s">
        <v>121</v>
      </c>
      <c r="AU33" s="131" t="s">
        <v>122</v>
      </c>
      <c r="AV33" s="131" t="s">
        <v>123</v>
      </c>
      <c r="AW33" s="131" t="s">
        <v>124</v>
      </c>
      <c r="AX33" s="129" t="s">
        <v>125</v>
      </c>
      <c r="AY33" s="129" t="s">
        <v>126</v>
      </c>
      <c r="AZ33" s="130" t="s">
        <v>127</v>
      </c>
      <c r="BA33" s="129" t="s">
        <v>128</v>
      </c>
      <c r="BB33" s="133" t="s">
        <v>129</v>
      </c>
    </row>
    <row r="34" spans="1:54" ht="14.25" customHeight="1" thickBot="1" x14ac:dyDescent="0.3">
      <c r="C34" s="179"/>
      <c r="D34" s="181"/>
      <c r="E34" s="181"/>
      <c r="F34" s="177"/>
      <c r="G34" s="183"/>
      <c r="H34" s="177"/>
      <c r="I34" s="177"/>
      <c r="J34" s="177"/>
      <c r="K34" s="125"/>
      <c r="L34" s="125"/>
      <c r="M34" s="125"/>
      <c r="N34" s="126" t="s">
        <v>6</v>
      </c>
      <c r="O34" s="125"/>
      <c r="P34" s="126" t="s">
        <v>61</v>
      </c>
      <c r="Q34" s="126" t="s">
        <v>79</v>
      </c>
      <c r="R34" s="126" t="s">
        <v>63</v>
      </c>
      <c r="S34" s="126" t="s">
        <v>28</v>
      </c>
      <c r="T34" s="100" t="s">
        <v>63</v>
      </c>
      <c r="U34" s="100" t="s">
        <v>28</v>
      </c>
      <c r="V34" s="100" t="s">
        <v>63</v>
      </c>
      <c r="W34" s="100" t="s">
        <v>28</v>
      </c>
      <c r="X34" s="100" t="s">
        <v>63</v>
      </c>
      <c r="Y34" s="100" t="s">
        <v>28</v>
      </c>
      <c r="Z34" s="100" t="s">
        <v>63</v>
      </c>
      <c r="AA34" s="100" t="s">
        <v>28</v>
      </c>
      <c r="AB34" s="100" t="s">
        <v>63</v>
      </c>
      <c r="AC34" s="101" t="s">
        <v>28</v>
      </c>
      <c r="AD34" s="134" t="s">
        <v>130</v>
      </c>
      <c r="AE34" s="134" t="s">
        <v>130</v>
      </c>
      <c r="AF34" s="134" t="s">
        <v>130</v>
      </c>
      <c r="AG34" s="135" t="s">
        <v>131</v>
      </c>
      <c r="AH34" s="134" t="s">
        <v>131</v>
      </c>
      <c r="AI34" s="134" t="s">
        <v>131</v>
      </c>
      <c r="AJ34" s="134" t="s">
        <v>131</v>
      </c>
      <c r="AK34" s="134" t="s">
        <v>131</v>
      </c>
      <c r="AL34" s="134" t="s">
        <v>131</v>
      </c>
      <c r="AM34" s="134" t="s">
        <v>131</v>
      </c>
      <c r="AN34" s="134" t="s">
        <v>131</v>
      </c>
      <c r="AO34" s="134" t="s">
        <v>131</v>
      </c>
      <c r="AP34" s="134" t="s">
        <v>131</v>
      </c>
      <c r="AQ34" s="134" t="s">
        <v>131</v>
      </c>
      <c r="AR34" s="134" t="s">
        <v>131</v>
      </c>
      <c r="AS34" s="134" t="s">
        <v>131</v>
      </c>
      <c r="AT34" s="134" t="s">
        <v>131</v>
      </c>
      <c r="AU34" s="134" t="s">
        <v>131</v>
      </c>
      <c r="AV34" s="134" t="s">
        <v>131</v>
      </c>
      <c r="AW34" s="134" t="s">
        <v>131</v>
      </c>
      <c r="AX34" s="134" t="s">
        <v>131</v>
      </c>
      <c r="AY34" s="134" t="s">
        <v>131</v>
      </c>
      <c r="AZ34" s="134" t="s">
        <v>131</v>
      </c>
      <c r="BA34" s="134" t="s">
        <v>131</v>
      </c>
      <c r="BB34" s="134" t="s">
        <v>131</v>
      </c>
    </row>
    <row r="35" spans="1:54" ht="15.75" x14ac:dyDescent="0.25">
      <c r="A35" s="75">
        <f>IF(ISBLANK(VLOOKUP(D35,#REF!,3)),0,1)</f>
        <v>1</v>
      </c>
      <c r="B35" s="74">
        <f>IF(ISBLANK(D35),0,IF(ISBLANK(E35),0,IF(ISBLANK(F35),0,1)))</f>
        <v>0</v>
      </c>
      <c r="C35" s="140">
        <v>1</v>
      </c>
      <c r="D35" s="53"/>
      <c r="E35" s="53"/>
      <c r="F35" s="53"/>
      <c r="G35" s="164">
        <v>34.953499999999998</v>
      </c>
      <c r="H35" s="53">
        <v>2000</v>
      </c>
      <c r="I35" s="159">
        <v>2003</v>
      </c>
      <c r="J35" s="142" t="s">
        <v>4</v>
      </c>
      <c r="K35" s="143" t="str">
        <f>IF(ISBLANK(E35),"",(0.000824493-(0.0000040899*E35)+(0.000000076438*E35^2)-(0.00000000082467*E35^3)+(0.0000000000053875*E35^4)))</f>
        <v/>
      </c>
      <c r="L35" s="143" t="str">
        <f>IF(ISBLANK(E35),"",(-0.00000572466+(0.00000010227*E35)-(0.0000000016546*E35^2)))</f>
        <v/>
      </c>
      <c r="M35" s="143" t="str">
        <f>IF(ISBLANK(E35),"",IF(ISBLANK(G35),(O35+(K35*35)+(L35*35^1.5)+(0.00000048314*35^2)),(O35+(K35*G35)+(L35*G35^1.5)+(0.00000048314*G35^2))))</f>
        <v/>
      </c>
      <c r="N35" s="144" t="str">
        <f>IF(ISBLANK(D35),"",IF(ISBLANK(G35),J35*(1+0.00001*(35-20)),J35*(1+0.00001*(G35-20))))</f>
        <v/>
      </c>
      <c r="O35" s="143" t="str">
        <f>IF(ISBLANK(E35),"",(0.999842594+(0.00006793952*E35)-(0.00000909529*E35^2)+(0.0000001001685*E35^3)-(0.000000001120083*E35^4)+(0.000000000006536332*E35^5)))</f>
        <v/>
      </c>
      <c r="P35" s="145">
        <v>5.6130000000000004</v>
      </c>
      <c r="Q35" s="142" t="s">
        <v>4</v>
      </c>
      <c r="R35" s="142" t="s">
        <v>4</v>
      </c>
      <c r="S35" s="161">
        <v>244</v>
      </c>
      <c r="T35" s="231">
        <v>0</v>
      </c>
      <c r="U35" s="231">
        <v>0</v>
      </c>
      <c r="X35" s="231">
        <v>21.17</v>
      </c>
      <c r="Y35" s="231">
        <v>20.687099788413089</v>
      </c>
      <c r="Z35" s="231">
        <v>1.446</v>
      </c>
      <c r="AA35" s="231">
        <v>1.4130158854060142</v>
      </c>
      <c r="AB35" s="231">
        <v>24.89</v>
      </c>
      <c r="AC35" s="231">
        <v>24.322244389872544</v>
      </c>
      <c r="AD35" s="149"/>
      <c r="AE35" s="149"/>
      <c r="AF35" s="149"/>
      <c r="AG35" s="149"/>
      <c r="AH35" s="149"/>
      <c r="AI35" s="149"/>
      <c r="AJ35" s="149"/>
      <c r="AK35" s="149"/>
      <c r="AL35" s="149"/>
      <c r="AM35" s="149"/>
      <c r="AN35" s="149"/>
      <c r="AO35" s="149"/>
      <c r="AP35" s="149"/>
      <c r="AQ35" s="149"/>
      <c r="AR35" s="149"/>
      <c r="AS35" s="149"/>
      <c r="AT35" s="149"/>
      <c r="AU35" s="149"/>
      <c r="AV35" s="149"/>
      <c r="AW35" s="149"/>
      <c r="AX35" s="149"/>
      <c r="AY35" s="149"/>
      <c r="AZ35" s="149"/>
      <c r="BA35" s="149"/>
      <c r="BB35" s="150"/>
    </row>
    <row r="36" spans="1:54" ht="15.75" x14ac:dyDescent="0.25">
      <c r="A36" s="75">
        <f>IF(ISBLANK(VLOOKUP(D36,#REF!,3)),0,1)</f>
        <v>1</v>
      </c>
      <c r="B36" s="74">
        <f t="shared" ref="B36:B58" si="0">IF(ISBLANK(D36),0,IF(ISBLANK(E36),0,IF(ISBLANK(F36),0,1)))</f>
        <v>0</v>
      </c>
      <c r="C36" s="52">
        <v>2</v>
      </c>
      <c r="D36" s="53"/>
      <c r="E36" s="53"/>
      <c r="F36" s="53"/>
      <c r="G36" s="164">
        <v>34.953699999999998</v>
      </c>
      <c r="H36" s="53">
        <v>1500</v>
      </c>
      <c r="I36" s="159">
        <v>1502</v>
      </c>
      <c r="J36" s="127" t="s">
        <v>4</v>
      </c>
      <c r="K36" s="57" t="str">
        <f t="shared" ref="K36:K45" si="1">IF(ISBLANK(E36),"",(0.000824493-(0.0000040899*E36)+(0.000000076438*E36^2)-(0.00000000082467*E36^3)+(0.0000000000053875*E36^4)))</f>
        <v/>
      </c>
      <c r="L36" s="57" t="str">
        <f t="shared" ref="L36:L45" si="2">IF(ISBLANK(E36),"",(-0.00000572466+(0.00000010227*E36)-(0.0000000016546*E36^2)))</f>
        <v/>
      </c>
      <c r="M36" s="57" t="str">
        <f t="shared" ref="M36:M45" si="3">IF(ISBLANK(E36),"",IF(ISBLANK(G36),(O36+(K36*35)+(L36*35^1.5)+(0.00000048314*35^2)),(O36+(K36*G36)+(L36*G36^1.5)+(0.00000048314*G36^2))))</f>
        <v/>
      </c>
      <c r="N36" s="58" t="str">
        <f t="shared" ref="N36:N45" si="4">IF(ISBLANK(D36),"",IF(ISBLANK(G36),J36*(1+0.00001*(35-20)),J36*(1+0.00001*(G36-20))))</f>
        <v/>
      </c>
      <c r="O36" s="57" t="str">
        <f t="shared" ref="O36:O45" si="5">IF(ISBLANK(E36),"",(0.999842594+(0.00006793952*E36)-(0.00000909529*E36^2)+(0.0000001001685*E36^3)-(0.000000001120083*E36^4)+(0.000000000006536332*E36^5)))</f>
        <v/>
      </c>
      <c r="P36" s="59">
        <v>5.1539999999999999</v>
      </c>
      <c r="Q36" s="127" t="s">
        <v>4</v>
      </c>
      <c r="R36" s="127" t="s">
        <v>4</v>
      </c>
      <c r="S36" s="162">
        <v>224</v>
      </c>
      <c r="T36" s="231">
        <v>0</v>
      </c>
      <c r="U36" s="231">
        <v>0</v>
      </c>
      <c r="X36" s="231">
        <v>22.76</v>
      </c>
      <c r="Y36" s="231">
        <v>22.240830948714308</v>
      </c>
      <c r="Z36" s="231">
        <v>1.51</v>
      </c>
      <c r="AA36" s="231">
        <v>1.4755560075816609</v>
      </c>
      <c r="AB36" s="231">
        <v>19.77</v>
      </c>
      <c r="AC36" s="231">
        <v>19.319034615820819</v>
      </c>
      <c r="AD36" s="76"/>
      <c r="AE36" s="76"/>
      <c r="AF36" s="76"/>
      <c r="AG36" s="76"/>
      <c r="AH36" s="76"/>
      <c r="AI36" s="76"/>
      <c r="AJ36" s="76"/>
      <c r="AK36" s="76"/>
      <c r="AL36" s="76"/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76"/>
      <c r="BA36" s="76"/>
      <c r="BB36" s="77"/>
    </row>
    <row r="37" spans="1:54" ht="15.75" x14ac:dyDescent="0.25">
      <c r="A37" s="75">
        <f>IF(ISBLANK(VLOOKUP(D37,#REF!,3)),0,1)</f>
        <v>1</v>
      </c>
      <c r="B37" s="74">
        <f t="shared" si="0"/>
        <v>0</v>
      </c>
      <c r="C37" s="52">
        <v>3</v>
      </c>
      <c r="D37" s="53"/>
      <c r="E37" s="53"/>
      <c r="F37" s="53"/>
      <c r="G37" s="164">
        <v>34.589199999999998</v>
      </c>
      <c r="H37" s="53">
        <v>1000</v>
      </c>
      <c r="I37" s="159">
        <v>999.99</v>
      </c>
      <c r="J37" s="127" t="s">
        <v>4</v>
      </c>
      <c r="K37" s="57" t="str">
        <f t="shared" si="1"/>
        <v/>
      </c>
      <c r="L37" s="57" t="str">
        <f t="shared" si="2"/>
        <v/>
      </c>
      <c r="M37" s="57" t="str">
        <f t="shared" si="3"/>
        <v/>
      </c>
      <c r="N37" s="58" t="str">
        <f t="shared" si="4"/>
        <v/>
      </c>
      <c r="O37" s="57" t="str">
        <f t="shared" si="5"/>
        <v/>
      </c>
      <c r="P37" s="59">
        <v>3.419</v>
      </c>
      <c r="Q37" s="127" t="s">
        <v>4</v>
      </c>
      <c r="R37" s="127" t="s">
        <v>4</v>
      </c>
      <c r="S37" s="162">
        <v>148.69999999999999</v>
      </c>
      <c r="T37" s="231">
        <v>0</v>
      </c>
      <c r="U37" s="231">
        <v>0</v>
      </c>
      <c r="X37" s="231">
        <v>34.630000000000003</v>
      </c>
      <c r="Y37" s="231">
        <v>33.840069233478758</v>
      </c>
      <c r="Z37" s="231">
        <v>2.3080000000000003</v>
      </c>
      <c r="AA37" s="231">
        <v>2.2553531559592539</v>
      </c>
      <c r="AB37" s="231">
        <v>31.35</v>
      </c>
      <c r="AC37" s="231">
        <v>30.63488797197687</v>
      </c>
      <c r="AD37" s="76"/>
      <c r="AE37" s="76"/>
      <c r="AF37" s="76"/>
      <c r="AG37" s="76"/>
      <c r="AH37" s="76"/>
      <c r="AI37" s="76"/>
      <c r="AJ37" s="76"/>
      <c r="AK37" s="76"/>
      <c r="AL37" s="76"/>
      <c r="AM37" s="76"/>
      <c r="AN37" s="76"/>
      <c r="AO37" s="76"/>
      <c r="AP37" s="76"/>
      <c r="AQ37" s="76"/>
      <c r="AR37" s="76"/>
      <c r="AS37" s="76"/>
      <c r="AT37" s="76"/>
      <c r="AU37" s="76"/>
      <c r="AV37" s="76"/>
      <c r="AW37" s="76"/>
      <c r="AX37" s="76"/>
      <c r="AY37" s="76"/>
      <c r="AZ37" s="76"/>
      <c r="BA37" s="76"/>
      <c r="BB37" s="77"/>
    </row>
    <row r="38" spans="1:54" ht="15.75" x14ac:dyDescent="0.25">
      <c r="A38" s="75">
        <f>IF(ISBLANK(VLOOKUP(D38,#REF!,3)),0,1)</f>
        <v>1</v>
      </c>
      <c r="B38" s="74">
        <f t="shared" si="0"/>
        <v>0</v>
      </c>
      <c r="C38" s="52">
        <v>4</v>
      </c>
      <c r="D38" s="53"/>
      <c r="E38" s="53"/>
      <c r="F38" s="53"/>
      <c r="G38" s="232">
        <v>34.654800000000002</v>
      </c>
      <c r="H38" s="53">
        <v>500</v>
      </c>
      <c r="I38" s="159">
        <v>500</v>
      </c>
      <c r="J38" s="127" t="s">
        <v>4</v>
      </c>
      <c r="K38" s="57" t="str">
        <f t="shared" si="1"/>
        <v/>
      </c>
      <c r="L38" s="57" t="str">
        <f t="shared" si="2"/>
        <v/>
      </c>
      <c r="M38" s="57" t="str">
        <f t="shared" si="3"/>
        <v/>
      </c>
      <c r="N38" s="58" t="str">
        <f t="shared" si="4"/>
        <v/>
      </c>
      <c r="O38" s="57" t="str">
        <f t="shared" si="5"/>
        <v/>
      </c>
      <c r="P38" s="59">
        <v>2.2349999999999999</v>
      </c>
      <c r="Q38" s="127" t="s">
        <v>4</v>
      </c>
      <c r="R38" s="127" t="s">
        <v>4</v>
      </c>
      <c r="S38" s="162">
        <v>97.2</v>
      </c>
      <c r="T38" s="231">
        <v>0</v>
      </c>
      <c r="U38" s="231">
        <v>0</v>
      </c>
      <c r="X38" s="231">
        <v>36.07</v>
      </c>
      <c r="Y38" s="231">
        <v>35.247221982430801</v>
      </c>
      <c r="Z38" s="231">
        <v>2.2630000000000003</v>
      </c>
      <c r="AA38" s="231">
        <v>2.2113796325545025</v>
      </c>
      <c r="AB38" s="231">
        <v>20.65</v>
      </c>
      <c r="AC38" s="231">
        <v>20.178961295735956</v>
      </c>
      <c r="AD38" s="76"/>
      <c r="AE38" s="76"/>
      <c r="AF38" s="76"/>
      <c r="AG38" s="76"/>
      <c r="AH38" s="76"/>
      <c r="AI38" s="76"/>
      <c r="AJ38" s="76"/>
      <c r="AK38" s="76"/>
      <c r="AL38" s="76"/>
      <c r="AM38" s="76"/>
      <c r="AN38" s="76"/>
      <c r="AO38" s="76"/>
      <c r="AP38" s="76"/>
      <c r="AQ38" s="76"/>
      <c r="AR38" s="76"/>
      <c r="AS38" s="76"/>
      <c r="AT38" s="76"/>
      <c r="AU38" s="76"/>
      <c r="AV38" s="76"/>
      <c r="AW38" s="76"/>
      <c r="AX38" s="76"/>
      <c r="AY38" s="76"/>
      <c r="AZ38" s="76"/>
      <c r="BA38" s="76"/>
      <c r="BB38" s="77"/>
    </row>
    <row r="39" spans="1:54" ht="15.75" x14ac:dyDescent="0.25">
      <c r="A39" s="75">
        <f>IF(ISBLANK(VLOOKUP(D39,#REF!,3)),0,1)</f>
        <v>1</v>
      </c>
      <c r="B39" s="74">
        <f t="shared" si="0"/>
        <v>0</v>
      </c>
      <c r="C39" s="52">
        <v>5</v>
      </c>
      <c r="D39" s="53"/>
      <c r="E39" s="53"/>
      <c r="F39" s="53"/>
      <c r="G39" s="232">
        <v>34.655999999999999</v>
      </c>
      <c r="H39" s="53">
        <v>500</v>
      </c>
      <c r="I39" s="159">
        <v>498.41</v>
      </c>
      <c r="J39" s="127" t="s">
        <v>4</v>
      </c>
      <c r="K39" s="57" t="str">
        <f t="shared" si="1"/>
        <v/>
      </c>
      <c r="L39" s="57" t="str">
        <f t="shared" si="2"/>
        <v/>
      </c>
      <c r="M39" s="57" t="str">
        <f t="shared" si="3"/>
        <v/>
      </c>
      <c r="N39" s="58" t="str">
        <f t="shared" si="4"/>
        <v/>
      </c>
      <c r="O39" s="57" t="str">
        <f t="shared" si="5"/>
        <v/>
      </c>
      <c r="P39" s="59">
        <v>2.2229999999999999</v>
      </c>
      <c r="Q39" s="127" t="s">
        <v>4</v>
      </c>
      <c r="R39" s="127" t="s">
        <v>4</v>
      </c>
      <c r="S39" s="162">
        <v>96.7</v>
      </c>
      <c r="T39" s="231">
        <v>2E-3</v>
      </c>
      <c r="U39" s="231">
        <v>1.9543788179889549E-3</v>
      </c>
      <c r="X39" s="231">
        <v>35.977999999999994</v>
      </c>
      <c r="Y39" s="231">
        <v>35.157320556803306</v>
      </c>
      <c r="Z39" s="231">
        <v>2.242</v>
      </c>
      <c r="AA39" s="231">
        <v>2.1908586549656182</v>
      </c>
      <c r="AB39" s="231">
        <v>20.55</v>
      </c>
      <c r="AC39" s="231">
        <v>20.081242354836512</v>
      </c>
      <c r="AD39" s="76"/>
      <c r="AE39" s="76"/>
      <c r="AF39" s="76"/>
      <c r="AG39" s="76"/>
      <c r="AH39" s="76"/>
      <c r="AI39" s="76"/>
      <c r="AJ39" s="76"/>
      <c r="AK39" s="76"/>
      <c r="AL39" s="76"/>
      <c r="AM39" s="76"/>
      <c r="AN39" s="76"/>
      <c r="AO39" s="76"/>
      <c r="AP39" s="76"/>
      <c r="AQ39" s="76"/>
      <c r="AR39" s="76"/>
      <c r="AS39" s="76"/>
      <c r="AT39" s="76"/>
      <c r="AU39" s="76"/>
      <c r="AV39" s="76"/>
      <c r="AW39" s="76"/>
      <c r="AX39" s="76"/>
      <c r="AY39" s="76"/>
      <c r="AZ39" s="76"/>
      <c r="BA39" s="76"/>
      <c r="BB39" s="77"/>
    </row>
    <row r="40" spans="1:54" ht="15.75" x14ac:dyDescent="0.25">
      <c r="A40" s="75">
        <f>IF(ISBLANK(VLOOKUP(D40,#REF!,3)),0,1)</f>
        <v>1</v>
      </c>
      <c r="B40" s="74">
        <f t="shared" si="0"/>
        <v>0</v>
      </c>
      <c r="C40" s="52">
        <v>6</v>
      </c>
      <c r="D40" s="53"/>
      <c r="E40" s="53"/>
      <c r="F40" s="53"/>
      <c r="G40" s="164">
        <v>34.930199999999999</v>
      </c>
      <c r="H40" s="53">
        <v>300</v>
      </c>
      <c r="I40" s="159">
        <v>298.8</v>
      </c>
      <c r="J40" s="127" t="s">
        <v>4</v>
      </c>
      <c r="K40" s="57" t="str">
        <f t="shared" si="1"/>
        <v/>
      </c>
      <c r="L40" s="57" t="str">
        <f t="shared" si="2"/>
        <v/>
      </c>
      <c r="M40" s="57" t="str">
        <f t="shared" si="3"/>
        <v/>
      </c>
      <c r="N40" s="58" t="str">
        <f t="shared" si="4"/>
        <v/>
      </c>
      <c r="O40" s="57" t="str">
        <f t="shared" si="5"/>
        <v/>
      </c>
      <c r="P40" s="59">
        <v>1.496</v>
      </c>
      <c r="Q40" s="127" t="s">
        <v>4</v>
      </c>
      <c r="R40" s="127" t="s">
        <v>4</v>
      </c>
      <c r="S40" s="162">
        <v>65.099999999999994</v>
      </c>
      <c r="T40" s="231">
        <v>4.0000000000000001E-3</v>
      </c>
      <c r="U40" s="231">
        <v>3.9087576359779098E-3</v>
      </c>
      <c r="X40" s="231">
        <v>33.686</v>
      </c>
      <c r="Y40" s="231">
        <v>32.917602431387962</v>
      </c>
      <c r="Z40" s="231">
        <v>1.96</v>
      </c>
      <c r="AA40" s="231">
        <v>1.9152912416291756</v>
      </c>
      <c r="AB40" s="231">
        <v>14.34</v>
      </c>
      <c r="AC40" s="231">
        <v>14.012896124980806</v>
      </c>
      <c r="AD40" s="76"/>
      <c r="AE40" s="76"/>
      <c r="AF40" s="76"/>
      <c r="AG40" s="76"/>
      <c r="AH40" s="76"/>
      <c r="AI40" s="76"/>
      <c r="AJ40" s="76"/>
      <c r="AK40" s="76"/>
      <c r="AL40" s="76"/>
      <c r="AM40" s="76"/>
      <c r="AN40" s="76"/>
      <c r="AO40" s="76"/>
      <c r="AP40" s="76"/>
      <c r="AQ40" s="76"/>
      <c r="AR40" s="76"/>
      <c r="AS40" s="76"/>
      <c r="AT40" s="76"/>
      <c r="AU40" s="76"/>
      <c r="AV40" s="76"/>
      <c r="AW40" s="76"/>
      <c r="AX40" s="76"/>
      <c r="AY40" s="76"/>
      <c r="AZ40" s="76"/>
      <c r="BA40" s="76"/>
      <c r="BB40" s="77"/>
    </row>
    <row r="41" spans="1:54" ht="15.75" x14ac:dyDescent="0.25">
      <c r="A41" s="75">
        <f>IF(ISBLANK(VLOOKUP(D41,#REF!,3)),0,1)</f>
        <v>1</v>
      </c>
      <c r="B41" s="74">
        <f t="shared" si="0"/>
        <v>0</v>
      </c>
      <c r="C41" s="52">
        <v>7</v>
      </c>
      <c r="D41" s="53"/>
      <c r="E41" s="53"/>
      <c r="F41" s="53"/>
      <c r="G41" s="164">
        <v>35.587200000000003</v>
      </c>
      <c r="H41" s="53">
        <v>160</v>
      </c>
      <c r="I41" s="159">
        <v>158.69999999999999</v>
      </c>
      <c r="J41" s="127" t="s">
        <v>4</v>
      </c>
      <c r="K41" s="57" t="str">
        <f t="shared" si="1"/>
        <v/>
      </c>
      <c r="L41" s="57" t="str">
        <f t="shared" si="2"/>
        <v/>
      </c>
      <c r="M41" s="57" t="str">
        <f t="shared" si="3"/>
        <v/>
      </c>
      <c r="N41" s="58" t="str">
        <f t="shared" si="4"/>
        <v/>
      </c>
      <c r="O41" s="57" t="str">
        <f t="shared" si="5"/>
        <v/>
      </c>
      <c r="P41" s="59">
        <v>3.3809999999999998</v>
      </c>
      <c r="Q41" s="127" t="s">
        <v>4</v>
      </c>
      <c r="R41" s="127" t="s">
        <v>4</v>
      </c>
      <c r="S41" s="162">
        <v>147.19999999999999</v>
      </c>
      <c r="T41" s="231">
        <v>7.0000000000000001E-3</v>
      </c>
      <c r="U41" s="231">
        <v>6.8403258629613417E-3</v>
      </c>
      <c r="X41" s="231">
        <v>15.032999999999999</v>
      </c>
      <c r="Y41" s="231">
        <v>14.690088385413977</v>
      </c>
      <c r="Z41" s="231">
        <v>0.96399999999999997</v>
      </c>
      <c r="AA41" s="231">
        <v>0.94201059027067624</v>
      </c>
      <c r="AB41" s="231">
        <v>5.46</v>
      </c>
      <c r="AC41" s="231">
        <v>5.3354541731098468</v>
      </c>
      <c r="AD41" s="76"/>
      <c r="AE41" s="76"/>
      <c r="AF41" s="76"/>
      <c r="AG41" s="76"/>
      <c r="AH41" s="76"/>
      <c r="AI41" s="76"/>
      <c r="AJ41" s="76"/>
      <c r="AK41" s="76"/>
      <c r="AL41" s="76"/>
      <c r="AM41" s="76"/>
      <c r="AN41" s="76"/>
      <c r="AO41" s="76"/>
      <c r="AP41" s="76"/>
      <c r="AQ41" s="76"/>
      <c r="AR41" s="76"/>
      <c r="AS41" s="76"/>
      <c r="AT41" s="76"/>
      <c r="AU41" s="76"/>
      <c r="AV41" s="76"/>
      <c r="AW41" s="76"/>
      <c r="AX41" s="76"/>
      <c r="AY41" s="76"/>
      <c r="AZ41" s="76"/>
      <c r="BA41" s="76"/>
      <c r="BB41" s="77"/>
    </row>
    <row r="42" spans="1:54" ht="15.75" x14ac:dyDescent="0.25">
      <c r="A42" s="75">
        <f>IF(ISBLANK(VLOOKUP(D42,#REF!,3)),0,1)</f>
        <v>1</v>
      </c>
      <c r="B42" s="74">
        <f t="shared" si="0"/>
        <v>0</v>
      </c>
      <c r="C42" s="52">
        <v>8</v>
      </c>
      <c r="D42" s="53"/>
      <c r="E42" s="53"/>
      <c r="F42" s="53"/>
      <c r="G42" s="164">
        <v>35.621000000000002</v>
      </c>
      <c r="H42" s="53">
        <v>130</v>
      </c>
      <c r="I42" s="159">
        <v>129.47999999999999</v>
      </c>
      <c r="J42" s="127" t="s">
        <v>4</v>
      </c>
      <c r="K42" s="57" t="str">
        <f t="shared" si="1"/>
        <v/>
      </c>
      <c r="L42" s="57" t="str">
        <f t="shared" si="2"/>
        <v/>
      </c>
      <c r="M42" s="57" t="str">
        <f t="shared" si="3"/>
        <v/>
      </c>
      <c r="N42" s="58" t="str">
        <f t="shared" si="4"/>
        <v/>
      </c>
      <c r="O42" s="57" t="str">
        <f t="shared" si="5"/>
        <v/>
      </c>
      <c r="P42" s="59">
        <v>3.4580000000000002</v>
      </c>
      <c r="Q42" s="127" t="s">
        <v>4</v>
      </c>
      <c r="R42" s="127" t="s">
        <v>4</v>
      </c>
      <c r="S42" s="60">
        <v>150.5</v>
      </c>
      <c r="T42" s="231">
        <v>5.0000000000000001E-3</v>
      </c>
      <c r="U42" s="231">
        <v>4.8859470449723868E-3</v>
      </c>
      <c r="X42" s="231">
        <v>14.324999999999999</v>
      </c>
      <c r="Y42" s="231">
        <v>13.998238283845888</v>
      </c>
      <c r="Z42" s="231">
        <v>0.89100000000000001</v>
      </c>
      <c r="AA42" s="231">
        <v>0.87067576341407937</v>
      </c>
      <c r="AB42" s="231">
        <v>5.05</v>
      </c>
      <c r="AC42" s="231">
        <v>4.9348065154221104</v>
      </c>
      <c r="AD42" s="76"/>
      <c r="AE42" s="76"/>
      <c r="AF42" s="76"/>
      <c r="AG42" s="76"/>
      <c r="AH42" s="76"/>
      <c r="AI42" s="76"/>
      <c r="AJ42" s="76"/>
      <c r="AK42" s="76"/>
      <c r="AL42" s="76"/>
      <c r="AM42" s="76"/>
      <c r="AN42" s="76"/>
      <c r="AO42" s="76"/>
      <c r="AP42" s="76"/>
      <c r="AQ42" s="76"/>
      <c r="AR42" s="76"/>
      <c r="AS42" s="76"/>
      <c r="AT42" s="76"/>
      <c r="AU42" s="76"/>
      <c r="AV42" s="76"/>
      <c r="AW42" s="76"/>
      <c r="AX42" s="76"/>
      <c r="AY42" s="76"/>
      <c r="AZ42" s="76"/>
      <c r="BA42" s="76"/>
      <c r="BB42" s="77"/>
    </row>
    <row r="43" spans="1:54" ht="15.75" x14ac:dyDescent="0.25">
      <c r="A43" s="75">
        <f>IF(ISBLANK(VLOOKUP(D43,#REF!,3)),0,1)</f>
        <v>1</v>
      </c>
      <c r="B43" s="74">
        <f t="shared" si="0"/>
        <v>0</v>
      </c>
      <c r="C43" s="52">
        <v>9</v>
      </c>
      <c r="D43" s="53"/>
      <c r="E43" s="53"/>
      <c r="F43" s="53"/>
      <c r="G43" s="164">
        <v>35.770600000000002</v>
      </c>
      <c r="H43" s="53">
        <v>100</v>
      </c>
      <c r="I43" s="159">
        <v>100.67</v>
      </c>
      <c r="J43" s="127" t="s">
        <v>4</v>
      </c>
      <c r="K43" s="57" t="str">
        <f t="shared" si="1"/>
        <v/>
      </c>
      <c r="L43" s="57" t="str">
        <f t="shared" si="2"/>
        <v/>
      </c>
      <c r="M43" s="57" t="str">
        <f t="shared" si="3"/>
        <v/>
      </c>
      <c r="N43" s="58" t="str">
        <f t="shared" si="4"/>
        <v/>
      </c>
      <c r="O43" s="57" t="str">
        <f t="shared" si="5"/>
        <v/>
      </c>
      <c r="P43" s="59">
        <v>3.4390000000000001</v>
      </c>
      <c r="Q43" s="127" t="s">
        <v>4</v>
      </c>
      <c r="R43" s="127" t="s">
        <v>4</v>
      </c>
      <c r="S43" s="60">
        <v>149.69999999999999</v>
      </c>
      <c r="T43" s="231">
        <v>2.9000000000000001E-2</v>
      </c>
      <c r="U43" s="231">
        <v>2.8338492860839847E-2</v>
      </c>
      <c r="X43" s="231">
        <v>12.881</v>
      </c>
      <c r="Y43" s="231">
        <v>12.587176777257863</v>
      </c>
      <c r="Z43" s="231">
        <v>0.79299999999999993</v>
      </c>
      <c r="AA43" s="231">
        <v>0.77491120133262048</v>
      </c>
      <c r="AB43" s="231">
        <v>4.51</v>
      </c>
      <c r="AC43" s="231">
        <v>4.4071242345650932</v>
      </c>
      <c r="AD43" s="76"/>
      <c r="AE43" s="76"/>
      <c r="AF43" s="76"/>
      <c r="AG43" s="76"/>
      <c r="AH43" s="76"/>
      <c r="AI43" s="76"/>
      <c r="AJ43" s="76"/>
      <c r="AK43" s="76"/>
      <c r="AL43" s="76"/>
      <c r="AM43" s="76"/>
      <c r="AN43" s="76"/>
      <c r="AO43" s="76"/>
      <c r="AP43" s="76"/>
      <c r="AQ43" s="76"/>
      <c r="AR43" s="76"/>
      <c r="AS43" s="76"/>
      <c r="AT43" s="76"/>
      <c r="AU43" s="76"/>
      <c r="AV43" s="76"/>
      <c r="AW43" s="76"/>
      <c r="AX43" s="76"/>
      <c r="AY43" s="76"/>
      <c r="AZ43" s="76"/>
      <c r="BA43" s="76"/>
      <c r="BB43" s="77"/>
    </row>
    <row r="44" spans="1:54" ht="15.75" x14ac:dyDescent="0.25">
      <c r="A44" s="75">
        <f>IF(ISBLANK(VLOOKUP(D44,#REF!,3)),0,1)</f>
        <v>1</v>
      </c>
      <c r="B44" s="74">
        <f t="shared" si="0"/>
        <v>0</v>
      </c>
      <c r="C44" s="52">
        <v>10</v>
      </c>
      <c r="D44" s="53"/>
      <c r="E44" s="53"/>
      <c r="F44" s="53"/>
      <c r="G44" s="164">
        <v>35.902999999999999</v>
      </c>
      <c r="H44" s="53">
        <v>80</v>
      </c>
      <c r="I44" s="159">
        <v>81.599999999999994</v>
      </c>
      <c r="J44" s="127" t="s">
        <v>4</v>
      </c>
      <c r="K44" s="57" t="str">
        <f t="shared" si="1"/>
        <v/>
      </c>
      <c r="L44" s="57" t="str">
        <f t="shared" si="2"/>
        <v/>
      </c>
      <c r="M44" s="57" t="str">
        <f t="shared" si="3"/>
        <v/>
      </c>
      <c r="N44" s="58" t="str">
        <f t="shared" si="4"/>
        <v/>
      </c>
      <c r="O44" s="57" t="str">
        <f t="shared" si="5"/>
        <v/>
      </c>
      <c r="P44" s="59">
        <v>3.5819999999999999</v>
      </c>
      <c r="Q44" s="127" t="s">
        <v>4</v>
      </c>
      <c r="R44" s="127" t="s">
        <v>4</v>
      </c>
      <c r="S44" s="60">
        <v>156</v>
      </c>
      <c r="T44" s="231">
        <v>0.26300000000000001</v>
      </c>
      <c r="U44" s="231">
        <v>0.25700081456554758</v>
      </c>
      <c r="X44" s="231">
        <v>10.667</v>
      </c>
      <c r="Y44" s="231">
        <v>10.423679425744091</v>
      </c>
      <c r="Z44" s="231">
        <v>0.66</v>
      </c>
      <c r="AA44" s="231">
        <v>0.64494500993635506</v>
      </c>
      <c r="AB44" s="231">
        <v>3.86</v>
      </c>
      <c r="AC44" s="231">
        <v>3.7719511187186825</v>
      </c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  <c r="AP44" s="76"/>
      <c r="AQ44" s="76"/>
      <c r="AR44" s="76"/>
      <c r="AS44" s="76"/>
      <c r="AT44" s="76"/>
      <c r="AU44" s="76"/>
      <c r="AV44" s="76"/>
      <c r="AW44" s="76"/>
      <c r="AX44" s="76"/>
      <c r="AY44" s="76"/>
      <c r="AZ44" s="76"/>
      <c r="BA44" s="76"/>
      <c r="BB44" s="77"/>
    </row>
    <row r="45" spans="1:54" ht="15.75" x14ac:dyDescent="0.25">
      <c r="A45" s="75">
        <f>IF(ISBLANK(VLOOKUP(D45,#REF!,3)),0,1)</f>
        <v>1</v>
      </c>
      <c r="B45" s="74">
        <f t="shared" si="0"/>
        <v>0</v>
      </c>
      <c r="C45" s="52">
        <v>11</v>
      </c>
      <c r="D45" s="53"/>
      <c r="E45" s="53"/>
      <c r="F45" s="53"/>
      <c r="G45" s="164">
        <v>35.941299999999998</v>
      </c>
      <c r="H45" s="53">
        <v>60</v>
      </c>
      <c r="I45" s="159">
        <v>60.59</v>
      </c>
      <c r="J45" s="127" t="s">
        <v>4</v>
      </c>
      <c r="K45" s="57" t="str">
        <f t="shared" si="1"/>
        <v/>
      </c>
      <c r="L45" s="57" t="str">
        <f t="shared" si="2"/>
        <v/>
      </c>
      <c r="M45" s="57" t="str">
        <f t="shared" si="3"/>
        <v/>
      </c>
      <c r="N45" s="58" t="str">
        <f t="shared" si="4"/>
        <v/>
      </c>
      <c r="O45" s="57" t="str">
        <f t="shared" si="5"/>
        <v/>
      </c>
      <c r="P45" s="59">
        <v>3.6920000000000002</v>
      </c>
      <c r="Q45" s="127" t="s">
        <v>4</v>
      </c>
      <c r="R45" s="127" t="s">
        <v>4</v>
      </c>
      <c r="S45" s="60">
        <v>160.80000000000001</v>
      </c>
      <c r="T45" s="231">
        <v>0.35899999999999999</v>
      </c>
      <c r="U45" s="231">
        <v>0.35081099782901737</v>
      </c>
      <c r="X45" s="231">
        <v>9.8610000000000007</v>
      </c>
      <c r="Y45" s="231">
        <v>9.6360647620945414</v>
      </c>
      <c r="Z45" s="231">
        <v>0.56199999999999994</v>
      </c>
      <c r="AA45" s="231">
        <v>0.54918044785489628</v>
      </c>
      <c r="AB45" s="231">
        <v>3.67</v>
      </c>
      <c r="AC45" s="231">
        <v>3.5862851310097321</v>
      </c>
      <c r="AD45" s="76"/>
      <c r="AE45" s="76"/>
      <c r="AF45" s="76"/>
      <c r="AG45" s="76"/>
      <c r="AH45" s="76"/>
      <c r="AI45" s="76"/>
      <c r="AJ45" s="76"/>
      <c r="AK45" s="76"/>
      <c r="AL45" s="76"/>
      <c r="AM45" s="76"/>
      <c r="AN45" s="76"/>
      <c r="AO45" s="76"/>
      <c r="AP45" s="76"/>
      <c r="AQ45" s="76"/>
      <c r="AR45" s="76"/>
      <c r="AS45" s="76"/>
      <c r="AT45" s="76"/>
      <c r="AU45" s="76"/>
      <c r="AV45" s="76"/>
      <c r="AW45" s="76"/>
      <c r="AX45" s="76"/>
      <c r="AY45" s="76"/>
      <c r="AZ45" s="76"/>
      <c r="BA45" s="76"/>
      <c r="BB45" s="77"/>
    </row>
    <row r="46" spans="1:54" ht="15.75" x14ac:dyDescent="0.25">
      <c r="A46" s="75">
        <f>IF(ISBLANK(VLOOKUP(D46,#REF!,3)),0,1)</f>
        <v>1</v>
      </c>
      <c r="B46" s="74">
        <f t="shared" si="0"/>
        <v>0</v>
      </c>
      <c r="C46" s="52">
        <v>12</v>
      </c>
      <c r="D46" s="53"/>
      <c r="E46" s="54"/>
      <c r="F46" s="55"/>
      <c r="G46" s="164">
        <v>36.051299999999998</v>
      </c>
      <c r="H46" s="53">
        <v>40</v>
      </c>
      <c r="I46" s="159">
        <v>39.9</v>
      </c>
      <c r="J46" s="127" t="s">
        <v>4</v>
      </c>
      <c r="K46" s="127" t="s">
        <v>4</v>
      </c>
      <c r="L46" s="127" t="s">
        <v>4</v>
      </c>
      <c r="M46" s="127" t="s">
        <v>4</v>
      </c>
      <c r="N46" s="127" t="s">
        <v>4</v>
      </c>
      <c r="O46" s="127" t="s">
        <v>4</v>
      </c>
      <c r="P46" s="59">
        <v>4.5380000000000003</v>
      </c>
      <c r="Q46" s="127" t="s">
        <v>4</v>
      </c>
      <c r="R46" s="127" t="s">
        <v>4</v>
      </c>
      <c r="S46" s="60">
        <v>197.7</v>
      </c>
      <c r="T46" s="231">
        <v>0.247</v>
      </c>
      <c r="U46" s="231">
        <v>0.24136578402163592</v>
      </c>
      <c r="X46" s="231">
        <v>6.5830000000000002</v>
      </c>
      <c r="Y46" s="231">
        <v>6.4328378794106449</v>
      </c>
      <c r="Z46" s="231">
        <v>0.36099999999999999</v>
      </c>
      <c r="AA46" s="231">
        <v>0.35276537664700636</v>
      </c>
      <c r="AB46" s="231">
        <v>3.03</v>
      </c>
      <c r="AC46" s="231">
        <v>2.9608839092532664</v>
      </c>
      <c r="AD46" s="76"/>
      <c r="AE46" s="76"/>
      <c r="AF46" s="76"/>
      <c r="AG46" s="76"/>
      <c r="AH46" s="76"/>
      <c r="AI46" s="76"/>
      <c r="AJ46" s="76"/>
      <c r="AK46" s="76"/>
      <c r="AL46" s="76"/>
      <c r="AM46" s="76"/>
      <c r="AN46" s="76"/>
      <c r="AO46" s="76"/>
      <c r="AP46" s="76"/>
      <c r="AQ46" s="76"/>
      <c r="AR46" s="76"/>
      <c r="AS46" s="76"/>
      <c r="AT46" s="76"/>
      <c r="AU46" s="76"/>
      <c r="AV46" s="76"/>
      <c r="AW46" s="76"/>
      <c r="AX46" s="76"/>
      <c r="AY46" s="76"/>
      <c r="AZ46" s="76"/>
      <c r="BA46" s="76"/>
      <c r="BB46" s="77"/>
    </row>
    <row r="47" spans="1:54" ht="15.75" x14ac:dyDescent="0.25">
      <c r="A47" s="75">
        <f>IF(ISBLANK(VLOOKUP(D47,#REF!,3)),0,1)</f>
        <v>1</v>
      </c>
      <c r="B47" s="74">
        <f t="shared" si="0"/>
        <v>0</v>
      </c>
      <c r="C47" s="52">
        <v>13</v>
      </c>
      <c r="D47" s="53"/>
      <c r="E47" s="54"/>
      <c r="F47" s="55"/>
      <c r="G47" s="164">
        <v>35.548900000000003</v>
      </c>
      <c r="H47" s="53">
        <v>20</v>
      </c>
      <c r="I47" s="159">
        <v>21.52</v>
      </c>
      <c r="J47" s="127" t="s">
        <v>4</v>
      </c>
      <c r="K47" s="127" t="s">
        <v>4</v>
      </c>
      <c r="L47" s="127" t="s">
        <v>4</v>
      </c>
      <c r="M47" s="127" t="s">
        <v>4</v>
      </c>
      <c r="N47" s="127" t="s">
        <v>4</v>
      </c>
      <c r="O47" s="127" t="s">
        <v>4</v>
      </c>
      <c r="P47" s="59">
        <v>4.5919999999999996</v>
      </c>
      <c r="Q47" s="127" t="s">
        <v>4</v>
      </c>
      <c r="R47" s="127" t="s">
        <v>4</v>
      </c>
      <c r="S47" s="60">
        <v>200.3</v>
      </c>
      <c r="T47" s="231">
        <v>2.1000000000000001E-2</v>
      </c>
      <c r="U47" s="231">
        <v>2.0520977588884028E-2</v>
      </c>
      <c r="X47" s="231">
        <v>0.56899999999999995</v>
      </c>
      <c r="Y47" s="231">
        <v>0.55602077371785763</v>
      </c>
      <c r="Z47" s="231">
        <v>7.3999999999999996E-2</v>
      </c>
      <c r="AA47" s="231">
        <v>7.231201626559132E-2</v>
      </c>
      <c r="AB47" s="231">
        <v>1.55</v>
      </c>
      <c r="AC47" s="231">
        <v>1.5146435839414401</v>
      </c>
      <c r="AD47" s="76"/>
      <c r="AE47" s="76"/>
      <c r="AF47" s="76"/>
      <c r="AG47" s="76"/>
      <c r="AH47" s="76"/>
      <c r="AI47" s="76"/>
      <c r="AJ47" s="76"/>
      <c r="AK47" s="76"/>
      <c r="AL47" s="76"/>
      <c r="AM47" s="76"/>
      <c r="AN47" s="76"/>
      <c r="AO47" s="76"/>
      <c r="AP47" s="76"/>
      <c r="AQ47" s="76"/>
      <c r="AR47" s="76"/>
      <c r="AS47" s="76"/>
      <c r="AT47" s="76"/>
      <c r="AU47" s="76"/>
      <c r="AV47" s="76"/>
      <c r="AW47" s="76"/>
      <c r="AX47" s="76"/>
      <c r="AY47" s="76"/>
      <c r="AZ47" s="76"/>
      <c r="BA47" s="76"/>
      <c r="BB47" s="77"/>
    </row>
    <row r="48" spans="1:54" ht="15.75" x14ac:dyDescent="0.25">
      <c r="A48" s="75">
        <f>IF(ISBLANK(VLOOKUP(D48,#REF!,3)),0,1)</f>
        <v>1</v>
      </c>
      <c r="B48" s="74">
        <f t="shared" si="0"/>
        <v>0</v>
      </c>
      <c r="C48" s="52">
        <v>14</v>
      </c>
      <c r="D48" s="53"/>
      <c r="E48" s="54"/>
      <c r="F48" s="55"/>
      <c r="G48" s="164">
        <v>34.769599999999997</v>
      </c>
      <c r="H48" s="53">
        <v>10</v>
      </c>
      <c r="I48" s="159">
        <v>10.8</v>
      </c>
      <c r="J48" s="127" t="s">
        <v>4</v>
      </c>
      <c r="K48" s="127" t="s">
        <v>4</v>
      </c>
      <c r="L48" s="127" t="s">
        <v>4</v>
      </c>
      <c r="M48" s="127" t="s">
        <v>4</v>
      </c>
      <c r="N48" s="127" t="s">
        <v>4</v>
      </c>
      <c r="O48" s="127" t="s">
        <v>4</v>
      </c>
      <c r="P48" s="59">
        <v>4.6319999999999997</v>
      </c>
      <c r="Q48" s="127" t="s">
        <v>4</v>
      </c>
      <c r="R48" s="127" t="s">
        <v>4</v>
      </c>
      <c r="S48" s="60">
        <v>202.3</v>
      </c>
      <c r="T48" s="231">
        <v>8.0000000000000002E-3</v>
      </c>
      <c r="U48" s="231">
        <v>7.8175152719558196E-3</v>
      </c>
      <c r="X48" s="231">
        <v>1.2E-2</v>
      </c>
      <c r="Y48" s="231">
        <v>1.1726272907933729E-2</v>
      </c>
      <c r="Z48" s="231">
        <v>2.6000000000000002E-2</v>
      </c>
      <c r="AA48" s="231">
        <v>2.5406924633856416E-2</v>
      </c>
      <c r="AB48" s="231">
        <v>1.29</v>
      </c>
      <c r="AC48" s="231">
        <v>1.260574337602876</v>
      </c>
      <c r="AD48" s="76"/>
      <c r="AE48" s="76"/>
      <c r="AF48" s="76"/>
      <c r="AG48" s="76"/>
      <c r="AH48" s="76"/>
      <c r="AI48" s="76"/>
      <c r="AJ48" s="76"/>
      <c r="AK48" s="76"/>
      <c r="AL48" s="76"/>
      <c r="AM48" s="76"/>
      <c r="AN48" s="76"/>
      <c r="AO48" s="76"/>
      <c r="AP48" s="76"/>
      <c r="AQ48" s="76"/>
      <c r="AR48" s="76"/>
      <c r="AS48" s="76"/>
      <c r="AT48" s="76"/>
      <c r="AU48" s="76"/>
      <c r="AV48" s="76"/>
      <c r="AW48" s="76"/>
      <c r="AX48" s="76"/>
      <c r="AY48" s="76"/>
      <c r="AZ48" s="76"/>
      <c r="BA48" s="76"/>
      <c r="BB48" s="77"/>
    </row>
    <row r="49" spans="1:54" ht="15.75" x14ac:dyDescent="0.25">
      <c r="A49" s="75">
        <f>IF(ISBLANK(VLOOKUP(D49,#REF!,3)),0,1)</f>
        <v>1</v>
      </c>
      <c r="B49" s="74">
        <f t="shared" si="0"/>
        <v>0</v>
      </c>
      <c r="C49" s="52">
        <v>15</v>
      </c>
      <c r="D49" s="53"/>
      <c r="E49" s="54"/>
      <c r="F49" s="55"/>
      <c r="G49" s="164">
        <v>34.3855</v>
      </c>
      <c r="H49" s="53">
        <v>0</v>
      </c>
      <c r="I49" s="159">
        <v>1.53</v>
      </c>
      <c r="J49" s="16"/>
      <c r="K49" s="16"/>
      <c r="L49" s="16"/>
      <c r="M49" s="16"/>
      <c r="N49" s="16"/>
      <c r="O49" s="16"/>
      <c r="P49" s="169">
        <v>4.6260000000000003</v>
      </c>
      <c r="Q49" s="16"/>
      <c r="R49" s="16"/>
      <c r="S49" s="124">
        <v>202.1</v>
      </c>
      <c r="T49" s="231">
        <v>2E-3</v>
      </c>
      <c r="U49" s="231">
        <v>1.9543788179889549E-3</v>
      </c>
      <c r="X49" s="231">
        <v>4.8000000000000001E-2</v>
      </c>
      <c r="Y49" s="231">
        <v>4.6905091631734917E-2</v>
      </c>
      <c r="Z49" s="231">
        <v>3.4000000000000002E-2</v>
      </c>
      <c r="AA49" s="231">
        <v>3.3224439905812232E-2</v>
      </c>
      <c r="AB49" s="231">
        <v>1.34</v>
      </c>
      <c r="AC49" s="231">
        <v>1.3094338080525998</v>
      </c>
      <c r="AD49" s="76"/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76"/>
      <c r="AR49" s="76"/>
      <c r="AS49" s="76"/>
      <c r="AT49" s="76"/>
      <c r="AU49" s="76"/>
      <c r="AV49" s="76"/>
      <c r="AW49" s="76"/>
      <c r="AX49" s="76"/>
      <c r="AY49" s="76"/>
      <c r="AZ49" s="76"/>
      <c r="BA49" s="76"/>
      <c r="BB49" s="77"/>
    </row>
    <row r="50" spans="1:54" ht="15.75" x14ac:dyDescent="0.25">
      <c r="A50" s="75">
        <f>IF(ISBLANK(VLOOKUP(D50,#REF!,3)),0,1)</f>
        <v>1</v>
      </c>
      <c r="B50" s="74">
        <f t="shared" si="0"/>
        <v>0</v>
      </c>
      <c r="C50" s="52">
        <v>16</v>
      </c>
      <c r="D50" s="53"/>
      <c r="E50" s="54"/>
      <c r="F50" s="55"/>
      <c r="G50" s="112"/>
      <c r="H50" s="53"/>
      <c r="I50" s="53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76"/>
      <c r="U50" s="76"/>
      <c r="V50" s="76"/>
      <c r="W50" s="76"/>
      <c r="X50" s="76"/>
      <c r="Y50" s="76"/>
      <c r="Z50" s="76"/>
      <c r="AA50" s="76"/>
      <c r="AB50" s="76"/>
      <c r="AC50" s="76"/>
      <c r="AD50" s="76"/>
      <c r="AE50" s="76"/>
      <c r="AF50" s="76"/>
      <c r="AG50" s="76"/>
      <c r="AH50" s="76"/>
      <c r="AI50" s="76"/>
      <c r="AJ50" s="76"/>
      <c r="AK50" s="76"/>
      <c r="AL50" s="76"/>
      <c r="AM50" s="76"/>
      <c r="AN50" s="76"/>
      <c r="AO50" s="76"/>
      <c r="AP50" s="76"/>
      <c r="AQ50" s="76"/>
      <c r="AR50" s="76"/>
      <c r="AS50" s="76"/>
      <c r="AT50" s="76"/>
      <c r="AU50" s="76"/>
      <c r="AV50" s="76"/>
      <c r="AW50" s="76"/>
      <c r="AX50" s="76"/>
      <c r="AY50" s="76"/>
      <c r="AZ50" s="76"/>
      <c r="BA50" s="76"/>
      <c r="BB50" s="77"/>
    </row>
    <row r="51" spans="1:54" ht="15.75" x14ac:dyDescent="0.25">
      <c r="A51" s="75">
        <f>IF(ISBLANK(VLOOKUP(D51,#REF!,3)),0,1)</f>
        <v>1</v>
      </c>
      <c r="B51" s="74">
        <f t="shared" si="0"/>
        <v>0</v>
      </c>
      <c r="C51" s="52">
        <v>17</v>
      </c>
      <c r="D51" s="53"/>
      <c r="E51" s="54"/>
      <c r="F51" s="55"/>
      <c r="G51" s="112"/>
      <c r="H51" s="53"/>
      <c r="I51" s="53"/>
      <c r="J51" s="16"/>
      <c r="K51" s="16"/>
      <c r="L51" s="16"/>
      <c r="M51" s="16"/>
      <c r="N51" s="16"/>
      <c r="O51" s="16"/>
      <c r="P51" s="16"/>
      <c r="Q51" s="16" t="s">
        <v>146</v>
      </c>
      <c r="R51" s="16"/>
      <c r="S51" s="16"/>
      <c r="T51" s="16"/>
      <c r="U51" s="16"/>
      <c r="V51" s="124"/>
      <c r="W51" s="124"/>
      <c r="X51" s="124"/>
      <c r="Y51" s="124"/>
      <c r="Z51" s="16"/>
      <c r="AA51" s="16"/>
      <c r="AB51" s="124"/>
      <c r="AC51" s="124"/>
      <c r="AD51" s="76"/>
      <c r="AE51" s="76"/>
      <c r="AF51" s="76"/>
      <c r="AG51" s="76"/>
      <c r="AH51" s="76"/>
      <c r="AI51" s="76"/>
      <c r="AJ51" s="76"/>
      <c r="AK51" s="76"/>
      <c r="AL51" s="76"/>
      <c r="AM51" s="76"/>
      <c r="AN51" s="76"/>
      <c r="AO51" s="76"/>
      <c r="AP51" s="76"/>
      <c r="AQ51" s="76"/>
      <c r="AR51" s="76"/>
      <c r="AS51" s="76"/>
      <c r="AT51" s="76"/>
      <c r="AU51" s="76"/>
      <c r="AV51" s="76"/>
      <c r="AW51" s="76"/>
      <c r="AX51" s="76"/>
      <c r="AY51" s="76"/>
      <c r="AZ51" s="76"/>
      <c r="BA51" s="76"/>
      <c r="BB51" s="77"/>
    </row>
    <row r="52" spans="1:54" ht="15.75" x14ac:dyDescent="0.25">
      <c r="A52" s="75">
        <f>IF(ISBLANK(VLOOKUP(D52,#REF!,3)),0,1)</f>
        <v>1</v>
      </c>
      <c r="B52" s="74">
        <f t="shared" si="0"/>
        <v>0</v>
      </c>
      <c r="C52" s="52">
        <v>18</v>
      </c>
      <c r="D52" s="53"/>
      <c r="E52" s="54"/>
      <c r="F52" s="55"/>
      <c r="G52" s="112"/>
      <c r="H52" s="53"/>
      <c r="I52" s="53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76"/>
      <c r="U52" s="76"/>
      <c r="V52" s="76"/>
      <c r="W52" s="76"/>
      <c r="X52" s="76"/>
      <c r="Y52" s="76"/>
      <c r="Z52" s="76"/>
      <c r="AA52" s="76"/>
      <c r="AB52" s="76"/>
      <c r="AC52" s="76"/>
      <c r="AD52" s="76"/>
      <c r="AE52" s="76"/>
      <c r="AF52" s="76"/>
      <c r="AG52" s="76"/>
      <c r="AH52" s="76"/>
      <c r="AI52" s="76"/>
      <c r="AJ52" s="76"/>
      <c r="AK52" s="76"/>
      <c r="AL52" s="76"/>
      <c r="AM52" s="76"/>
      <c r="AN52" s="76"/>
      <c r="AO52" s="76"/>
      <c r="AP52" s="76"/>
      <c r="AQ52" s="76"/>
      <c r="AR52" s="76"/>
      <c r="AS52" s="76"/>
      <c r="AT52" s="76"/>
      <c r="AU52" s="76"/>
      <c r="AV52" s="76"/>
      <c r="AW52" s="76"/>
      <c r="AX52" s="76"/>
      <c r="AY52" s="76"/>
      <c r="AZ52" s="76"/>
      <c r="BA52" s="76"/>
      <c r="BB52" s="77"/>
    </row>
    <row r="53" spans="1:54" ht="15.75" x14ac:dyDescent="0.25">
      <c r="A53" s="75">
        <f>IF(ISBLANK(VLOOKUP(D53,#REF!,3)),0,1)</f>
        <v>1</v>
      </c>
      <c r="B53" s="74">
        <f t="shared" si="0"/>
        <v>0</v>
      </c>
      <c r="C53" s="52">
        <v>19</v>
      </c>
      <c r="D53" s="53"/>
      <c r="E53" s="54"/>
      <c r="F53" s="55"/>
      <c r="G53" s="112"/>
      <c r="H53" s="53"/>
      <c r="I53" s="53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76"/>
      <c r="U53" s="76"/>
      <c r="V53" s="76"/>
      <c r="W53" s="76"/>
      <c r="X53" s="76"/>
      <c r="Y53" s="76"/>
      <c r="Z53" s="76"/>
      <c r="AA53" s="76"/>
      <c r="AB53" s="76"/>
      <c r="AC53" s="76"/>
      <c r="AD53" s="76"/>
      <c r="AE53" s="76"/>
      <c r="AF53" s="76"/>
      <c r="AG53" s="76"/>
      <c r="AH53" s="76"/>
      <c r="AI53" s="76"/>
      <c r="AJ53" s="76"/>
      <c r="AK53" s="76"/>
      <c r="AL53" s="76"/>
      <c r="AM53" s="76"/>
      <c r="AN53" s="76"/>
      <c r="AO53" s="76"/>
      <c r="AP53" s="76"/>
      <c r="AQ53" s="76"/>
      <c r="AR53" s="76"/>
      <c r="AS53" s="76"/>
      <c r="AT53" s="76"/>
      <c r="AU53" s="76"/>
      <c r="AV53" s="76"/>
      <c r="AW53" s="76"/>
      <c r="AX53" s="76"/>
      <c r="AY53" s="76"/>
      <c r="AZ53" s="76"/>
      <c r="BA53" s="76"/>
      <c r="BB53" s="77"/>
    </row>
    <row r="54" spans="1:54" ht="15.75" x14ac:dyDescent="0.25">
      <c r="A54" s="75">
        <f>IF(ISBLANK(VLOOKUP(D54,#REF!,3)),0,1)</f>
        <v>1</v>
      </c>
      <c r="B54" s="74">
        <f t="shared" si="0"/>
        <v>0</v>
      </c>
      <c r="C54" s="52">
        <v>20</v>
      </c>
      <c r="D54" s="53"/>
      <c r="E54" s="54"/>
      <c r="F54" s="55"/>
      <c r="G54" s="112"/>
      <c r="H54" s="53"/>
      <c r="I54" s="53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76"/>
      <c r="U54" s="76"/>
      <c r="V54" s="76"/>
      <c r="W54" s="76"/>
      <c r="X54" s="76"/>
      <c r="Y54" s="76"/>
      <c r="Z54" s="76"/>
      <c r="AA54" s="76"/>
      <c r="AB54" s="76"/>
      <c r="AC54" s="76"/>
      <c r="AD54" s="76"/>
      <c r="AE54" s="76"/>
      <c r="AF54" s="76"/>
      <c r="AG54" s="76"/>
      <c r="AH54" s="76"/>
      <c r="AI54" s="76"/>
      <c r="AJ54" s="76"/>
      <c r="AK54" s="76"/>
      <c r="AL54" s="76"/>
      <c r="AM54" s="76"/>
      <c r="AN54" s="76"/>
      <c r="AO54" s="76"/>
      <c r="AP54" s="76"/>
      <c r="AQ54" s="76"/>
      <c r="AR54" s="76"/>
      <c r="AS54" s="76"/>
      <c r="AT54" s="76"/>
      <c r="AU54" s="76"/>
      <c r="AV54" s="76"/>
      <c r="AW54" s="76"/>
      <c r="AX54" s="76"/>
      <c r="AY54" s="76"/>
      <c r="AZ54" s="76"/>
      <c r="BA54" s="76"/>
      <c r="BB54" s="77"/>
    </row>
    <row r="55" spans="1:54" ht="15.75" x14ac:dyDescent="0.25">
      <c r="A55" s="75">
        <f>IF(ISBLANK(VLOOKUP(D55,#REF!,3)),0,1)</f>
        <v>1</v>
      </c>
      <c r="B55" s="74">
        <f t="shared" si="0"/>
        <v>0</v>
      </c>
      <c r="C55" s="52">
        <v>21</v>
      </c>
      <c r="D55" s="53"/>
      <c r="E55" s="54"/>
      <c r="F55" s="55"/>
      <c r="G55" s="112"/>
      <c r="H55" s="53"/>
      <c r="I55" s="53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76"/>
      <c r="U55" s="76"/>
      <c r="V55" s="76"/>
      <c r="W55" s="76"/>
      <c r="X55" s="76"/>
      <c r="Y55" s="76"/>
      <c r="Z55" s="76"/>
      <c r="AA55" s="76"/>
      <c r="AB55" s="76"/>
      <c r="AC55" s="76"/>
      <c r="AD55" s="76"/>
      <c r="AE55" s="76"/>
      <c r="AF55" s="76"/>
      <c r="AG55" s="76"/>
      <c r="AH55" s="76"/>
      <c r="AI55" s="76"/>
      <c r="AJ55" s="76"/>
      <c r="AK55" s="76"/>
      <c r="AL55" s="76"/>
      <c r="AM55" s="76"/>
      <c r="AN55" s="76"/>
      <c r="AO55" s="76"/>
      <c r="AP55" s="76"/>
      <c r="AQ55" s="76"/>
      <c r="AR55" s="76"/>
      <c r="AS55" s="76"/>
      <c r="AT55" s="76"/>
      <c r="AU55" s="76"/>
      <c r="AV55" s="76"/>
      <c r="AW55" s="76"/>
      <c r="AX55" s="76"/>
      <c r="AY55" s="76"/>
      <c r="AZ55" s="76"/>
      <c r="BA55" s="76"/>
      <c r="BB55" s="77"/>
    </row>
    <row r="56" spans="1:54" ht="15.75" x14ac:dyDescent="0.25">
      <c r="A56" s="75">
        <f>IF(ISBLANK(VLOOKUP(D56,#REF!,3)),0,1)</f>
        <v>1</v>
      </c>
      <c r="B56" s="74">
        <f t="shared" si="0"/>
        <v>0</v>
      </c>
      <c r="C56" s="52">
        <v>22</v>
      </c>
      <c r="D56" s="53"/>
      <c r="E56" s="54"/>
      <c r="F56" s="55"/>
      <c r="G56" s="112"/>
      <c r="H56" s="53"/>
      <c r="I56" s="53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24"/>
      <c r="W56" s="124"/>
      <c r="X56" s="124"/>
      <c r="Y56" s="124"/>
      <c r="Z56" s="16"/>
      <c r="AA56" s="16"/>
      <c r="AB56" s="124"/>
      <c r="AC56" s="124"/>
      <c r="AD56" s="76"/>
      <c r="AE56" s="76"/>
      <c r="AF56" s="76"/>
      <c r="AG56" s="76"/>
      <c r="AH56" s="76"/>
      <c r="AI56" s="76"/>
      <c r="AJ56" s="76"/>
      <c r="AK56" s="76"/>
      <c r="AL56" s="76"/>
      <c r="AM56" s="76"/>
      <c r="AN56" s="76"/>
      <c r="AO56" s="76"/>
      <c r="AP56" s="76"/>
      <c r="AQ56" s="76"/>
      <c r="AR56" s="76"/>
      <c r="AS56" s="76"/>
      <c r="AT56" s="76"/>
      <c r="AU56" s="76"/>
      <c r="AV56" s="76"/>
      <c r="AW56" s="76"/>
      <c r="AX56" s="76"/>
      <c r="AY56" s="76"/>
      <c r="AZ56" s="76"/>
      <c r="BA56" s="76"/>
      <c r="BB56" s="77"/>
    </row>
    <row r="57" spans="1:54" ht="15.75" x14ac:dyDescent="0.25">
      <c r="A57" s="75">
        <f>IF(ISBLANK(VLOOKUP(D57,#REF!,3)),0,1)</f>
        <v>1</v>
      </c>
      <c r="B57" s="74">
        <f t="shared" si="0"/>
        <v>0</v>
      </c>
      <c r="C57" s="52">
        <v>23</v>
      </c>
      <c r="D57" s="53"/>
      <c r="E57" s="54"/>
      <c r="F57" s="55"/>
      <c r="G57" s="112"/>
      <c r="H57" s="53"/>
      <c r="I57" s="53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  <c r="AG57" s="76"/>
      <c r="AH57" s="76"/>
      <c r="AI57" s="76"/>
      <c r="AJ57" s="76"/>
      <c r="AK57" s="76"/>
      <c r="AL57" s="76"/>
      <c r="AM57" s="76"/>
      <c r="AN57" s="76"/>
      <c r="AO57" s="76"/>
      <c r="AP57" s="76"/>
      <c r="AQ57" s="76"/>
      <c r="AR57" s="76"/>
      <c r="AS57" s="76"/>
      <c r="AT57" s="76"/>
      <c r="AU57" s="76"/>
      <c r="AV57" s="76"/>
      <c r="AW57" s="76"/>
      <c r="AX57" s="76"/>
      <c r="AY57" s="76"/>
      <c r="AZ57" s="76"/>
      <c r="BA57" s="76"/>
      <c r="BB57" s="77"/>
    </row>
    <row r="58" spans="1:54" ht="16.5" thickBot="1" x14ac:dyDescent="0.3">
      <c r="A58" s="75">
        <f>IF(ISBLANK(VLOOKUP(D58,#REF!,3)),0,1)</f>
        <v>1</v>
      </c>
      <c r="B58" s="74">
        <f t="shared" si="0"/>
        <v>0</v>
      </c>
      <c r="C58" s="61">
        <v>24</v>
      </c>
      <c r="D58" s="62"/>
      <c r="E58" s="63"/>
      <c r="F58" s="64"/>
      <c r="G58" s="113"/>
      <c r="H58" s="62"/>
      <c r="I58" s="62"/>
      <c r="J58" s="152" t="s">
        <v>4</v>
      </c>
      <c r="K58" s="65" t="str">
        <f>IF(ISBLANK(E58),"",(0.000824493-(0.0000040899*E58)+(0.000000076438*E58^2)-(0.00000000082467*E58^3)+(0.0000000000053875*E58^4)))</f>
        <v/>
      </c>
      <c r="L58" s="65" t="str">
        <f t="shared" ref="L58" si="6">IF(ISBLANK(E58),"",(-0.00000572466+(0.00000010227*E58)-(0.0000000016546*E58^2)))</f>
        <v/>
      </c>
      <c r="M58" s="65" t="str">
        <f t="shared" ref="M58" si="7">IF(ISBLANK(E58),"",IF(ISBLANK(G58),(O58+(K58*35)+(L58*35^1.5)+(0.00000048314*35^2)),(O58+(K58*G58)+(L58*G58^1.5)+(0.00000048314*G58^2))))</f>
        <v/>
      </c>
      <c r="N58" s="66" t="str">
        <f t="shared" ref="N58" si="8">IF(ISBLANK(D58),"",IF(ISBLANK(G58),J58*(1+0.00001*(35-20)),J58*(1+0.00001*(G58-20))))</f>
        <v/>
      </c>
      <c r="O58" s="65" t="str">
        <f t="shared" ref="O58" si="9">IF(ISBLANK(E58),"",(0.999842594+(0.00006793952*E58)-(0.00000909529*E58^2)+(0.0000001001685*E58^3)-(0.000000001120083*E58^4)+(0.000000000006536332*E58^5)))</f>
        <v/>
      </c>
      <c r="P58" s="67" t="s">
        <v>4</v>
      </c>
      <c r="Q58" s="153" t="s">
        <v>4</v>
      </c>
      <c r="R58" s="68" t="s">
        <v>4</v>
      </c>
      <c r="S58" s="68" t="s">
        <v>4</v>
      </c>
      <c r="T58" s="78"/>
      <c r="U58" s="78"/>
      <c r="V58" s="78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/>
      <c r="AH58" s="78"/>
      <c r="AI58" s="78"/>
      <c r="AJ58" s="78"/>
      <c r="AK58" s="78"/>
      <c r="AL58" s="78"/>
      <c r="AM58" s="78"/>
      <c r="AN58" s="78"/>
      <c r="AO58" s="78"/>
      <c r="AP58" s="78"/>
      <c r="AQ58" s="78"/>
      <c r="AR58" s="78"/>
      <c r="AS58" s="78"/>
      <c r="AT58" s="78"/>
      <c r="AU58" s="78"/>
      <c r="AV58" s="78"/>
      <c r="AW58" s="78"/>
      <c r="AX58" s="78"/>
      <c r="AY58" s="78"/>
      <c r="AZ58" s="78"/>
      <c r="BA58" s="78"/>
      <c r="BB58" s="79"/>
    </row>
  </sheetData>
  <dataConsolidate/>
  <mergeCells count="70">
    <mergeCell ref="AZ31:AZ32"/>
    <mergeCell ref="BA31:BA32"/>
    <mergeCell ref="BB31:BB32"/>
    <mergeCell ref="AU31:AU32"/>
    <mergeCell ref="AV31:AV32"/>
    <mergeCell ref="AW31:AW32"/>
    <mergeCell ref="AX31:AX32"/>
    <mergeCell ref="AY31:AY32"/>
    <mergeCell ref="AP31:AP32"/>
    <mergeCell ref="AQ31:AQ32"/>
    <mergeCell ref="AR31:AR32"/>
    <mergeCell ref="AS31:AS32"/>
    <mergeCell ref="AT31:AT32"/>
    <mergeCell ref="AK31:AK32"/>
    <mergeCell ref="AL31:AL32"/>
    <mergeCell ref="AM31:AM32"/>
    <mergeCell ref="AN31:AN32"/>
    <mergeCell ref="AO31:AO32"/>
    <mergeCell ref="AF31:AF32"/>
    <mergeCell ref="AG31:AG32"/>
    <mergeCell ref="AH31:AH32"/>
    <mergeCell ref="AI31:AI32"/>
    <mergeCell ref="AJ31:AJ32"/>
    <mergeCell ref="H33:H34"/>
    <mergeCell ref="I33:I34"/>
    <mergeCell ref="J33:J34"/>
    <mergeCell ref="AD31:AD32"/>
    <mergeCell ref="AE31:AE32"/>
    <mergeCell ref="C33:C34"/>
    <mergeCell ref="D33:D34"/>
    <mergeCell ref="E33:E34"/>
    <mergeCell ref="F33:F34"/>
    <mergeCell ref="G33:G34"/>
    <mergeCell ref="Z31:AA32"/>
    <mergeCell ref="AB31:AC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G8:H8"/>
    <mergeCell ref="Q8:R8"/>
    <mergeCell ref="G9:H9"/>
    <mergeCell ref="Q9:R9"/>
    <mergeCell ref="G10:H10"/>
    <mergeCell ref="Q10:R10"/>
    <mergeCell ref="C2:E2"/>
    <mergeCell ref="F2:T2"/>
    <mergeCell ref="C4:U4"/>
    <mergeCell ref="C6:E6"/>
    <mergeCell ref="F6:G6"/>
    <mergeCell ref="H6:J6"/>
    <mergeCell ref="P6:Q6"/>
    <mergeCell ref="R6:S6"/>
    <mergeCell ref="T6:U6"/>
  </mergeCells>
  <dataValidations count="4">
    <dataValidation type="list" allowBlank="1" showErrorMessage="1" sqref="I29">
      <formula1>$O$28:$O$30</formula1>
    </dataValidation>
    <dataValidation allowBlank="1" showErrorMessage="1" sqref="J30"/>
    <dataValidation type="list" showInputMessage="1" showErrorMessage="1" promptTitle="Choix Cardinal" sqref="P10">
      <formula1>$N$8:$N$10</formula1>
    </dataValidation>
    <dataValidation type="list" showInputMessage="1" showErrorMessage="1" promptTitle="Choix Cardinal" sqref="P9">
      <formula1>$M$8:$M$10</formula1>
    </dataValidation>
  </dataValidations>
  <pageMargins left="0.7" right="0.7" top="0.75" bottom="0.75" header="0.3" footer="0.3"/>
  <pageSetup paperSize="9" orientation="portrait" horizontalDpi="4294967293" r:id="rId1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8"/>
  <sheetViews>
    <sheetView zoomScaleNormal="100" workbookViewId="0">
      <selection activeCell="G35" sqref="G35:AC39"/>
    </sheetView>
  </sheetViews>
  <sheetFormatPr baseColWidth="10" defaultColWidth="11.42578125" defaultRowHeight="15" x14ac:dyDescent="0.25"/>
  <cols>
    <col min="1" max="2" width="0.85546875" style="80" customWidth="1"/>
    <col min="3" max="3" width="3.7109375" style="80" customWidth="1"/>
    <col min="4" max="8" width="10.28515625" style="80" customWidth="1"/>
    <col min="9" max="10" width="15.7109375" style="80" customWidth="1"/>
    <col min="11" max="15" width="10.7109375" style="80" hidden="1" customWidth="1"/>
    <col min="16" max="16" width="10.7109375" style="80" customWidth="1"/>
    <col min="17" max="29" width="10.28515625" style="80" customWidth="1"/>
    <col min="30" max="16384" width="11.42578125" style="80"/>
  </cols>
  <sheetData>
    <row r="1" spans="3:23" ht="3" customHeight="1" thickBot="1" x14ac:dyDescent="0.3"/>
    <row r="2" spans="3:23" ht="21" x14ac:dyDescent="0.35">
      <c r="C2" s="214" t="s">
        <v>19</v>
      </c>
      <c r="D2" s="215"/>
      <c r="E2" s="215"/>
      <c r="F2" s="216" t="s">
        <v>147</v>
      </c>
      <c r="G2" s="216"/>
      <c r="H2" s="216"/>
      <c r="I2" s="216"/>
      <c r="J2" s="216"/>
      <c r="K2" s="216"/>
      <c r="L2" s="216"/>
      <c r="M2" s="216"/>
      <c r="N2" s="216"/>
      <c r="O2" s="216"/>
      <c r="P2" s="216"/>
      <c r="Q2" s="216"/>
      <c r="R2" s="216"/>
      <c r="S2" s="216"/>
      <c r="T2" s="216"/>
      <c r="U2" s="1"/>
    </row>
    <row r="3" spans="3:23" x14ac:dyDescent="0.25">
      <c r="C3" s="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2"/>
    </row>
    <row r="4" spans="3:23" ht="21.75" thickBot="1" x14ac:dyDescent="0.4">
      <c r="C4" s="217" t="s">
        <v>75</v>
      </c>
      <c r="D4" s="218"/>
      <c r="E4" s="218"/>
      <c r="F4" s="218"/>
      <c r="G4" s="218"/>
      <c r="H4" s="218"/>
      <c r="I4" s="218"/>
      <c r="J4" s="218"/>
      <c r="K4" s="218"/>
      <c r="L4" s="218"/>
      <c r="M4" s="218"/>
      <c r="N4" s="218"/>
      <c r="O4" s="218"/>
      <c r="P4" s="218"/>
      <c r="Q4" s="218"/>
      <c r="R4" s="218"/>
      <c r="S4" s="218"/>
      <c r="T4" s="218"/>
      <c r="U4" s="219"/>
    </row>
    <row r="5" spans="3:23" ht="15.75" customHeight="1" thickBot="1" x14ac:dyDescent="0.4">
      <c r="C5" s="7"/>
      <c r="D5" s="7"/>
      <c r="E5" s="7"/>
      <c r="F5" s="7"/>
      <c r="G5" s="7"/>
      <c r="J5" s="7"/>
      <c r="K5" s="7"/>
      <c r="L5" s="7"/>
      <c r="M5" s="7"/>
      <c r="N5" s="7"/>
      <c r="O5" s="7"/>
      <c r="P5" s="7"/>
      <c r="Q5" s="7"/>
      <c r="R5" s="7"/>
    </row>
    <row r="6" spans="3:23" ht="16.5" customHeight="1" thickBot="1" x14ac:dyDescent="0.3">
      <c r="C6" s="220" t="s">
        <v>38</v>
      </c>
      <c r="D6" s="221"/>
      <c r="E6" s="221"/>
      <c r="F6" s="222">
        <v>51</v>
      </c>
      <c r="G6" s="222"/>
      <c r="H6" s="221" t="s">
        <v>37</v>
      </c>
      <c r="I6" s="221"/>
      <c r="J6" s="221"/>
      <c r="K6" s="51"/>
      <c r="L6" s="51"/>
      <c r="M6" s="51"/>
      <c r="N6" s="50"/>
      <c r="O6" s="51"/>
      <c r="P6" s="223">
        <v>1</v>
      </c>
      <c r="Q6" s="223"/>
      <c r="R6" s="224" t="s">
        <v>78</v>
      </c>
      <c r="S6" s="224"/>
      <c r="T6" s="225">
        <v>37428</v>
      </c>
      <c r="U6" s="226"/>
    </row>
    <row r="7" spans="3:23" ht="16.5" customHeight="1" thickBot="1" x14ac:dyDescent="0.4">
      <c r="C7" s="34"/>
      <c r="D7" s="34"/>
      <c r="E7" s="33"/>
      <c r="F7" s="35"/>
      <c r="G7" s="33"/>
      <c r="H7" s="33"/>
      <c r="I7" s="33"/>
      <c r="J7" s="33"/>
      <c r="K7" s="33"/>
      <c r="L7" s="33"/>
      <c r="M7" s="33"/>
      <c r="N7" s="33"/>
      <c r="O7" s="37"/>
      <c r="P7" s="33"/>
      <c r="Q7" s="36"/>
    </row>
    <row r="8" spans="3:23" ht="15" customHeight="1" x14ac:dyDescent="0.25">
      <c r="C8" s="46"/>
      <c r="D8" s="33"/>
      <c r="G8" s="206" t="s">
        <v>57</v>
      </c>
      <c r="H8" s="207"/>
      <c r="I8" s="172" t="s">
        <v>50</v>
      </c>
      <c r="J8" s="172" t="s">
        <v>46</v>
      </c>
      <c r="K8" s="44"/>
      <c r="L8" s="44"/>
      <c r="M8" s="44"/>
      <c r="N8" s="44"/>
      <c r="O8" s="47"/>
      <c r="P8" s="45" t="s">
        <v>52</v>
      </c>
      <c r="Q8" s="208" t="s">
        <v>47</v>
      </c>
      <c r="R8" s="209"/>
    </row>
    <row r="9" spans="3:23" ht="14.25" customHeight="1" x14ac:dyDescent="0.25">
      <c r="C9" s="46"/>
      <c r="D9" s="33"/>
      <c r="G9" s="210" t="s">
        <v>48</v>
      </c>
      <c r="H9" s="211"/>
      <c r="I9" s="38">
        <v>0</v>
      </c>
      <c r="J9" s="39">
        <v>1.21</v>
      </c>
      <c r="K9" s="42" t="s">
        <v>51</v>
      </c>
      <c r="L9" s="43" t="str">
        <f>IF(P9=M9,"+","-")</f>
        <v>+</v>
      </c>
      <c r="M9" s="42" t="s">
        <v>3</v>
      </c>
      <c r="N9" s="42" t="s">
        <v>54</v>
      </c>
      <c r="O9" s="16" t="str">
        <f>IF(ISBLANK(I9),"",IF(ISBLANK(J9),"",IF(P9=M10,L9&amp;N11,N11)))</f>
        <v>0°1,21</v>
      </c>
      <c r="P9" s="39" t="s">
        <v>3</v>
      </c>
      <c r="Q9" s="212">
        <f>IF(ISBLANK(I9),"",IF(ISBLANK(J9),"",IF(J9&gt;60,"ERREUR !!",O11*(I9+(J9/60)))))</f>
        <v>2.0166666666666666E-2</v>
      </c>
      <c r="R9" s="213"/>
    </row>
    <row r="10" spans="3:23" ht="15" customHeight="1" x14ac:dyDescent="0.25">
      <c r="C10" s="46"/>
      <c r="D10" s="33"/>
      <c r="G10" s="210" t="s">
        <v>49</v>
      </c>
      <c r="H10" s="211"/>
      <c r="I10" s="38">
        <v>6</v>
      </c>
      <c r="J10" s="39">
        <v>33.85</v>
      </c>
      <c r="K10" s="42" t="s">
        <v>51</v>
      </c>
      <c r="L10" s="43" t="str">
        <f>IF(P10=N9,"+","-")</f>
        <v>+</v>
      </c>
      <c r="M10" s="42" t="s">
        <v>53</v>
      </c>
      <c r="N10" s="42" t="s">
        <v>55</v>
      </c>
      <c r="O10" s="11" t="str">
        <f>IF(ISBLANK(I10),"",IF(ISBLANK(J10),"",IF(P10=N10,L10&amp;N12,N12)))</f>
        <v>6°33,85</v>
      </c>
      <c r="P10" s="39" t="s">
        <v>54</v>
      </c>
      <c r="Q10" s="212">
        <f>IF(ISBLANK(I10),"",IF(ISBLANK(J10),"",IF(J10&gt;60,"ERREUR !!",O12*(I10+(J10/60)))))</f>
        <v>6.5641666666666669</v>
      </c>
      <c r="R10" s="213"/>
      <c r="S10" s="31"/>
      <c r="T10" s="31"/>
    </row>
    <row r="11" spans="3:23" x14ac:dyDescent="0.25">
      <c r="G11" s="194" t="s">
        <v>72</v>
      </c>
      <c r="H11" s="195"/>
      <c r="I11" s="83" t="s">
        <v>33</v>
      </c>
      <c r="J11" s="85">
        <v>37428</v>
      </c>
      <c r="K11" s="85"/>
      <c r="L11" s="85"/>
      <c r="M11" s="85"/>
      <c r="N11" s="86" t="str">
        <f>I9&amp;"°"&amp;J9</f>
        <v>0°1,21</v>
      </c>
      <c r="O11" s="87">
        <f>IF(P9=M10,-1,1)</f>
        <v>1</v>
      </c>
      <c r="P11" s="198" t="str">
        <f>TEXT(J11,"aaaa-mm-jj")&amp;"T"&amp;TEXT(J12,"hh:mm:ss")&amp;"z"</f>
        <v>2006-06-22T11:00:00z</v>
      </c>
      <c r="Q11" s="198"/>
      <c r="R11" s="199"/>
      <c r="T11" s="30"/>
      <c r="U11" s="30"/>
      <c r="V11" s="32"/>
      <c r="W11" s="32"/>
    </row>
    <row r="12" spans="3:23" ht="15.75" thickBot="1" x14ac:dyDescent="0.3">
      <c r="G12" s="196"/>
      <c r="H12" s="197"/>
      <c r="I12" s="84" t="s">
        <v>73</v>
      </c>
      <c r="J12" s="114">
        <v>0.45833333333333331</v>
      </c>
      <c r="K12" s="88"/>
      <c r="L12" s="88"/>
      <c r="M12" s="88"/>
      <c r="N12" s="89" t="str">
        <f>I10&amp;"°"&amp;J10</f>
        <v>6°33,85</v>
      </c>
      <c r="O12" s="87">
        <f>IF(P10=N10,-1,1)</f>
        <v>1</v>
      </c>
      <c r="P12" s="200"/>
      <c r="Q12" s="200"/>
      <c r="R12" s="201"/>
      <c r="T12" s="30"/>
      <c r="U12" s="30"/>
      <c r="V12" s="32"/>
      <c r="W12" s="32"/>
    </row>
    <row r="13" spans="3:23" ht="15.75" thickBot="1" x14ac:dyDescent="0.3">
      <c r="C13" s="5" t="s">
        <v>1</v>
      </c>
      <c r="D13" s="5"/>
      <c r="E13" s="6"/>
      <c r="K13" s="81"/>
      <c r="L13" s="81"/>
      <c r="M13" s="81"/>
      <c r="N13" s="81"/>
      <c r="O13" s="81"/>
      <c r="P13" s="81"/>
      <c r="Q13" s="82"/>
    </row>
    <row r="14" spans="3:23" ht="15" customHeight="1" x14ac:dyDescent="0.25">
      <c r="C14" s="97" t="s">
        <v>7</v>
      </c>
      <c r="D14" s="90"/>
      <c r="E14" s="90"/>
      <c r="F14" s="90"/>
      <c r="G14" s="90"/>
      <c r="H14" s="91"/>
      <c r="I14" s="91"/>
      <c r="J14" s="91"/>
      <c r="K14" s="90"/>
      <c r="L14" s="90"/>
      <c r="M14" s="90"/>
      <c r="N14" s="91"/>
      <c r="O14" s="12"/>
      <c r="P14" s="91"/>
      <c r="Q14" s="12" t="s">
        <v>17</v>
      </c>
      <c r="R14" s="17">
        <v>22.2</v>
      </c>
      <c r="S14" s="92" t="s">
        <v>2</v>
      </c>
    </row>
    <row r="15" spans="3:23" ht="14.25" customHeight="1" x14ac:dyDescent="0.25">
      <c r="C15" s="98" t="s">
        <v>32</v>
      </c>
      <c r="D15" s="93"/>
      <c r="E15" s="93"/>
      <c r="F15" s="93"/>
      <c r="G15" s="93"/>
      <c r="H15" s="23"/>
      <c r="I15" s="23"/>
      <c r="J15" s="23"/>
      <c r="K15" s="93"/>
      <c r="L15" s="93"/>
      <c r="M15" s="93"/>
      <c r="N15" s="23"/>
      <c r="O15" s="13"/>
      <c r="P15" s="23"/>
      <c r="Q15" s="13" t="s">
        <v>34</v>
      </c>
      <c r="R15" s="18">
        <v>22.2</v>
      </c>
      <c r="S15" s="94" t="s">
        <v>2</v>
      </c>
    </row>
    <row r="16" spans="3:23" x14ac:dyDescent="0.25">
      <c r="C16" s="98" t="s">
        <v>11</v>
      </c>
      <c r="D16" s="93"/>
      <c r="E16" s="93"/>
      <c r="F16" s="93"/>
      <c r="G16" s="93"/>
      <c r="H16" s="23"/>
      <c r="I16" s="23"/>
      <c r="J16" s="23"/>
      <c r="K16" s="93"/>
      <c r="L16" s="93"/>
      <c r="M16" s="93"/>
      <c r="N16" s="23"/>
      <c r="O16" s="14"/>
      <c r="P16" s="23"/>
      <c r="Q16" s="14" t="s">
        <v>35</v>
      </c>
      <c r="R16" s="20" t="s">
        <v>4</v>
      </c>
      <c r="S16" s="94" t="s">
        <v>6</v>
      </c>
    </row>
    <row r="17" spans="3:54" ht="15.75" thickBot="1" x14ac:dyDescent="0.3">
      <c r="C17" s="99" t="s">
        <v>12</v>
      </c>
      <c r="D17" s="95"/>
      <c r="E17" s="95"/>
      <c r="F17" s="95"/>
      <c r="G17" s="95"/>
      <c r="H17" s="24"/>
      <c r="I17" s="24"/>
      <c r="J17" s="24"/>
      <c r="K17" s="95"/>
      <c r="L17" s="95"/>
      <c r="M17" s="95"/>
      <c r="N17" s="24"/>
      <c r="O17" s="15"/>
      <c r="P17" s="24"/>
      <c r="Q17" s="15" t="s">
        <v>36</v>
      </c>
      <c r="R17" s="21" t="s">
        <v>4</v>
      </c>
      <c r="S17" s="96" t="s">
        <v>6</v>
      </c>
    </row>
    <row r="18" spans="3:54" hidden="1" x14ac:dyDescent="0.25">
      <c r="C18" s="8" t="s">
        <v>8</v>
      </c>
      <c r="D18" s="9"/>
      <c r="E18" s="9"/>
      <c r="F18" s="9"/>
      <c r="G18" s="9"/>
      <c r="H18" s="9"/>
      <c r="I18" s="9"/>
      <c r="J18" s="9"/>
      <c r="K18" s="10"/>
      <c r="L18" s="10"/>
      <c r="M18" s="10"/>
      <c r="N18" s="10"/>
      <c r="O18" s="25" t="s">
        <v>0</v>
      </c>
      <c r="P18" s="19">
        <f>(0.999842594+(0.00006793952*$R$14)-(0.00000909529*$R$14^2)+(0.0000001001685*$R$14^3)-(0.000000001120083*$R$14^4)+(0.000000000006536332*$R$14^5))</f>
        <v>0.99772746372807231</v>
      </c>
      <c r="Q18" s="10"/>
      <c r="R18" s="2"/>
    </row>
    <row r="19" spans="3:54" hidden="1" x14ac:dyDescent="0.25">
      <c r="C19" s="8" t="s">
        <v>9</v>
      </c>
      <c r="D19" s="9"/>
      <c r="E19" s="9"/>
      <c r="F19" s="9"/>
      <c r="G19" s="9"/>
      <c r="H19" s="9"/>
      <c r="I19" s="9"/>
      <c r="J19" s="9"/>
      <c r="K19" s="10"/>
      <c r="L19" s="10"/>
      <c r="M19" s="10"/>
      <c r="N19" s="10"/>
      <c r="O19" s="25" t="s">
        <v>43</v>
      </c>
      <c r="P19" s="19" t="e">
        <f>$P$24*($P$18/#REF!)</f>
        <v>#REF!</v>
      </c>
      <c r="Q19" s="10" t="s">
        <v>3</v>
      </c>
      <c r="R19" s="2"/>
    </row>
    <row r="20" spans="3:54" hidden="1" x14ac:dyDescent="0.25">
      <c r="C20" s="8" t="s">
        <v>18</v>
      </c>
      <c r="D20" s="9"/>
      <c r="E20" s="9"/>
      <c r="F20" s="9"/>
      <c r="G20" s="9"/>
      <c r="H20" s="9"/>
      <c r="I20" s="9"/>
      <c r="J20" s="9"/>
      <c r="K20" s="10"/>
      <c r="L20" s="10"/>
      <c r="M20" s="10"/>
      <c r="N20" s="10"/>
      <c r="O20" s="25" t="s">
        <v>44</v>
      </c>
      <c r="P20" s="19" t="e">
        <f>5+#REF!</f>
        <v>#REF!</v>
      </c>
      <c r="Q20" s="10" t="s">
        <v>6</v>
      </c>
      <c r="R20" s="2"/>
    </row>
    <row r="21" spans="3:54" hidden="1" x14ac:dyDescent="0.25">
      <c r="C21" s="8" t="s">
        <v>10</v>
      </c>
      <c r="D21" s="9"/>
      <c r="E21" s="9"/>
      <c r="F21" s="9"/>
      <c r="G21" s="9"/>
      <c r="H21" s="9"/>
      <c r="I21" s="9"/>
      <c r="J21" s="9"/>
      <c r="K21" s="10"/>
      <c r="L21" s="10"/>
      <c r="M21" s="10"/>
      <c r="N21" s="10"/>
      <c r="O21" s="25" t="s">
        <v>45</v>
      </c>
      <c r="P21" s="19" t="e">
        <f>P20*(1+0.00001*(R14-20))</f>
        <v>#REF!</v>
      </c>
      <c r="Q21" s="10" t="s">
        <v>6</v>
      </c>
      <c r="R21" s="2"/>
    </row>
    <row r="22" spans="3:54" hidden="1" x14ac:dyDescent="0.25">
      <c r="C22" s="8" t="s">
        <v>13</v>
      </c>
      <c r="D22" s="9"/>
      <c r="E22" s="9"/>
      <c r="F22" s="9"/>
      <c r="G22" s="9"/>
      <c r="H22" s="9"/>
      <c r="I22" s="9"/>
      <c r="J22" s="9"/>
      <c r="K22" s="10"/>
      <c r="L22" s="10"/>
      <c r="M22" s="10"/>
      <c r="N22" s="10"/>
      <c r="O22" s="25" t="s">
        <v>39</v>
      </c>
      <c r="P22" s="22" t="e">
        <f>$R$16*(1+0.00001*(20-$R$14))</f>
        <v>#VALUE!</v>
      </c>
      <c r="Q22" s="10" t="s">
        <v>6</v>
      </c>
      <c r="R22" s="2"/>
    </row>
    <row r="23" spans="3:54" hidden="1" x14ac:dyDescent="0.25">
      <c r="C23" s="8" t="s">
        <v>14</v>
      </c>
      <c r="D23" s="9"/>
      <c r="E23" s="9"/>
      <c r="F23" s="9"/>
      <c r="G23" s="9"/>
      <c r="H23" s="9"/>
      <c r="I23" s="9"/>
      <c r="J23" s="9"/>
      <c r="K23" s="10"/>
      <c r="L23" s="10"/>
      <c r="M23" s="10"/>
      <c r="N23" s="10"/>
      <c r="O23" s="25" t="s">
        <v>40</v>
      </c>
      <c r="P23" s="22" t="e">
        <f>$R$17*(1+0.00001*(20-$R$14))</f>
        <v>#VALUE!</v>
      </c>
      <c r="Q23" s="10" t="s">
        <v>6</v>
      </c>
      <c r="R23" s="2"/>
    </row>
    <row r="24" spans="3:54" hidden="1" x14ac:dyDescent="0.25">
      <c r="C24" s="8" t="s">
        <v>15</v>
      </c>
      <c r="D24" s="9"/>
      <c r="E24" s="9"/>
      <c r="F24" s="9"/>
      <c r="G24" s="9"/>
      <c r="H24" s="9"/>
      <c r="I24" s="9"/>
      <c r="J24" s="9"/>
      <c r="K24" s="10"/>
      <c r="L24" s="10"/>
      <c r="M24" s="10"/>
      <c r="N24" s="10"/>
      <c r="O24" s="25" t="s">
        <v>41</v>
      </c>
      <c r="P24" s="23" t="e">
        <f>MAX(#REF!)</f>
        <v>#REF!</v>
      </c>
      <c r="Q24" s="10" t="s">
        <v>3</v>
      </c>
      <c r="R24" s="2"/>
    </row>
    <row r="25" spans="3:54" hidden="1" x14ac:dyDescent="0.25">
      <c r="C25" s="8" t="s">
        <v>16</v>
      </c>
      <c r="D25" s="9"/>
      <c r="E25" s="9"/>
      <c r="F25" s="9"/>
      <c r="G25" s="9"/>
      <c r="H25" s="9"/>
      <c r="I25" s="9"/>
      <c r="J25" s="9"/>
      <c r="K25" s="10"/>
      <c r="L25" s="10"/>
      <c r="M25" s="10"/>
      <c r="N25" s="10"/>
      <c r="O25" s="25" t="s">
        <v>42</v>
      </c>
      <c r="P25" s="23" t="e">
        <f>IF(ISBLANK(R14),"",IF(ISBLANK(P21),"",IF(ISBLANK(R17),"",(($P$24*$P$18)/($P$22-$P$23)))))</f>
        <v>#REF!</v>
      </c>
      <c r="Q25" s="10" t="s">
        <v>3</v>
      </c>
      <c r="R25" s="2"/>
    </row>
    <row r="26" spans="3:54" hidden="1" x14ac:dyDescent="0.25">
      <c r="C26" s="40" t="s">
        <v>31</v>
      </c>
      <c r="D26" s="41"/>
      <c r="E26" s="41"/>
      <c r="F26" s="41"/>
      <c r="G26" s="41"/>
      <c r="H26" s="41"/>
      <c r="I26" s="41"/>
      <c r="J26" s="41"/>
      <c r="K26" s="10"/>
      <c r="L26" s="10"/>
      <c r="M26" s="10"/>
      <c r="N26" s="10"/>
      <c r="O26" s="25" t="s">
        <v>30</v>
      </c>
      <c r="P26" s="23" t="e">
        <f>2+(#REF!+#REF!)</f>
        <v>#REF!</v>
      </c>
      <c r="Q26" s="10" t="s">
        <v>6</v>
      </c>
      <c r="R26" s="2"/>
    </row>
    <row r="27" spans="3:54" ht="15.75" hidden="1" thickBot="1" x14ac:dyDescent="0.3">
      <c r="C27" s="26"/>
      <c r="D27" s="27"/>
      <c r="E27" s="27"/>
      <c r="F27" s="27"/>
      <c r="G27" s="27"/>
      <c r="H27" s="27"/>
      <c r="I27" s="27"/>
      <c r="J27" s="27"/>
      <c r="K27" s="28"/>
      <c r="L27" s="28"/>
      <c r="M27" s="28"/>
      <c r="N27" s="28"/>
      <c r="O27" s="29" t="s">
        <v>29</v>
      </c>
      <c r="P27" s="24">
        <v>1.6999999999999999E-3</v>
      </c>
      <c r="Q27" s="28"/>
      <c r="R27" s="4"/>
    </row>
    <row r="29" spans="3:54" ht="15.75" x14ac:dyDescent="0.25">
      <c r="E29" s="202" t="s">
        <v>60</v>
      </c>
      <c r="F29" s="202"/>
      <c r="G29" s="202"/>
      <c r="H29" s="202"/>
      <c r="I29" s="69" t="s">
        <v>66</v>
      </c>
      <c r="K29" s="70"/>
      <c r="L29" s="70"/>
      <c r="M29" s="70"/>
      <c r="N29" s="71"/>
      <c r="O29" s="70" t="s">
        <v>66</v>
      </c>
    </row>
    <row r="30" spans="3:54" ht="16.5" thickBot="1" x14ac:dyDescent="0.3">
      <c r="E30" s="171"/>
      <c r="F30" s="171"/>
      <c r="G30" s="171"/>
      <c r="H30" s="171"/>
      <c r="I30" s="171"/>
      <c r="J30" s="73"/>
      <c r="K30" s="72"/>
      <c r="L30" s="72"/>
      <c r="M30" s="72"/>
      <c r="N30" s="71"/>
      <c r="O30" s="71" t="s">
        <v>65</v>
      </c>
      <c r="P30" s="71"/>
    </row>
    <row r="31" spans="3:54" ht="15.75" customHeight="1" x14ac:dyDescent="0.25">
      <c r="C31" s="203" t="s">
        <v>5</v>
      </c>
      <c r="D31" s="190" t="s">
        <v>24</v>
      </c>
      <c r="E31" s="190" t="s">
        <v>58</v>
      </c>
      <c r="F31" s="190" t="s">
        <v>56</v>
      </c>
      <c r="G31" s="190" t="s">
        <v>20</v>
      </c>
      <c r="H31" s="190" t="s">
        <v>76</v>
      </c>
      <c r="I31" s="188" t="s">
        <v>77</v>
      </c>
      <c r="J31" s="188" t="s">
        <v>64</v>
      </c>
      <c r="K31" s="190" t="s">
        <v>21</v>
      </c>
      <c r="L31" s="190" t="s">
        <v>22</v>
      </c>
      <c r="M31" s="190" t="s">
        <v>26</v>
      </c>
      <c r="N31" s="190" t="s">
        <v>25</v>
      </c>
      <c r="O31" s="190" t="s">
        <v>23</v>
      </c>
      <c r="P31" s="192" t="s">
        <v>74</v>
      </c>
      <c r="Q31" s="192"/>
      <c r="R31" s="192"/>
      <c r="S31" s="192"/>
      <c r="T31" s="184" t="s">
        <v>69</v>
      </c>
      <c r="U31" s="184"/>
      <c r="V31" s="184" t="s">
        <v>70</v>
      </c>
      <c r="W31" s="184"/>
      <c r="X31" s="184" t="s">
        <v>71</v>
      </c>
      <c r="Y31" s="184"/>
      <c r="Z31" s="184" t="s">
        <v>67</v>
      </c>
      <c r="AA31" s="184"/>
      <c r="AB31" s="184" t="s">
        <v>68</v>
      </c>
      <c r="AC31" s="186"/>
      <c r="AD31" s="227" t="s">
        <v>80</v>
      </c>
      <c r="AE31" s="227" t="s">
        <v>81</v>
      </c>
      <c r="AF31" s="227" t="s">
        <v>82</v>
      </c>
      <c r="AG31" s="228" t="s">
        <v>83</v>
      </c>
      <c r="AH31" s="227" t="s">
        <v>84</v>
      </c>
      <c r="AI31" s="227" t="s">
        <v>85</v>
      </c>
      <c r="AJ31" s="227" t="s">
        <v>86</v>
      </c>
      <c r="AK31" s="227" t="s">
        <v>87</v>
      </c>
      <c r="AL31" s="228" t="s">
        <v>88</v>
      </c>
      <c r="AM31" s="227" t="s">
        <v>89</v>
      </c>
      <c r="AN31" s="227" t="s">
        <v>90</v>
      </c>
      <c r="AO31" s="227" t="s">
        <v>91</v>
      </c>
      <c r="AP31" s="227" t="s">
        <v>92</v>
      </c>
      <c r="AQ31" s="227" t="s">
        <v>93</v>
      </c>
      <c r="AR31" s="228" t="s">
        <v>94</v>
      </c>
      <c r="AS31" s="228" t="s">
        <v>95</v>
      </c>
      <c r="AT31" s="228" t="s">
        <v>96</v>
      </c>
      <c r="AU31" s="227" t="s">
        <v>97</v>
      </c>
      <c r="AV31" s="227" t="s">
        <v>98</v>
      </c>
      <c r="AW31" s="229" t="s">
        <v>99</v>
      </c>
      <c r="AX31" s="227" t="s">
        <v>100</v>
      </c>
      <c r="AY31" s="227" t="s">
        <v>101</v>
      </c>
      <c r="AZ31" s="228" t="s">
        <v>102</v>
      </c>
      <c r="BA31" s="227" t="s">
        <v>103</v>
      </c>
      <c r="BB31" s="230" t="s">
        <v>104</v>
      </c>
    </row>
    <row r="32" spans="3:54" ht="15.75" customHeight="1" x14ac:dyDescent="0.25">
      <c r="C32" s="204"/>
      <c r="D32" s="191"/>
      <c r="E32" s="191"/>
      <c r="F32" s="191"/>
      <c r="G32" s="191"/>
      <c r="H32" s="191"/>
      <c r="I32" s="205"/>
      <c r="J32" s="189"/>
      <c r="K32" s="191"/>
      <c r="L32" s="191"/>
      <c r="M32" s="191"/>
      <c r="N32" s="191"/>
      <c r="O32" s="191"/>
      <c r="P32" s="193"/>
      <c r="Q32" s="193"/>
      <c r="R32" s="193"/>
      <c r="S32" s="193"/>
      <c r="T32" s="185"/>
      <c r="U32" s="185"/>
      <c r="V32" s="185"/>
      <c r="W32" s="185"/>
      <c r="X32" s="185"/>
      <c r="Y32" s="185"/>
      <c r="Z32" s="185"/>
      <c r="AA32" s="185"/>
      <c r="AB32" s="185"/>
      <c r="AC32" s="187"/>
      <c r="AD32" s="227"/>
      <c r="AE32" s="227"/>
      <c r="AF32" s="227"/>
      <c r="AG32" s="228"/>
      <c r="AH32" s="227"/>
      <c r="AI32" s="227"/>
      <c r="AJ32" s="227"/>
      <c r="AK32" s="227"/>
      <c r="AL32" s="228"/>
      <c r="AM32" s="227"/>
      <c r="AN32" s="227"/>
      <c r="AO32" s="227"/>
      <c r="AP32" s="227"/>
      <c r="AQ32" s="227"/>
      <c r="AR32" s="228"/>
      <c r="AS32" s="228"/>
      <c r="AT32" s="228"/>
      <c r="AU32" s="227"/>
      <c r="AV32" s="227"/>
      <c r="AW32" s="229"/>
      <c r="AX32" s="227"/>
      <c r="AY32" s="227"/>
      <c r="AZ32" s="228"/>
      <c r="BA32" s="227"/>
      <c r="BB32" s="230"/>
    </row>
    <row r="33" spans="1:54" ht="15.75" customHeight="1" x14ac:dyDescent="0.25">
      <c r="C33" s="178" t="s">
        <v>59</v>
      </c>
      <c r="D33" s="180" t="s">
        <v>4</v>
      </c>
      <c r="E33" s="180" t="s">
        <v>2</v>
      </c>
      <c r="F33" s="176" t="s">
        <v>62</v>
      </c>
      <c r="G33" s="182"/>
      <c r="H33" s="176" t="s">
        <v>27</v>
      </c>
      <c r="I33" s="176" t="s">
        <v>27</v>
      </c>
      <c r="J33" s="176" t="s">
        <v>62</v>
      </c>
      <c r="K33" s="170"/>
      <c r="L33" s="170"/>
      <c r="M33" s="170"/>
      <c r="N33" s="170"/>
      <c r="O33" s="170"/>
      <c r="P33" s="137" t="s">
        <v>132</v>
      </c>
      <c r="Q33" s="137"/>
      <c r="R33" s="137" t="s">
        <v>133</v>
      </c>
      <c r="S33" s="137" t="s">
        <v>134</v>
      </c>
      <c r="T33" s="138" t="s">
        <v>135</v>
      </c>
      <c r="U33" s="138" t="s">
        <v>136</v>
      </c>
      <c r="V33" s="138" t="s">
        <v>137</v>
      </c>
      <c r="W33" s="138" t="s">
        <v>138</v>
      </c>
      <c r="X33" s="138" t="s">
        <v>139</v>
      </c>
      <c r="Y33" s="138" t="s">
        <v>140</v>
      </c>
      <c r="Z33" s="138" t="s">
        <v>141</v>
      </c>
      <c r="AA33" s="138" t="s">
        <v>142</v>
      </c>
      <c r="AB33" s="138" t="s">
        <v>143</v>
      </c>
      <c r="AC33" s="139" t="s">
        <v>144</v>
      </c>
      <c r="AD33" s="129" t="s">
        <v>105</v>
      </c>
      <c r="AE33" s="129" t="s">
        <v>106</v>
      </c>
      <c r="AF33" s="129" t="s">
        <v>107</v>
      </c>
      <c r="AG33" s="130" t="s">
        <v>108</v>
      </c>
      <c r="AH33" s="129" t="s">
        <v>109</v>
      </c>
      <c r="AI33" s="131" t="s">
        <v>110</v>
      </c>
      <c r="AJ33" s="129" t="s">
        <v>111</v>
      </c>
      <c r="AK33" s="131" t="s">
        <v>112</v>
      </c>
      <c r="AL33" s="129" t="s">
        <v>113</v>
      </c>
      <c r="AM33" s="129" t="s">
        <v>114</v>
      </c>
      <c r="AN33" s="129" t="s">
        <v>115</v>
      </c>
      <c r="AO33" s="129" t="s">
        <v>116</v>
      </c>
      <c r="AP33" s="129" t="s">
        <v>117</v>
      </c>
      <c r="AQ33" s="131" t="s">
        <v>118</v>
      </c>
      <c r="AR33" s="129" t="s">
        <v>119</v>
      </c>
      <c r="AS33" s="129" t="s">
        <v>120</v>
      </c>
      <c r="AT33" s="132" t="s">
        <v>121</v>
      </c>
      <c r="AU33" s="131" t="s">
        <v>122</v>
      </c>
      <c r="AV33" s="131" t="s">
        <v>123</v>
      </c>
      <c r="AW33" s="131" t="s">
        <v>124</v>
      </c>
      <c r="AX33" s="129" t="s">
        <v>125</v>
      </c>
      <c r="AY33" s="129" t="s">
        <v>126</v>
      </c>
      <c r="AZ33" s="130" t="s">
        <v>127</v>
      </c>
      <c r="BA33" s="129" t="s">
        <v>128</v>
      </c>
      <c r="BB33" s="133" t="s">
        <v>129</v>
      </c>
    </row>
    <row r="34" spans="1:54" ht="14.25" customHeight="1" thickBot="1" x14ac:dyDescent="0.3">
      <c r="C34" s="179"/>
      <c r="D34" s="181"/>
      <c r="E34" s="181"/>
      <c r="F34" s="177"/>
      <c r="G34" s="183"/>
      <c r="H34" s="177"/>
      <c r="I34" s="177"/>
      <c r="J34" s="177"/>
      <c r="K34" s="125"/>
      <c r="L34" s="125"/>
      <c r="M34" s="125"/>
      <c r="N34" s="126" t="s">
        <v>6</v>
      </c>
      <c r="O34" s="125"/>
      <c r="P34" s="126" t="s">
        <v>61</v>
      </c>
      <c r="Q34" s="126" t="s">
        <v>79</v>
      </c>
      <c r="R34" s="126" t="s">
        <v>63</v>
      </c>
      <c r="S34" s="126" t="s">
        <v>28</v>
      </c>
      <c r="T34" s="100" t="s">
        <v>63</v>
      </c>
      <c r="U34" s="100" t="s">
        <v>28</v>
      </c>
      <c r="V34" s="100" t="s">
        <v>63</v>
      </c>
      <c r="W34" s="100" t="s">
        <v>28</v>
      </c>
      <c r="X34" s="100" t="s">
        <v>63</v>
      </c>
      <c r="Y34" s="100" t="s">
        <v>28</v>
      </c>
      <c r="Z34" s="100" t="s">
        <v>63</v>
      </c>
      <c r="AA34" s="100" t="s">
        <v>28</v>
      </c>
      <c r="AB34" s="100" t="s">
        <v>63</v>
      </c>
      <c r="AC34" s="101" t="s">
        <v>28</v>
      </c>
      <c r="AD34" s="134" t="s">
        <v>130</v>
      </c>
      <c r="AE34" s="134" t="s">
        <v>130</v>
      </c>
      <c r="AF34" s="134" t="s">
        <v>130</v>
      </c>
      <c r="AG34" s="135" t="s">
        <v>131</v>
      </c>
      <c r="AH34" s="134" t="s">
        <v>131</v>
      </c>
      <c r="AI34" s="134" t="s">
        <v>131</v>
      </c>
      <c r="AJ34" s="134" t="s">
        <v>131</v>
      </c>
      <c r="AK34" s="134" t="s">
        <v>131</v>
      </c>
      <c r="AL34" s="134" t="s">
        <v>131</v>
      </c>
      <c r="AM34" s="134" t="s">
        <v>131</v>
      </c>
      <c r="AN34" s="134" t="s">
        <v>131</v>
      </c>
      <c r="AO34" s="134" t="s">
        <v>131</v>
      </c>
      <c r="AP34" s="134" t="s">
        <v>131</v>
      </c>
      <c r="AQ34" s="134" t="s">
        <v>131</v>
      </c>
      <c r="AR34" s="134" t="s">
        <v>131</v>
      </c>
      <c r="AS34" s="134" t="s">
        <v>131</v>
      </c>
      <c r="AT34" s="134" t="s">
        <v>131</v>
      </c>
      <c r="AU34" s="134" t="s">
        <v>131</v>
      </c>
      <c r="AV34" s="134" t="s">
        <v>131</v>
      </c>
      <c r="AW34" s="134" t="s">
        <v>131</v>
      </c>
      <c r="AX34" s="134" t="s">
        <v>131</v>
      </c>
      <c r="AY34" s="134" t="s">
        <v>131</v>
      </c>
      <c r="AZ34" s="134" t="s">
        <v>131</v>
      </c>
      <c r="BA34" s="134" t="s">
        <v>131</v>
      </c>
      <c r="BB34" s="134" t="s">
        <v>131</v>
      </c>
    </row>
    <row r="35" spans="1:54" ht="15.75" x14ac:dyDescent="0.25">
      <c r="A35" s="75">
        <f>IF(ISBLANK(VLOOKUP(D35,#REF!,3)),0,1)</f>
        <v>1</v>
      </c>
      <c r="B35" s="74">
        <f>IF(ISBLANK(D35),0,IF(ISBLANK(E35),0,IF(ISBLANK(F35),0,1)))</f>
        <v>0</v>
      </c>
      <c r="C35" s="140">
        <v>1</v>
      </c>
      <c r="D35" s="53"/>
      <c r="E35" s="53"/>
      <c r="F35" s="53"/>
      <c r="G35" s="164" t="s">
        <v>4</v>
      </c>
      <c r="H35" s="53">
        <v>50</v>
      </c>
      <c r="I35" s="234">
        <v>50.8</v>
      </c>
      <c r="J35" s="147"/>
      <c r="K35" s="143" t="str">
        <f>IF(ISBLANK(E35),"",(0.000824493-(0.0000040899*E35)+(0.000000076438*E35^2)-(0.00000000082467*E35^3)+(0.0000000000053875*E35^4)))</f>
        <v/>
      </c>
      <c r="L35" s="143" t="str">
        <f>IF(ISBLANK(E35),"",(-0.00000572466+(0.00000010227*E35)-(0.0000000016546*E35^2)))</f>
        <v/>
      </c>
      <c r="M35" s="143" t="str">
        <f>IF(ISBLANK(E35),"",IF(ISBLANK(G35),(O35+(K35*35)+(L35*35^1.5)+(0.00000048314*35^2)),(O35+(K35*G35)+(L35*G35^1.5)+(0.00000048314*G35^2))))</f>
        <v/>
      </c>
      <c r="N35" s="144" t="str">
        <f>IF(ISBLANK(D35),"",IF(ISBLANK(G35),J35*(1+0.00001*(35-20)),J35*(1+0.00001*(G35-20))))</f>
        <v/>
      </c>
      <c r="O35" s="143" t="str">
        <f>IF(ISBLANK(E35),"",(0.999842594+(0.00006793952*E35)-(0.00000909529*E35^2)+(0.0000001001685*E35^3)-(0.000000001120083*E35^4)+(0.000000000006536332*E35^5)))</f>
        <v/>
      </c>
      <c r="P35" s="167" t="s">
        <v>4</v>
      </c>
      <c r="Q35" s="147"/>
      <c r="R35" s="147"/>
      <c r="S35" s="148" t="s">
        <v>4</v>
      </c>
      <c r="T35" s="231">
        <v>0.17899999999999999</v>
      </c>
      <c r="U35" s="231">
        <v>0.17491690421001144</v>
      </c>
      <c r="X35" s="231">
        <v>8.4409999999999989</v>
      </c>
      <c r="Y35" s="231">
        <v>8.2484558013223825</v>
      </c>
      <c r="Z35" s="231">
        <v>0.64500000000000002</v>
      </c>
      <c r="AA35" s="231">
        <v>0.63028716880143798</v>
      </c>
      <c r="AB35" s="231">
        <v>3.33</v>
      </c>
      <c r="AC35" s="231">
        <v>3.2540407319516098</v>
      </c>
      <c r="AD35" s="149"/>
      <c r="AE35" s="149"/>
      <c r="AF35" s="149"/>
      <c r="AG35" s="149"/>
      <c r="AH35" s="149"/>
      <c r="AI35" s="149"/>
      <c r="AJ35" s="149"/>
      <c r="AK35" s="149"/>
      <c r="AL35" s="149"/>
      <c r="AM35" s="149"/>
      <c r="AN35" s="149"/>
      <c r="AO35" s="149"/>
      <c r="AP35" s="149"/>
      <c r="AQ35" s="149"/>
      <c r="AR35" s="149"/>
      <c r="AS35" s="149"/>
      <c r="AT35" s="149"/>
      <c r="AU35" s="149"/>
      <c r="AV35" s="149"/>
      <c r="AW35" s="149"/>
      <c r="AX35" s="149"/>
      <c r="AY35" s="149"/>
      <c r="AZ35" s="149"/>
      <c r="BA35" s="149"/>
      <c r="BB35" s="150"/>
    </row>
    <row r="36" spans="1:54" ht="15.75" x14ac:dyDescent="0.25">
      <c r="A36" s="75">
        <f>IF(ISBLANK(VLOOKUP(D36,#REF!,3)),0,1)</f>
        <v>1</v>
      </c>
      <c r="B36" s="74">
        <f t="shared" ref="B36:B58" si="0">IF(ISBLANK(D36),0,IF(ISBLANK(E36),0,IF(ISBLANK(F36),0,1)))</f>
        <v>0</v>
      </c>
      <c r="C36" s="52">
        <v>2</v>
      </c>
      <c r="D36" s="53"/>
      <c r="E36" s="53"/>
      <c r="F36" s="53"/>
      <c r="G36" s="164" t="s">
        <v>4</v>
      </c>
      <c r="H36" s="53">
        <v>30</v>
      </c>
      <c r="I36" s="234">
        <v>29.1</v>
      </c>
      <c r="J36" s="48"/>
      <c r="K36" s="57" t="str">
        <f t="shared" ref="K36:K45" si="1">IF(ISBLANK(E36),"",(0.000824493-(0.0000040899*E36)+(0.000000076438*E36^2)-(0.00000000082467*E36^3)+(0.0000000000053875*E36^4)))</f>
        <v/>
      </c>
      <c r="L36" s="57" t="str">
        <f t="shared" ref="L36:L45" si="2">IF(ISBLANK(E36),"",(-0.00000572466+(0.00000010227*E36)-(0.0000000016546*E36^2)))</f>
        <v/>
      </c>
      <c r="M36" s="57" t="str">
        <f t="shared" ref="M36:M45" si="3">IF(ISBLANK(E36),"",IF(ISBLANK(G36),(O36+(K36*35)+(L36*35^1.5)+(0.00000048314*35^2)),(O36+(K36*G36)+(L36*G36^1.5)+(0.00000048314*G36^2))))</f>
        <v/>
      </c>
      <c r="N36" s="58" t="str">
        <f t="shared" ref="N36:N45" si="4">IF(ISBLANK(D36),"",IF(ISBLANK(G36),J36*(1+0.00001*(35-20)),J36*(1+0.00001*(G36-20))))</f>
        <v/>
      </c>
      <c r="O36" s="57" t="str">
        <f t="shared" ref="O36:O45" si="5">IF(ISBLANK(E36),"",(0.999842594+(0.00006793952*E36)-(0.00000909529*E36^2)+(0.0000001001685*E36^3)-(0.000000001120083*E36^4)+(0.000000000006536332*E36^5)))</f>
        <v/>
      </c>
      <c r="P36" s="168" t="s">
        <v>4</v>
      </c>
      <c r="Q36" s="48"/>
      <c r="R36" s="48"/>
      <c r="S36" s="102" t="s">
        <v>4</v>
      </c>
      <c r="T36" s="231">
        <v>9.6000000000000002E-2</v>
      </c>
      <c r="U36" s="231">
        <v>9.3810183263469835E-2</v>
      </c>
      <c r="X36" s="231">
        <v>1.9739999999999998</v>
      </c>
      <c r="Y36" s="231">
        <v>1.9289718933550981</v>
      </c>
      <c r="Z36" s="231">
        <v>0.23499999999999999</v>
      </c>
      <c r="AA36" s="231">
        <v>0.22963951111370218</v>
      </c>
      <c r="AB36" s="231">
        <v>1.85</v>
      </c>
      <c r="AC36" s="231">
        <v>1.8078004066397833</v>
      </c>
      <c r="AD36" s="76"/>
      <c r="AE36" s="76"/>
      <c r="AF36" s="76"/>
      <c r="AG36" s="76"/>
      <c r="AH36" s="76"/>
      <c r="AI36" s="76"/>
      <c r="AJ36" s="76"/>
      <c r="AK36" s="76"/>
      <c r="AL36" s="76"/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76"/>
      <c r="BA36" s="76"/>
      <c r="BB36" s="77"/>
    </row>
    <row r="37" spans="1:54" ht="15.75" x14ac:dyDescent="0.25">
      <c r="A37" s="75">
        <f>IF(ISBLANK(VLOOKUP(D37,#REF!,3)),0,1)</f>
        <v>1</v>
      </c>
      <c r="B37" s="74">
        <f t="shared" si="0"/>
        <v>0</v>
      </c>
      <c r="C37" s="52">
        <v>3</v>
      </c>
      <c r="D37" s="53"/>
      <c r="E37" s="53"/>
      <c r="F37" s="53"/>
      <c r="G37" s="164" t="s">
        <v>4</v>
      </c>
      <c r="H37" s="53">
        <v>10</v>
      </c>
      <c r="I37" s="234">
        <v>12.1</v>
      </c>
      <c r="J37" s="48"/>
      <c r="K37" s="57" t="str">
        <f t="shared" si="1"/>
        <v/>
      </c>
      <c r="L37" s="57" t="str">
        <f t="shared" si="2"/>
        <v/>
      </c>
      <c r="M37" s="57" t="str">
        <f t="shared" si="3"/>
        <v/>
      </c>
      <c r="N37" s="58" t="str">
        <f t="shared" si="4"/>
        <v/>
      </c>
      <c r="O37" s="57" t="str">
        <f t="shared" si="5"/>
        <v/>
      </c>
      <c r="P37" s="168" t="s">
        <v>4</v>
      </c>
      <c r="Q37" s="48"/>
      <c r="R37" s="48"/>
      <c r="S37" s="102" t="s">
        <v>4</v>
      </c>
      <c r="T37" s="231">
        <v>8.0000000000000002E-3</v>
      </c>
      <c r="U37" s="231">
        <v>7.8175152719558196E-3</v>
      </c>
      <c r="X37" s="231">
        <v>3.2000000000000001E-2</v>
      </c>
      <c r="Y37" s="231">
        <v>3.1270061087823278E-2</v>
      </c>
      <c r="Z37" s="231">
        <v>7.8E-2</v>
      </c>
      <c r="AA37" s="231">
        <v>7.6220773901569241E-2</v>
      </c>
      <c r="AB37" s="231">
        <v>0.86</v>
      </c>
      <c r="AC37" s="231">
        <v>0.8403828917352506</v>
      </c>
      <c r="AD37" s="76"/>
      <c r="AE37" s="76"/>
      <c r="AF37" s="76"/>
      <c r="AG37" s="76"/>
      <c r="AH37" s="76"/>
      <c r="AI37" s="76"/>
      <c r="AJ37" s="76"/>
      <c r="AK37" s="76"/>
      <c r="AL37" s="76"/>
      <c r="AM37" s="76"/>
      <c r="AN37" s="76"/>
      <c r="AO37" s="76"/>
      <c r="AP37" s="76"/>
      <c r="AQ37" s="76"/>
      <c r="AR37" s="76"/>
      <c r="AS37" s="76"/>
      <c r="AT37" s="76"/>
      <c r="AU37" s="76"/>
      <c r="AV37" s="76"/>
      <c r="AW37" s="76"/>
      <c r="AX37" s="76"/>
      <c r="AY37" s="76"/>
      <c r="AZ37" s="76"/>
      <c r="BA37" s="76"/>
      <c r="BB37" s="77"/>
    </row>
    <row r="38" spans="1:54" ht="15.75" x14ac:dyDescent="0.25">
      <c r="A38" s="75">
        <f>IF(ISBLANK(VLOOKUP(D38,#REF!,3)),0,1)</f>
        <v>1</v>
      </c>
      <c r="B38" s="74">
        <f t="shared" si="0"/>
        <v>0</v>
      </c>
      <c r="C38" s="52">
        <v>4</v>
      </c>
      <c r="D38" s="53"/>
      <c r="E38" s="53"/>
      <c r="F38" s="53"/>
      <c r="G38" s="164" t="s">
        <v>4</v>
      </c>
      <c r="H38" s="53">
        <v>0</v>
      </c>
      <c r="I38" s="234">
        <v>1.2</v>
      </c>
      <c r="J38" s="16"/>
      <c r="K38" s="57" t="str">
        <f t="shared" si="1"/>
        <v/>
      </c>
      <c r="L38" s="57" t="str">
        <f t="shared" si="2"/>
        <v/>
      </c>
      <c r="M38" s="57" t="str">
        <f t="shared" si="3"/>
        <v/>
      </c>
      <c r="N38" s="58" t="str">
        <f t="shared" si="4"/>
        <v/>
      </c>
      <c r="O38" s="57" t="str">
        <f t="shared" si="5"/>
        <v/>
      </c>
      <c r="P38" s="169" t="s">
        <v>4</v>
      </c>
      <c r="Q38" s="16"/>
      <c r="R38" s="16"/>
      <c r="S38" s="124" t="s">
        <v>4</v>
      </c>
      <c r="T38" s="231">
        <v>8.9999999999999993E-3</v>
      </c>
      <c r="U38" s="231">
        <v>8.7947046809502966E-3</v>
      </c>
      <c r="X38" s="231">
        <v>5.0999999999999997E-2</v>
      </c>
      <c r="Y38" s="231">
        <v>4.9836659858718345E-2</v>
      </c>
      <c r="Z38" s="231">
        <v>5.3000000000000005E-2</v>
      </c>
      <c r="AA38" s="231">
        <v>5.1791038676707306E-2</v>
      </c>
      <c r="AB38" s="231">
        <v>0.75</v>
      </c>
      <c r="AC38" s="231">
        <v>0.732892056745858</v>
      </c>
      <c r="AD38" s="76"/>
      <c r="AE38" s="76"/>
      <c r="AF38" s="76"/>
      <c r="AG38" s="76"/>
      <c r="AH38" s="76"/>
      <c r="AI38" s="76"/>
      <c r="AJ38" s="76"/>
      <c r="AK38" s="76"/>
      <c r="AL38" s="76"/>
      <c r="AM38" s="76"/>
      <c r="AN38" s="76"/>
      <c r="AO38" s="76"/>
      <c r="AP38" s="76"/>
      <c r="AQ38" s="76"/>
      <c r="AR38" s="76"/>
      <c r="AS38" s="76"/>
      <c r="AT38" s="76"/>
      <c r="AU38" s="76"/>
      <c r="AV38" s="76"/>
      <c r="AW38" s="76"/>
      <c r="AX38" s="76"/>
      <c r="AY38" s="76"/>
      <c r="AZ38" s="76"/>
      <c r="BA38" s="76"/>
      <c r="BB38" s="77"/>
    </row>
    <row r="39" spans="1:54" ht="15.75" x14ac:dyDescent="0.25">
      <c r="A39" s="75">
        <f>IF(ISBLANK(VLOOKUP(D39,#REF!,3)),0,1)</f>
        <v>1</v>
      </c>
      <c r="B39" s="74">
        <f t="shared" si="0"/>
        <v>0</v>
      </c>
      <c r="C39" s="52">
        <v>5</v>
      </c>
      <c r="D39" s="53"/>
      <c r="E39" s="53"/>
      <c r="F39" s="53"/>
      <c r="G39" s="164" t="s">
        <v>4</v>
      </c>
      <c r="H39" s="53" t="s">
        <v>4</v>
      </c>
      <c r="I39" s="159" t="s">
        <v>4</v>
      </c>
      <c r="J39" s="16"/>
      <c r="K39" s="57" t="str">
        <f t="shared" si="1"/>
        <v/>
      </c>
      <c r="L39" s="57" t="str">
        <f t="shared" si="2"/>
        <v/>
      </c>
      <c r="M39" s="57" t="str">
        <f t="shared" si="3"/>
        <v/>
      </c>
      <c r="N39" s="58" t="str">
        <f t="shared" si="4"/>
        <v/>
      </c>
      <c r="O39" s="57" t="str">
        <f t="shared" si="5"/>
        <v/>
      </c>
      <c r="P39" s="169" t="s">
        <v>4</v>
      </c>
      <c r="Q39" s="16"/>
      <c r="R39" s="16"/>
      <c r="S39" s="124" t="s">
        <v>4</v>
      </c>
      <c r="T39" s="163"/>
      <c r="U39" s="163"/>
      <c r="V39" s="163"/>
      <c r="W39" s="163"/>
      <c r="X39" s="163"/>
      <c r="Y39" s="163"/>
      <c r="Z39" s="163"/>
      <c r="AA39" s="163"/>
      <c r="AB39" s="163"/>
      <c r="AC39" s="163"/>
      <c r="AD39" s="76"/>
      <c r="AE39" s="76"/>
      <c r="AF39" s="76"/>
      <c r="AG39" s="76"/>
      <c r="AH39" s="76"/>
      <c r="AI39" s="76"/>
      <c r="AJ39" s="76"/>
      <c r="AK39" s="76"/>
      <c r="AL39" s="76"/>
      <c r="AM39" s="76"/>
      <c r="AN39" s="76"/>
      <c r="AO39" s="76"/>
      <c r="AP39" s="76"/>
      <c r="AQ39" s="76"/>
      <c r="AR39" s="76"/>
      <c r="AS39" s="76"/>
      <c r="AT39" s="76"/>
      <c r="AU39" s="76"/>
      <c r="AV39" s="76"/>
      <c r="AW39" s="76"/>
      <c r="AX39" s="76"/>
      <c r="AY39" s="76"/>
      <c r="AZ39" s="76"/>
      <c r="BA39" s="76"/>
      <c r="BB39" s="77"/>
    </row>
    <row r="40" spans="1:54" ht="15.75" x14ac:dyDescent="0.25">
      <c r="A40" s="75">
        <f>IF(ISBLANK(VLOOKUP(D40,#REF!,3)),0,1)</f>
        <v>1</v>
      </c>
      <c r="B40" s="74">
        <f t="shared" si="0"/>
        <v>0</v>
      </c>
      <c r="C40" s="52">
        <v>6</v>
      </c>
      <c r="D40" s="53"/>
      <c r="E40" s="53"/>
      <c r="F40" s="53"/>
      <c r="G40" s="164" t="s">
        <v>4</v>
      </c>
      <c r="H40" s="53" t="s">
        <v>4</v>
      </c>
      <c r="I40" s="159" t="s">
        <v>4</v>
      </c>
      <c r="J40" s="16"/>
      <c r="K40" s="120" t="str">
        <f t="shared" si="1"/>
        <v/>
      </c>
      <c r="L40" s="120" t="str">
        <f t="shared" si="2"/>
        <v/>
      </c>
      <c r="M40" s="120" t="str">
        <f t="shared" si="3"/>
        <v/>
      </c>
      <c r="N40" s="121" t="str">
        <f t="shared" si="4"/>
        <v/>
      </c>
      <c r="O40" s="120" t="str">
        <f t="shared" si="5"/>
        <v/>
      </c>
      <c r="P40" s="169" t="s">
        <v>4</v>
      </c>
      <c r="Q40" s="16"/>
      <c r="R40" s="16"/>
      <c r="S40" s="124" t="s">
        <v>4</v>
      </c>
      <c r="T40" s="163"/>
      <c r="U40" s="163"/>
      <c r="V40" s="163"/>
      <c r="W40" s="163"/>
      <c r="X40" s="163"/>
      <c r="Y40" s="163"/>
      <c r="Z40" s="163"/>
      <c r="AA40" s="163"/>
      <c r="AB40" s="163"/>
      <c r="AC40" s="163"/>
      <c r="AD40" s="76"/>
      <c r="AE40" s="76"/>
      <c r="AF40" s="76"/>
      <c r="AG40" s="76"/>
      <c r="AH40" s="76"/>
      <c r="AI40" s="76"/>
      <c r="AJ40" s="76"/>
      <c r="AK40" s="76"/>
      <c r="AL40" s="76"/>
      <c r="AM40" s="76"/>
      <c r="AN40" s="76"/>
      <c r="AO40" s="76"/>
      <c r="AP40" s="76"/>
      <c r="AQ40" s="76"/>
      <c r="AR40" s="76"/>
      <c r="AS40" s="76"/>
      <c r="AT40" s="76"/>
      <c r="AU40" s="76"/>
      <c r="AV40" s="76"/>
      <c r="AW40" s="76"/>
      <c r="AX40" s="76"/>
      <c r="AY40" s="76"/>
      <c r="AZ40" s="76"/>
      <c r="BA40" s="76"/>
      <c r="BB40" s="77"/>
    </row>
    <row r="41" spans="1:54" ht="15.75" x14ac:dyDescent="0.25">
      <c r="A41" s="75">
        <f>IF(ISBLANK(VLOOKUP(D41,#REF!,3)),0,1)</f>
        <v>1</v>
      </c>
      <c r="B41" s="74">
        <f t="shared" si="0"/>
        <v>0</v>
      </c>
      <c r="C41" s="52">
        <v>7</v>
      </c>
      <c r="D41" s="53"/>
      <c r="E41" s="53"/>
      <c r="F41" s="53"/>
      <c r="G41" s="164" t="s">
        <v>4</v>
      </c>
      <c r="H41" s="53" t="s">
        <v>4</v>
      </c>
      <c r="I41" s="159" t="s">
        <v>4</v>
      </c>
      <c r="J41" s="16"/>
      <c r="K41" s="57" t="str">
        <f t="shared" si="1"/>
        <v/>
      </c>
      <c r="L41" s="57" t="str">
        <f t="shared" si="2"/>
        <v/>
      </c>
      <c r="M41" s="57" t="str">
        <f t="shared" si="3"/>
        <v/>
      </c>
      <c r="N41" s="58" t="str">
        <f t="shared" si="4"/>
        <v/>
      </c>
      <c r="O41" s="57" t="str">
        <f t="shared" si="5"/>
        <v/>
      </c>
      <c r="P41" s="169" t="s">
        <v>4</v>
      </c>
      <c r="Q41" s="16"/>
      <c r="R41" s="16"/>
      <c r="S41" s="124" t="s">
        <v>4</v>
      </c>
      <c r="T41" s="163"/>
      <c r="U41" s="163"/>
      <c r="V41" s="163"/>
      <c r="W41" s="163"/>
      <c r="X41" s="163"/>
      <c r="Y41" s="163"/>
      <c r="Z41" s="163"/>
      <c r="AA41" s="163"/>
      <c r="AB41" s="163"/>
      <c r="AC41" s="163"/>
      <c r="AD41" s="76"/>
      <c r="AE41" s="76"/>
      <c r="AF41" s="76"/>
      <c r="AG41" s="76"/>
      <c r="AH41" s="76"/>
      <c r="AI41" s="76"/>
      <c r="AJ41" s="76"/>
      <c r="AK41" s="76"/>
      <c r="AL41" s="76"/>
      <c r="AM41" s="76"/>
      <c r="AN41" s="76"/>
      <c r="AO41" s="76"/>
      <c r="AP41" s="76"/>
      <c r="AQ41" s="76"/>
      <c r="AR41" s="76"/>
      <c r="AS41" s="76"/>
      <c r="AT41" s="76"/>
      <c r="AU41" s="76"/>
      <c r="AV41" s="76"/>
      <c r="AW41" s="76"/>
      <c r="AX41" s="76"/>
      <c r="AY41" s="76"/>
      <c r="AZ41" s="76"/>
      <c r="BA41" s="76"/>
      <c r="BB41" s="77"/>
    </row>
    <row r="42" spans="1:54" ht="15.75" x14ac:dyDescent="0.25">
      <c r="A42" s="75">
        <f>IF(ISBLANK(VLOOKUP(D42,#REF!,3)),0,1)</f>
        <v>1</v>
      </c>
      <c r="B42" s="74">
        <f t="shared" si="0"/>
        <v>0</v>
      </c>
      <c r="C42" s="52">
        <v>8</v>
      </c>
      <c r="D42" s="53"/>
      <c r="E42" s="53"/>
      <c r="F42" s="53"/>
      <c r="G42" s="164" t="s">
        <v>4</v>
      </c>
      <c r="H42" s="53" t="s">
        <v>4</v>
      </c>
      <c r="I42" s="159" t="s">
        <v>4</v>
      </c>
      <c r="J42" s="16"/>
      <c r="K42" s="57" t="str">
        <f t="shared" si="1"/>
        <v/>
      </c>
      <c r="L42" s="57" t="str">
        <f t="shared" si="2"/>
        <v/>
      </c>
      <c r="M42" s="57" t="str">
        <f t="shared" si="3"/>
        <v/>
      </c>
      <c r="N42" s="58" t="str">
        <f t="shared" si="4"/>
        <v/>
      </c>
      <c r="O42" s="57" t="str">
        <f t="shared" si="5"/>
        <v/>
      </c>
      <c r="P42" s="169" t="s">
        <v>4</v>
      </c>
      <c r="Q42" s="16"/>
      <c r="R42" s="16"/>
      <c r="S42" s="124" t="s">
        <v>4</v>
      </c>
      <c r="T42" s="163"/>
      <c r="U42" s="163"/>
      <c r="V42" s="163"/>
      <c r="W42" s="163"/>
      <c r="X42" s="163"/>
      <c r="Y42" s="163"/>
      <c r="Z42" s="163"/>
      <c r="AA42" s="163"/>
      <c r="AB42" s="163"/>
      <c r="AC42" s="163"/>
      <c r="AD42" s="76"/>
      <c r="AE42" s="76"/>
      <c r="AF42" s="76"/>
      <c r="AG42" s="76"/>
      <c r="AH42" s="76"/>
      <c r="AI42" s="76"/>
      <c r="AJ42" s="76"/>
      <c r="AK42" s="76"/>
      <c r="AL42" s="76"/>
      <c r="AM42" s="76"/>
      <c r="AN42" s="76"/>
      <c r="AO42" s="76"/>
      <c r="AP42" s="76"/>
      <c r="AQ42" s="76"/>
      <c r="AR42" s="76"/>
      <c r="AS42" s="76"/>
      <c r="AT42" s="76"/>
      <c r="AU42" s="76"/>
      <c r="AV42" s="76"/>
      <c r="AW42" s="76"/>
      <c r="AX42" s="76"/>
      <c r="AY42" s="76"/>
      <c r="AZ42" s="76"/>
      <c r="BA42" s="76"/>
      <c r="BB42" s="77"/>
    </row>
    <row r="43" spans="1:54" ht="15.75" x14ac:dyDescent="0.25">
      <c r="A43" s="75">
        <f>IF(ISBLANK(VLOOKUP(D43,#REF!,3)),0,1)</f>
        <v>1</v>
      </c>
      <c r="B43" s="74">
        <f t="shared" si="0"/>
        <v>0</v>
      </c>
      <c r="C43" s="52">
        <v>9</v>
      </c>
      <c r="D43" s="53"/>
      <c r="E43" s="53"/>
      <c r="F43" s="53"/>
      <c r="G43" s="164" t="s">
        <v>4</v>
      </c>
      <c r="H43" s="53" t="s">
        <v>4</v>
      </c>
      <c r="I43" s="159" t="s">
        <v>4</v>
      </c>
      <c r="J43" s="16"/>
      <c r="K43" s="57" t="str">
        <f t="shared" si="1"/>
        <v/>
      </c>
      <c r="L43" s="57" t="str">
        <f t="shared" si="2"/>
        <v/>
      </c>
      <c r="M43" s="57" t="str">
        <f t="shared" si="3"/>
        <v/>
      </c>
      <c r="N43" s="58" t="str">
        <f t="shared" si="4"/>
        <v/>
      </c>
      <c r="O43" s="57" t="str">
        <f t="shared" si="5"/>
        <v/>
      </c>
      <c r="P43" s="169" t="s">
        <v>4</v>
      </c>
      <c r="Q43" s="16"/>
      <c r="R43" s="16"/>
      <c r="S43" s="124" t="s">
        <v>4</v>
      </c>
      <c r="T43" s="163"/>
      <c r="U43" s="163"/>
      <c r="V43" s="163"/>
      <c r="W43" s="163"/>
      <c r="X43" s="163"/>
      <c r="Y43" s="163"/>
      <c r="Z43" s="163"/>
      <c r="AA43" s="163"/>
      <c r="AB43" s="163"/>
      <c r="AC43" s="163"/>
      <c r="AD43" s="76"/>
      <c r="AE43" s="76"/>
      <c r="AF43" s="76"/>
      <c r="AG43" s="76"/>
      <c r="AH43" s="76"/>
      <c r="AI43" s="76"/>
      <c r="AJ43" s="76"/>
      <c r="AK43" s="76"/>
      <c r="AL43" s="76"/>
      <c r="AM43" s="76"/>
      <c r="AN43" s="76"/>
      <c r="AO43" s="76"/>
      <c r="AP43" s="76"/>
      <c r="AQ43" s="76"/>
      <c r="AR43" s="76"/>
      <c r="AS43" s="76"/>
      <c r="AT43" s="76"/>
      <c r="AU43" s="76"/>
      <c r="AV43" s="76"/>
      <c r="AW43" s="76"/>
      <c r="AX43" s="76"/>
      <c r="AY43" s="76"/>
      <c r="AZ43" s="76"/>
      <c r="BA43" s="76"/>
      <c r="BB43" s="77"/>
    </row>
    <row r="44" spans="1:54" ht="15.75" x14ac:dyDescent="0.25">
      <c r="A44" s="75">
        <f>IF(ISBLANK(VLOOKUP(D44,#REF!,3)),0,1)</f>
        <v>1</v>
      </c>
      <c r="B44" s="74">
        <f t="shared" si="0"/>
        <v>0</v>
      </c>
      <c r="C44" s="52">
        <v>10</v>
      </c>
      <c r="D44" s="53"/>
      <c r="E44" s="53"/>
      <c r="F44" s="53"/>
      <c r="G44" s="164" t="s">
        <v>4</v>
      </c>
      <c r="H44" s="53" t="s">
        <v>4</v>
      </c>
      <c r="I44" s="159" t="s">
        <v>4</v>
      </c>
      <c r="J44" s="16"/>
      <c r="K44" s="57" t="str">
        <f t="shared" si="1"/>
        <v/>
      </c>
      <c r="L44" s="57" t="str">
        <f t="shared" si="2"/>
        <v/>
      </c>
      <c r="M44" s="57" t="str">
        <f t="shared" si="3"/>
        <v/>
      </c>
      <c r="N44" s="58" t="str">
        <f t="shared" si="4"/>
        <v/>
      </c>
      <c r="O44" s="57" t="str">
        <f t="shared" si="5"/>
        <v/>
      </c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76"/>
      <c r="AA44" s="76"/>
      <c r="AB44" s="76"/>
      <c r="AC44" s="76"/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  <c r="AP44" s="76"/>
      <c r="AQ44" s="76"/>
      <c r="AR44" s="76"/>
      <c r="AS44" s="76"/>
      <c r="AT44" s="76"/>
      <c r="AU44" s="76"/>
      <c r="AV44" s="76"/>
      <c r="AW44" s="76"/>
      <c r="AX44" s="76"/>
      <c r="AY44" s="76"/>
      <c r="AZ44" s="76"/>
      <c r="BA44" s="76"/>
      <c r="BB44" s="77"/>
    </row>
    <row r="45" spans="1:54" ht="15.75" x14ac:dyDescent="0.25">
      <c r="A45" s="75">
        <f>IF(ISBLANK(VLOOKUP(D45,#REF!,3)),0,1)</f>
        <v>1</v>
      </c>
      <c r="B45" s="74">
        <f t="shared" si="0"/>
        <v>0</v>
      </c>
      <c r="C45" s="52">
        <v>11</v>
      </c>
      <c r="D45" s="53"/>
      <c r="E45" s="53"/>
      <c r="F45" s="53"/>
      <c r="G45" s="164" t="s">
        <v>4</v>
      </c>
      <c r="H45" s="53" t="s">
        <v>4</v>
      </c>
      <c r="I45" s="159" t="s">
        <v>4</v>
      </c>
      <c r="J45" s="16"/>
      <c r="K45" s="57" t="str">
        <f t="shared" si="1"/>
        <v/>
      </c>
      <c r="L45" s="57" t="str">
        <f t="shared" si="2"/>
        <v/>
      </c>
      <c r="M45" s="57" t="str">
        <f t="shared" si="3"/>
        <v/>
      </c>
      <c r="N45" s="58" t="str">
        <f t="shared" si="4"/>
        <v/>
      </c>
      <c r="O45" s="57" t="str">
        <f t="shared" si="5"/>
        <v/>
      </c>
      <c r="P45" s="169" t="s">
        <v>4</v>
      </c>
      <c r="Q45" s="16"/>
      <c r="R45" s="16"/>
      <c r="S45" s="124" t="s">
        <v>4</v>
      </c>
      <c r="T45" s="76"/>
      <c r="U45" s="76"/>
      <c r="V45" s="76"/>
      <c r="W45" s="76"/>
      <c r="X45" s="76"/>
      <c r="Y45" s="76"/>
      <c r="Z45" s="76"/>
      <c r="AA45" s="76"/>
      <c r="AB45" s="76"/>
      <c r="AC45" s="76"/>
      <c r="AD45" s="76"/>
      <c r="AE45" s="76"/>
      <c r="AF45" s="76"/>
      <c r="AG45" s="76"/>
      <c r="AH45" s="76"/>
      <c r="AI45" s="76"/>
      <c r="AJ45" s="76"/>
      <c r="AK45" s="76"/>
      <c r="AL45" s="76"/>
      <c r="AM45" s="76"/>
      <c r="AN45" s="76"/>
      <c r="AO45" s="76"/>
      <c r="AP45" s="76"/>
      <c r="AQ45" s="76"/>
      <c r="AR45" s="76"/>
      <c r="AS45" s="76"/>
      <c r="AT45" s="76"/>
      <c r="AU45" s="76"/>
      <c r="AV45" s="76"/>
      <c r="AW45" s="76"/>
      <c r="AX45" s="76"/>
      <c r="AY45" s="76"/>
      <c r="AZ45" s="76"/>
      <c r="BA45" s="76"/>
      <c r="BB45" s="77"/>
    </row>
    <row r="46" spans="1:54" ht="15.75" x14ac:dyDescent="0.25">
      <c r="A46" s="75">
        <f>IF(ISBLANK(VLOOKUP(D46,#REF!,3)),0,1)</f>
        <v>1</v>
      </c>
      <c r="B46" s="74">
        <f t="shared" si="0"/>
        <v>0</v>
      </c>
      <c r="C46" s="52">
        <v>12</v>
      </c>
      <c r="D46" s="53"/>
      <c r="E46" s="54"/>
      <c r="F46" s="55"/>
      <c r="G46" s="55"/>
      <c r="H46" s="53"/>
      <c r="I46" s="159" t="s">
        <v>4</v>
      </c>
      <c r="J46" s="16"/>
      <c r="K46" s="16"/>
      <c r="L46" s="16"/>
      <c r="M46" s="16"/>
      <c r="N46" s="16"/>
      <c r="O46" s="16"/>
      <c r="P46" s="16" t="s">
        <v>4</v>
      </c>
      <c r="Q46" s="16"/>
      <c r="R46" s="16"/>
      <c r="S46" s="124" t="s">
        <v>4</v>
      </c>
      <c r="T46" s="76"/>
      <c r="U46" s="76"/>
      <c r="V46" s="76"/>
      <c r="W46" s="76"/>
      <c r="X46" s="76"/>
      <c r="Y46" s="76"/>
      <c r="Z46" s="76"/>
      <c r="AA46" s="76"/>
      <c r="AB46" s="76"/>
      <c r="AC46" s="76"/>
      <c r="AD46" s="76"/>
      <c r="AE46" s="76"/>
      <c r="AF46" s="76"/>
      <c r="AG46" s="76"/>
      <c r="AH46" s="76"/>
      <c r="AI46" s="76"/>
      <c r="AJ46" s="76"/>
      <c r="AK46" s="76"/>
      <c r="AL46" s="76"/>
      <c r="AM46" s="76"/>
      <c r="AN46" s="76"/>
      <c r="AO46" s="76"/>
      <c r="AP46" s="76"/>
      <c r="AQ46" s="76"/>
      <c r="AR46" s="76"/>
      <c r="AS46" s="76"/>
      <c r="AT46" s="76"/>
      <c r="AU46" s="76"/>
      <c r="AV46" s="76"/>
      <c r="AW46" s="76"/>
      <c r="AX46" s="76"/>
      <c r="AY46" s="76"/>
      <c r="AZ46" s="76"/>
      <c r="BA46" s="76"/>
      <c r="BB46" s="77"/>
    </row>
    <row r="47" spans="1:54" ht="15.75" x14ac:dyDescent="0.25">
      <c r="A47" s="75">
        <f>IF(ISBLANK(VLOOKUP(D47,#REF!,3)),0,1)</f>
        <v>1</v>
      </c>
      <c r="B47" s="74">
        <f t="shared" si="0"/>
        <v>0</v>
      </c>
      <c r="C47" s="52">
        <v>13</v>
      </c>
      <c r="D47" s="53"/>
      <c r="E47" s="54"/>
      <c r="F47" s="55"/>
      <c r="G47" s="112"/>
      <c r="H47" s="53"/>
      <c r="I47" s="53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76"/>
      <c r="U47" s="76"/>
      <c r="V47" s="76"/>
      <c r="W47" s="76"/>
      <c r="X47" s="76"/>
      <c r="Y47" s="76"/>
      <c r="Z47" s="76"/>
      <c r="AA47" s="76"/>
      <c r="AB47" s="76"/>
      <c r="AC47" s="76"/>
      <c r="AD47" s="76"/>
      <c r="AE47" s="76"/>
      <c r="AF47" s="76"/>
      <c r="AG47" s="76"/>
      <c r="AH47" s="76"/>
      <c r="AI47" s="76"/>
      <c r="AJ47" s="76"/>
      <c r="AK47" s="76"/>
      <c r="AL47" s="76"/>
      <c r="AM47" s="76"/>
      <c r="AN47" s="76"/>
      <c r="AO47" s="76"/>
      <c r="AP47" s="76"/>
      <c r="AQ47" s="76"/>
      <c r="AR47" s="76"/>
      <c r="AS47" s="76"/>
      <c r="AT47" s="76"/>
      <c r="AU47" s="76"/>
      <c r="AV47" s="76"/>
      <c r="AW47" s="76"/>
      <c r="AX47" s="76"/>
      <c r="AY47" s="76"/>
      <c r="AZ47" s="76"/>
      <c r="BA47" s="76"/>
      <c r="BB47" s="77"/>
    </row>
    <row r="48" spans="1:54" ht="15.75" x14ac:dyDescent="0.25">
      <c r="A48" s="75">
        <f>IF(ISBLANK(VLOOKUP(D48,#REF!,3)),0,1)</f>
        <v>1</v>
      </c>
      <c r="B48" s="74">
        <f t="shared" si="0"/>
        <v>0</v>
      </c>
      <c r="C48" s="52">
        <v>14</v>
      </c>
      <c r="D48" s="53"/>
      <c r="E48" s="54"/>
      <c r="F48" s="55"/>
      <c r="G48" s="112"/>
      <c r="H48" s="53"/>
      <c r="I48" s="53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76"/>
      <c r="U48" s="76"/>
      <c r="V48" s="76"/>
      <c r="W48" s="76"/>
      <c r="X48" s="76"/>
      <c r="Y48" s="76"/>
      <c r="Z48" s="76"/>
      <c r="AA48" s="76"/>
      <c r="AB48" s="76"/>
      <c r="AC48" s="76"/>
      <c r="AD48" s="76"/>
      <c r="AE48" s="76"/>
      <c r="AF48" s="76"/>
      <c r="AG48" s="76"/>
      <c r="AH48" s="76"/>
      <c r="AI48" s="76"/>
      <c r="AJ48" s="76"/>
      <c r="AK48" s="76"/>
      <c r="AL48" s="76"/>
      <c r="AM48" s="76"/>
      <c r="AN48" s="76"/>
      <c r="AO48" s="76"/>
      <c r="AP48" s="76"/>
      <c r="AQ48" s="76"/>
      <c r="AR48" s="76"/>
      <c r="AS48" s="76"/>
      <c r="AT48" s="76"/>
      <c r="AU48" s="76"/>
      <c r="AV48" s="76"/>
      <c r="AW48" s="76"/>
      <c r="AX48" s="76"/>
      <c r="AY48" s="76"/>
      <c r="AZ48" s="76"/>
      <c r="BA48" s="76"/>
      <c r="BB48" s="77"/>
    </row>
    <row r="49" spans="1:54" ht="15.75" x14ac:dyDescent="0.25">
      <c r="A49" s="75">
        <f>IF(ISBLANK(VLOOKUP(D49,#REF!,3)),0,1)</f>
        <v>1</v>
      </c>
      <c r="B49" s="74">
        <f t="shared" si="0"/>
        <v>0</v>
      </c>
      <c r="C49" s="52">
        <v>15</v>
      </c>
      <c r="D49" s="53"/>
      <c r="E49" s="54"/>
      <c r="F49" s="55"/>
      <c r="G49" s="112"/>
      <c r="H49" s="53"/>
      <c r="I49" s="53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24"/>
      <c r="W49" s="124"/>
      <c r="X49" s="124"/>
      <c r="Y49" s="124"/>
      <c r="Z49" s="16"/>
      <c r="AA49" s="16"/>
      <c r="AB49" s="124"/>
      <c r="AC49" s="124"/>
      <c r="AD49" s="76"/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76"/>
      <c r="AR49" s="76"/>
      <c r="AS49" s="76"/>
      <c r="AT49" s="76"/>
      <c r="AU49" s="76"/>
      <c r="AV49" s="76"/>
      <c r="AW49" s="76"/>
      <c r="AX49" s="76"/>
      <c r="AY49" s="76"/>
      <c r="AZ49" s="76"/>
      <c r="BA49" s="76"/>
      <c r="BB49" s="77"/>
    </row>
    <row r="50" spans="1:54" ht="15.75" x14ac:dyDescent="0.25">
      <c r="A50" s="75">
        <f>IF(ISBLANK(VLOOKUP(D50,#REF!,3)),0,1)</f>
        <v>1</v>
      </c>
      <c r="B50" s="74">
        <f t="shared" si="0"/>
        <v>0</v>
      </c>
      <c r="C50" s="52">
        <v>16</v>
      </c>
      <c r="D50" s="53"/>
      <c r="E50" s="54"/>
      <c r="F50" s="55"/>
      <c r="G50" s="112"/>
      <c r="H50" s="53"/>
      <c r="I50" s="53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76"/>
      <c r="U50" s="76"/>
      <c r="V50" s="76"/>
      <c r="W50" s="76"/>
      <c r="X50" s="76"/>
      <c r="Y50" s="76"/>
      <c r="Z50" s="76"/>
      <c r="AA50" s="76"/>
      <c r="AB50" s="76"/>
      <c r="AC50" s="76"/>
      <c r="AD50" s="76"/>
      <c r="AE50" s="76"/>
      <c r="AF50" s="76"/>
      <c r="AG50" s="76"/>
      <c r="AH50" s="76"/>
      <c r="AI50" s="76"/>
      <c r="AJ50" s="76"/>
      <c r="AK50" s="76"/>
      <c r="AL50" s="76"/>
      <c r="AM50" s="76"/>
      <c r="AN50" s="76"/>
      <c r="AO50" s="76"/>
      <c r="AP50" s="76"/>
      <c r="AQ50" s="76"/>
      <c r="AR50" s="76"/>
      <c r="AS50" s="76"/>
      <c r="AT50" s="76"/>
      <c r="AU50" s="76"/>
      <c r="AV50" s="76"/>
      <c r="AW50" s="76"/>
      <c r="AX50" s="76"/>
      <c r="AY50" s="76"/>
      <c r="AZ50" s="76"/>
      <c r="BA50" s="76"/>
      <c r="BB50" s="77"/>
    </row>
    <row r="51" spans="1:54" ht="15.75" x14ac:dyDescent="0.25">
      <c r="A51" s="75">
        <f>IF(ISBLANK(VLOOKUP(D51,#REF!,3)),0,1)</f>
        <v>1</v>
      </c>
      <c r="B51" s="74">
        <f t="shared" si="0"/>
        <v>0</v>
      </c>
      <c r="C51" s="52">
        <v>17</v>
      </c>
      <c r="D51" s="53"/>
      <c r="E51" s="54"/>
      <c r="F51" s="55"/>
      <c r="G51" s="112"/>
      <c r="H51" s="53"/>
      <c r="I51" s="53"/>
      <c r="J51" s="16"/>
      <c r="K51" s="16"/>
      <c r="L51" s="16"/>
      <c r="M51" s="16"/>
      <c r="N51" s="16"/>
      <c r="O51" s="16"/>
      <c r="P51" s="16"/>
      <c r="Q51" s="16" t="s">
        <v>146</v>
      </c>
      <c r="R51" s="16"/>
      <c r="S51" s="16"/>
      <c r="T51" s="16"/>
      <c r="U51" s="16"/>
      <c r="V51" s="124"/>
      <c r="W51" s="124"/>
      <c r="X51" s="124"/>
      <c r="Y51" s="124"/>
      <c r="Z51" s="16"/>
      <c r="AA51" s="16"/>
      <c r="AB51" s="124"/>
      <c r="AC51" s="124"/>
      <c r="AD51" s="76"/>
      <c r="AE51" s="76"/>
      <c r="AF51" s="76"/>
      <c r="AG51" s="76"/>
      <c r="AH51" s="76"/>
      <c r="AI51" s="76"/>
      <c r="AJ51" s="76"/>
      <c r="AK51" s="76"/>
      <c r="AL51" s="76"/>
      <c r="AM51" s="76"/>
      <c r="AN51" s="76"/>
      <c r="AO51" s="76"/>
      <c r="AP51" s="76"/>
      <c r="AQ51" s="76"/>
      <c r="AR51" s="76"/>
      <c r="AS51" s="76"/>
      <c r="AT51" s="76"/>
      <c r="AU51" s="76"/>
      <c r="AV51" s="76"/>
      <c r="AW51" s="76"/>
      <c r="AX51" s="76"/>
      <c r="AY51" s="76"/>
      <c r="AZ51" s="76"/>
      <c r="BA51" s="76"/>
      <c r="BB51" s="77"/>
    </row>
    <row r="52" spans="1:54" ht="15.75" x14ac:dyDescent="0.25">
      <c r="A52" s="75">
        <f>IF(ISBLANK(VLOOKUP(D52,#REF!,3)),0,1)</f>
        <v>1</v>
      </c>
      <c r="B52" s="74">
        <f t="shared" si="0"/>
        <v>0</v>
      </c>
      <c r="C52" s="52">
        <v>18</v>
      </c>
      <c r="D52" s="53"/>
      <c r="E52" s="54"/>
      <c r="F52" s="55"/>
      <c r="G52" s="112"/>
      <c r="H52" s="53"/>
      <c r="I52" s="53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76"/>
      <c r="U52" s="76"/>
      <c r="V52" s="76"/>
      <c r="W52" s="76"/>
      <c r="X52" s="76"/>
      <c r="Y52" s="76"/>
      <c r="Z52" s="76"/>
      <c r="AA52" s="76"/>
      <c r="AB52" s="76"/>
      <c r="AC52" s="76"/>
      <c r="AD52" s="76"/>
      <c r="AE52" s="76"/>
      <c r="AF52" s="76"/>
      <c r="AG52" s="76"/>
      <c r="AH52" s="76"/>
      <c r="AI52" s="76"/>
      <c r="AJ52" s="76"/>
      <c r="AK52" s="76"/>
      <c r="AL52" s="76"/>
      <c r="AM52" s="76"/>
      <c r="AN52" s="76"/>
      <c r="AO52" s="76"/>
      <c r="AP52" s="76"/>
      <c r="AQ52" s="76"/>
      <c r="AR52" s="76"/>
      <c r="AS52" s="76"/>
      <c r="AT52" s="76"/>
      <c r="AU52" s="76"/>
      <c r="AV52" s="76"/>
      <c r="AW52" s="76"/>
      <c r="AX52" s="76"/>
      <c r="AY52" s="76"/>
      <c r="AZ52" s="76"/>
      <c r="BA52" s="76"/>
      <c r="BB52" s="77"/>
    </row>
    <row r="53" spans="1:54" ht="15.75" x14ac:dyDescent="0.25">
      <c r="A53" s="75">
        <f>IF(ISBLANK(VLOOKUP(D53,#REF!,3)),0,1)</f>
        <v>1</v>
      </c>
      <c r="B53" s="74">
        <f t="shared" si="0"/>
        <v>0</v>
      </c>
      <c r="C53" s="52">
        <v>19</v>
      </c>
      <c r="D53" s="53"/>
      <c r="E53" s="54"/>
      <c r="F53" s="55"/>
      <c r="G53" s="112"/>
      <c r="H53" s="53"/>
      <c r="I53" s="53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76"/>
      <c r="U53" s="76"/>
      <c r="V53" s="76"/>
      <c r="W53" s="76"/>
      <c r="X53" s="76"/>
      <c r="Y53" s="76"/>
      <c r="Z53" s="76"/>
      <c r="AA53" s="76"/>
      <c r="AB53" s="76"/>
      <c r="AC53" s="76"/>
      <c r="AD53" s="76"/>
      <c r="AE53" s="76"/>
      <c r="AF53" s="76"/>
      <c r="AG53" s="76"/>
      <c r="AH53" s="76"/>
      <c r="AI53" s="76"/>
      <c r="AJ53" s="76"/>
      <c r="AK53" s="76"/>
      <c r="AL53" s="76"/>
      <c r="AM53" s="76"/>
      <c r="AN53" s="76"/>
      <c r="AO53" s="76"/>
      <c r="AP53" s="76"/>
      <c r="AQ53" s="76"/>
      <c r="AR53" s="76"/>
      <c r="AS53" s="76"/>
      <c r="AT53" s="76"/>
      <c r="AU53" s="76"/>
      <c r="AV53" s="76"/>
      <c r="AW53" s="76"/>
      <c r="AX53" s="76"/>
      <c r="AY53" s="76"/>
      <c r="AZ53" s="76"/>
      <c r="BA53" s="76"/>
      <c r="BB53" s="77"/>
    </row>
    <row r="54" spans="1:54" ht="15.75" x14ac:dyDescent="0.25">
      <c r="A54" s="75">
        <f>IF(ISBLANK(VLOOKUP(D54,#REF!,3)),0,1)</f>
        <v>1</v>
      </c>
      <c r="B54" s="74">
        <f t="shared" si="0"/>
        <v>0</v>
      </c>
      <c r="C54" s="52">
        <v>20</v>
      </c>
      <c r="D54" s="53"/>
      <c r="E54" s="54"/>
      <c r="F54" s="55"/>
      <c r="G54" s="112"/>
      <c r="H54" s="53"/>
      <c r="I54" s="53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76"/>
      <c r="U54" s="76"/>
      <c r="V54" s="76"/>
      <c r="W54" s="76"/>
      <c r="X54" s="76"/>
      <c r="Y54" s="76"/>
      <c r="Z54" s="76"/>
      <c r="AA54" s="76"/>
      <c r="AB54" s="76"/>
      <c r="AC54" s="76"/>
      <c r="AD54" s="76"/>
      <c r="AE54" s="76"/>
      <c r="AF54" s="76"/>
      <c r="AG54" s="76"/>
      <c r="AH54" s="76"/>
      <c r="AI54" s="76"/>
      <c r="AJ54" s="76"/>
      <c r="AK54" s="76"/>
      <c r="AL54" s="76"/>
      <c r="AM54" s="76"/>
      <c r="AN54" s="76"/>
      <c r="AO54" s="76"/>
      <c r="AP54" s="76"/>
      <c r="AQ54" s="76"/>
      <c r="AR54" s="76"/>
      <c r="AS54" s="76"/>
      <c r="AT54" s="76"/>
      <c r="AU54" s="76"/>
      <c r="AV54" s="76"/>
      <c r="AW54" s="76"/>
      <c r="AX54" s="76"/>
      <c r="AY54" s="76"/>
      <c r="AZ54" s="76"/>
      <c r="BA54" s="76"/>
      <c r="BB54" s="77"/>
    </row>
    <row r="55" spans="1:54" ht="15.75" x14ac:dyDescent="0.25">
      <c r="A55" s="75">
        <f>IF(ISBLANK(VLOOKUP(D55,#REF!,3)),0,1)</f>
        <v>1</v>
      </c>
      <c r="B55" s="74">
        <f t="shared" si="0"/>
        <v>0</v>
      </c>
      <c r="C55" s="52">
        <v>21</v>
      </c>
      <c r="D55" s="53"/>
      <c r="E55" s="54"/>
      <c r="F55" s="55"/>
      <c r="G55" s="112"/>
      <c r="H55" s="53"/>
      <c r="I55" s="53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76"/>
      <c r="U55" s="76"/>
      <c r="V55" s="76"/>
      <c r="W55" s="76"/>
      <c r="X55" s="76"/>
      <c r="Y55" s="76"/>
      <c r="Z55" s="76"/>
      <c r="AA55" s="76"/>
      <c r="AB55" s="76"/>
      <c r="AC55" s="76"/>
      <c r="AD55" s="76"/>
      <c r="AE55" s="76"/>
      <c r="AF55" s="76"/>
      <c r="AG55" s="76"/>
      <c r="AH55" s="76"/>
      <c r="AI55" s="76"/>
      <c r="AJ55" s="76"/>
      <c r="AK55" s="76"/>
      <c r="AL55" s="76"/>
      <c r="AM55" s="76"/>
      <c r="AN55" s="76"/>
      <c r="AO55" s="76"/>
      <c r="AP55" s="76"/>
      <c r="AQ55" s="76"/>
      <c r="AR55" s="76"/>
      <c r="AS55" s="76"/>
      <c r="AT55" s="76"/>
      <c r="AU55" s="76"/>
      <c r="AV55" s="76"/>
      <c r="AW55" s="76"/>
      <c r="AX55" s="76"/>
      <c r="AY55" s="76"/>
      <c r="AZ55" s="76"/>
      <c r="BA55" s="76"/>
      <c r="BB55" s="77"/>
    </row>
    <row r="56" spans="1:54" ht="15.75" x14ac:dyDescent="0.25">
      <c r="A56" s="75">
        <f>IF(ISBLANK(VLOOKUP(D56,#REF!,3)),0,1)</f>
        <v>1</v>
      </c>
      <c r="B56" s="74">
        <f t="shared" si="0"/>
        <v>0</v>
      </c>
      <c r="C56" s="52">
        <v>22</v>
      </c>
      <c r="D56" s="53"/>
      <c r="E56" s="54"/>
      <c r="F56" s="55"/>
      <c r="G56" s="112"/>
      <c r="H56" s="53"/>
      <c r="I56" s="53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24"/>
      <c r="W56" s="124"/>
      <c r="X56" s="124"/>
      <c r="Y56" s="124"/>
      <c r="Z56" s="16"/>
      <c r="AA56" s="16"/>
      <c r="AB56" s="124"/>
      <c r="AC56" s="124"/>
      <c r="AD56" s="76"/>
      <c r="AE56" s="76"/>
      <c r="AF56" s="76"/>
      <c r="AG56" s="76"/>
      <c r="AH56" s="76"/>
      <c r="AI56" s="76"/>
      <c r="AJ56" s="76"/>
      <c r="AK56" s="76"/>
      <c r="AL56" s="76"/>
      <c r="AM56" s="76"/>
      <c r="AN56" s="76"/>
      <c r="AO56" s="76"/>
      <c r="AP56" s="76"/>
      <c r="AQ56" s="76"/>
      <c r="AR56" s="76"/>
      <c r="AS56" s="76"/>
      <c r="AT56" s="76"/>
      <c r="AU56" s="76"/>
      <c r="AV56" s="76"/>
      <c r="AW56" s="76"/>
      <c r="AX56" s="76"/>
      <c r="AY56" s="76"/>
      <c r="AZ56" s="76"/>
      <c r="BA56" s="76"/>
      <c r="BB56" s="77"/>
    </row>
    <row r="57" spans="1:54" ht="15.75" x14ac:dyDescent="0.25">
      <c r="A57" s="75">
        <f>IF(ISBLANK(VLOOKUP(D57,#REF!,3)),0,1)</f>
        <v>1</v>
      </c>
      <c r="B57" s="74">
        <f t="shared" si="0"/>
        <v>0</v>
      </c>
      <c r="C57" s="52">
        <v>23</v>
      </c>
      <c r="D57" s="53"/>
      <c r="E57" s="54"/>
      <c r="F57" s="55"/>
      <c r="G57" s="112"/>
      <c r="H57" s="53"/>
      <c r="I57" s="53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  <c r="AG57" s="76"/>
      <c r="AH57" s="76"/>
      <c r="AI57" s="76"/>
      <c r="AJ57" s="76"/>
      <c r="AK57" s="76"/>
      <c r="AL57" s="76"/>
      <c r="AM57" s="76"/>
      <c r="AN57" s="76"/>
      <c r="AO57" s="76"/>
      <c r="AP57" s="76"/>
      <c r="AQ57" s="76"/>
      <c r="AR57" s="76"/>
      <c r="AS57" s="76"/>
      <c r="AT57" s="76"/>
      <c r="AU57" s="76"/>
      <c r="AV57" s="76"/>
      <c r="AW57" s="76"/>
      <c r="AX57" s="76"/>
      <c r="AY57" s="76"/>
      <c r="AZ57" s="76"/>
      <c r="BA57" s="76"/>
      <c r="BB57" s="77"/>
    </row>
    <row r="58" spans="1:54" ht="16.5" thickBot="1" x14ac:dyDescent="0.3">
      <c r="A58" s="75">
        <f>IF(ISBLANK(VLOOKUP(D58,#REF!,3)),0,1)</f>
        <v>1</v>
      </c>
      <c r="B58" s="74">
        <f t="shared" si="0"/>
        <v>0</v>
      </c>
      <c r="C58" s="61">
        <v>24</v>
      </c>
      <c r="D58" s="62"/>
      <c r="E58" s="63"/>
      <c r="F58" s="64"/>
      <c r="G58" s="113"/>
      <c r="H58" s="62"/>
      <c r="I58" s="62"/>
      <c r="J58" s="152" t="s">
        <v>4</v>
      </c>
      <c r="K58" s="65" t="str">
        <f>IF(ISBLANK(E58),"",(0.000824493-(0.0000040899*E58)+(0.000000076438*E58^2)-(0.00000000082467*E58^3)+(0.0000000000053875*E58^4)))</f>
        <v/>
      </c>
      <c r="L58" s="65" t="str">
        <f t="shared" ref="L58" si="6">IF(ISBLANK(E58),"",(-0.00000572466+(0.00000010227*E58)-(0.0000000016546*E58^2)))</f>
        <v/>
      </c>
      <c r="M58" s="65" t="str">
        <f t="shared" ref="M58" si="7">IF(ISBLANK(E58),"",IF(ISBLANK(G58),(O58+(K58*35)+(L58*35^1.5)+(0.00000048314*35^2)),(O58+(K58*G58)+(L58*G58^1.5)+(0.00000048314*G58^2))))</f>
        <v/>
      </c>
      <c r="N58" s="66" t="str">
        <f t="shared" ref="N58" si="8">IF(ISBLANK(D58),"",IF(ISBLANK(G58),J58*(1+0.00001*(35-20)),J58*(1+0.00001*(G58-20))))</f>
        <v/>
      </c>
      <c r="O58" s="65" t="str">
        <f t="shared" ref="O58" si="9">IF(ISBLANK(E58),"",(0.999842594+(0.00006793952*E58)-(0.00000909529*E58^2)+(0.0000001001685*E58^3)-(0.000000001120083*E58^4)+(0.000000000006536332*E58^5)))</f>
        <v/>
      </c>
      <c r="P58" s="67" t="s">
        <v>4</v>
      </c>
      <c r="Q58" s="153" t="s">
        <v>4</v>
      </c>
      <c r="R58" s="68" t="s">
        <v>4</v>
      </c>
      <c r="S58" s="68" t="s">
        <v>4</v>
      </c>
      <c r="T58" s="78"/>
      <c r="U58" s="78"/>
      <c r="V58" s="78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/>
      <c r="AH58" s="78"/>
      <c r="AI58" s="78"/>
      <c r="AJ58" s="78"/>
      <c r="AK58" s="78"/>
      <c r="AL58" s="78"/>
      <c r="AM58" s="78"/>
      <c r="AN58" s="78"/>
      <c r="AO58" s="78"/>
      <c r="AP58" s="78"/>
      <c r="AQ58" s="78"/>
      <c r="AR58" s="78"/>
      <c r="AS58" s="78"/>
      <c r="AT58" s="78"/>
      <c r="AU58" s="78"/>
      <c r="AV58" s="78"/>
      <c r="AW58" s="78"/>
      <c r="AX58" s="78"/>
      <c r="AY58" s="78"/>
      <c r="AZ58" s="78"/>
      <c r="BA58" s="78"/>
      <c r="BB58" s="79"/>
    </row>
  </sheetData>
  <dataConsolidate/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AB31:AC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O31:AO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Q31:AQ32"/>
    <mergeCell ref="AR31:AR32"/>
    <mergeCell ref="AS31:AS32"/>
    <mergeCell ref="AT31:AT32"/>
    <mergeCell ref="AU31:AU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AV31:AV32"/>
    <mergeCell ref="AW31:AW32"/>
    <mergeCell ref="AX31:AX32"/>
    <mergeCell ref="AY31:AY32"/>
    <mergeCell ref="AZ31:AZ32"/>
    <mergeCell ref="BA31:BA32"/>
    <mergeCell ref="AP31:AP32"/>
  </mergeCells>
  <dataValidations count="4">
    <dataValidation type="list" showInputMessage="1" showErrorMessage="1" promptTitle="Choix Cardinal" sqref="P9">
      <formula1>$M$8:$M$10</formula1>
    </dataValidation>
    <dataValidation type="list" showInputMessage="1" showErrorMessage="1" promptTitle="Choix Cardinal" sqref="P10">
      <formula1>$N$8:$N$10</formula1>
    </dataValidation>
    <dataValidation allowBlank="1" showErrorMessage="1" sqref="J30"/>
    <dataValidation type="list" allowBlank="1" showErrorMessage="1" sqref="I29">
      <formula1>$O$28:$O$30</formula1>
    </dataValidation>
  </dataValidations>
  <pageMargins left="0.7" right="0.7" top="0.75" bottom="0.75" header="0.3" footer="0.3"/>
  <pageSetup paperSize="9" orientation="portrait" horizontalDpi="4294967293" r:id="rId1"/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8"/>
  <sheetViews>
    <sheetView zoomScaleNormal="100" workbookViewId="0">
      <selection activeCell="C2" sqref="C2:U12"/>
    </sheetView>
  </sheetViews>
  <sheetFormatPr baseColWidth="10" defaultColWidth="11.42578125" defaultRowHeight="15" x14ac:dyDescent="0.25"/>
  <cols>
    <col min="1" max="2" width="0.85546875" style="80" customWidth="1"/>
    <col min="3" max="3" width="3.7109375" style="80" customWidth="1"/>
    <col min="4" max="8" width="10.28515625" style="80" customWidth="1"/>
    <col min="9" max="10" width="15.7109375" style="80" customWidth="1"/>
    <col min="11" max="15" width="10.7109375" style="80" hidden="1" customWidth="1"/>
    <col min="16" max="16" width="10.7109375" style="80" customWidth="1"/>
    <col min="17" max="29" width="10.28515625" style="80" customWidth="1"/>
    <col min="30" max="16384" width="11.42578125" style="80"/>
  </cols>
  <sheetData>
    <row r="1" spans="3:23" ht="3" customHeight="1" thickBot="1" x14ac:dyDescent="0.3"/>
    <row r="2" spans="3:23" ht="21" x14ac:dyDescent="0.35">
      <c r="C2" s="214" t="s">
        <v>19</v>
      </c>
      <c r="D2" s="215"/>
      <c r="E2" s="215"/>
      <c r="F2" s="216" t="s">
        <v>147</v>
      </c>
      <c r="G2" s="216"/>
      <c r="H2" s="216"/>
      <c r="I2" s="216"/>
      <c r="J2" s="216"/>
      <c r="K2" s="216"/>
      <c r="L2" s="216"/>
      <c r="M2" s="216"/>
      <c r="N2" s="216"/>
      <c r="O2" s="216"/>
      <c r="P2" s="216"/>
      <c r="Q2" s="216"/>
      <c r="R2" s="216"/>
      <c r="S2" s="216"/>
      <c r="T2" s="216"/>
      <c r="U2" s="1"/>
    </row>
    <row r="3" spans="3:23" x14ac:dyDescent="0.25">
      <c r="C3" s="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2"/>
    </row>
    <row r="4" spans="3:23" ht="21.75" thickBot="1" x14ac:dyDescent="0.4">
      <c r="C4" s="217" t="s">
        <v>75</v>
      </c>
      <c r="D4" s="218"/>
      <c r="E4" s="218"/>
      <c r="F4" s="218"/>
      <c r="G4" s="218"/>
      <c r="H4" s="218"/>
      <c r="I4" s="218"/>
      <c r="J4" s="218"/>
      <c r="K4" s="218"/>
      <c r="L4" s="218"/>
      <c r="M4" s="218"/>
      <c r="N4" s="218"/>
      <c r="O4" s="218"/>
      <c r="P4" s="218"/>
      <c r="Q4" s="218"/>
      <c r="R4" s="218"/>
      <c r="S4" s="218"/>
      <c r="T4" s="218"/>
      <c r="U4" s="219"/>
    </row>
    <row r="5" spans="3:23" ht="15.75" customHeight="1" thickBot="1" x14ac:dyDescent="0.4">
      <c r="C5" s="7"/>
      <c r="D5" s="7"/>
      <c r="E5" s="7"/>
      <c r="F5" s="7"/>
      <c r="G5" s="7"/>
      <c r="J5" s="7"/>
      <c r="K5" s="7"/>
      <c r="L5" s="7"/>
      <c r="M5" s="7"/>
      <c r="N5" s="7"/>
      <c r="O5" s="7"/>
      <c r="P5" s="7"/>
      <c r="Q5" s="7"/>
      <c r="R5" s="7"/>
    </row>
    <row r="6" spans="3:23" ht="16.5" customHeight="1" thickBot="1" x14ac:dyDescent="0.3">
      <c r="C6" s="220" t="s">
        <v>38</v>
      </c>
      <c r="D6" s="221"/>
      <c r="E6" s="221"/>
      <c r="F6" s="222">
        <v>52</v>
      </c>
      <c r="G6" s="222"/>
      <c r="H6" s="221" t="s">
        <v>37</v>
      </c>
      <c r="I6" s="221"/>
      <c r="J6" s="221"/>
      <c r="K6" s="51"/>
      <c r="L6" s="51"/>
      <c r="M6" s="51"/>
      <c r="N6" s="50"/>
      <c r="O6" s="51"/>
      <c r="P6" s="223">
        <v>1</v>
      </c>
      <c r="Q6" s="223"/>
      <c r="R6" s="224" t="s">
        <v>78</v>
      </c>
      <c r="S6" s="224"/>
      <c r="T6" s="225">
        <v>37429</v>
      </c>
      <c r="U6" s="226"/>
    </row>
    <row r="7" spans="3:23" ht="16.5" customHeight="1" thickBot="1" x14ac:dyDescent="0.4">
      <c r="C7" s="34"/>
      <c r="D7" s="34"/>
      <c r="E7" s="33"/>
      <c r="F7" s="35"/>
      <c r="G7" s="33"/>
      <c r="H7" s="33"/>
      <c r="I7" s="33"/>
      <c r="J7" s="33"/>
      <c r="K7" s="33"/>
      <c r="L7" s="33"/>
      <c r="M7" s="33"/>
      <c r="N7" s="33"/>
      <c r="O7" s="37"/>
      <c r="P7" s="33"/>
      <c r="Q7" s="36"/>
    </row>
    <row r="8" spans="3:23" ht="15" customHeight="1" x14ac:dyDescent="0.25">
      <c r="C8" s="46"/>
      <c r="D8" s="33"/>
      <c r="G8" s="206" t="s">
        <v>57</v>
      </c>
      <c r="H8" s="207"/>
      <c r="I8" s="172" t="s">
        <v>50</v>
      </c>
      <c r="J8" s="172" t="s">
        <v>46</v>
      </c>
      <c r="K8" s="44"/>
      <c r="L8" s="44"/>
      <c r="M8" s="44"/>
      <c r="N8" s="44"/>
      <c r="O8" s="47"/>
      <c r="P8" s="45" t="s">
        <v>52</v>
      </c>
      <c r="Q8" s="208" t="s">
        <v>47</v>
      </c>
      <c r="R8" s="209"/>
    </row>
    <row r="9" spans="3:23" ht="14.25" customHeight="1" x14ac:dyDescent="0.25">
      <c r="C9" s="46"/>
      <c r="D9" s="33"/>
      <c r="G9" s="210" t="s">
        <v>48</v>
      </c>
      <c r="H9" s="211"/>
      <c r="I9" s="38">
        <v>0</v>
      </c>
      <c r="J9" s="39">
        <v>2.21</v>
      </c>
      <c r="K9" s="42" t="s">
        <v>51</v>
      </c>
      <c r="L9" s="43" t="str">
        <f>IF(P9=M9,"+","-")</f>
        <v>-</v>
      </c>
      <c r="M9" s="42" t="s">
        <v>3</v>
      </c>
      <c r="N9" s="42" t="s">
        <v>54</v>
      </c>
      <c r="O9" s="16" t="str">
        <f>IF(ISBLANK(I9),"",IF(ISBLANK(J9),"",IF(P9=M10,L9&amp;N11,N11)))</f>
        <v>-0°2,21</v>
      </c>
      <c r="P9" s="39" t="s">
        <v>53</v>
      </c>
      <c r="Q9" s="212">
        <f>IF(ISBLANK(I9),"",IF(ISBLANK(J9),"",IF(J9&gt;60,"ERREUR !!",O11*(I9+(J9/60)))))</f>
        <v>-3.6833333333333336E-2</v>
      </c>
      <c r="R9" s="213"/>
    </row>
    <row r="10" spans="3:23" ht="15" customHeight="1" x14ac:dyDescent="0.25">
      <c r="C10" s="46"/>
      <c r="D10" s="33"/>
      <c r="G10" s="210" t="s">
        <v>49</v>
      </c>
      <c r="H10" s="211"/>
      <c r="I10" s="38">
        <v>6</v>
      </c>
      <c r="J10" s="39">
        <v>32.39</v>
      </c>
      <c r="K10" s="42" t="s">
        <v>51</v>
      </c>
      <c r="L10" s="43" t="str">
        <f>IF(P10=N9,"+","-")</f>
        <v>+</v>
      </c>
      <c r="M10" s="42" t="s">
        <v>53</v>
      </c>
      <c r="N10" s="42" t="s">
        <v>55</v>
      </c>
      <c r="O10" s="11" t="str">
        <f>IF(ISBLANK(I10),"",IF(ISBLANK(J10),"",IF(P10=N10,L10&amp;N12,N12)))</f>
        <v>6°32,39</v>
      </c>
      <c r="P10" s="39" t="s">
        <v>54</v>
      </c>
      <c r="Q10" s="212">
        <f>IF(ISBLANK(I10),"",IF(ISBLANK(J10),"",IF(J10&gt;60,"ERREUR !!",O12*(I10+(J10/60)))))</f>
        <v>6.5398333333333332</v>
      </c>
      <c r="R10" s="213"/>
      <c r="S10" s="31"/>
      <c r="T10" s="31"/>
    </row>
    <row r="11" spans="3:23" x14ac:dyDescent="0.25">
      <c r="G11" s="194" t="s">
        <v>72</v>
      </c>
      <c r="H11" s="195"/>
      <c r="I11" s="83" t="s">
        <v>33</v>
      </c>
      <c r="J11" s="85">
        <v>37429</v>
      </c>
      <c r="K11" s="85"/>
      <c r="L11" s="85"/>
      <c r="M11" s="85"/>
      <c r="N11" s="86" t="str">
        <f>I9&amp;"°"&amp;J9</f>
        <v>0°2,21</v>
      </c>
      <c r="O11" s="87">
        <f>IF(P9=M10,-1,1)</f>
        <v>-1</v>
      </c>
      <c r="P11" s="198" t="str">
        <f>TEXT(J11,"aaaa-mm-jj")&amp;"T"&amp;TEXT(J12,"hh:mm:ss")&amp;"z"</f>
        <v>2006-06-23T10:00:00z</v>
      </c>
      <c r="Q11" s="198"/>
      <c r="R11" s="199"/>
      <c r="T11" s="30"/>
      <c r="U11" s="30"/>
      <c r="V11" s="32"/>
      <c r="W11" s="32"/>
    </row>
    <row r="12" spans="3:23" ht="15.75" thickBot="1" x14ac:dyDescent="0.3">
      <c r="G12" s="196"/>
      <c r="H12" s="197"/>
      <c r="I12" s="84" t="s">
        <v>73</v>
      </c>
      <c r="J12" s="114">
        <v>0.41666666666666669</v>
      </c>
      <c r="K12" s="88"/>
      <c r="L12" s="88"/>
      <c r="M12" s="88"/>
      <c r="N12" s="89" t="str">
        <f>I10&amp;"°"&amp;J10</f>
        <v>6°32,39</v>
      </c>
      <c r="O12" s="87">
        <f>IF(P10=N10,-1,1)</f>
        <v>1</v>
      </c>
      <c r="P12" s="200"/>
      <c r="Q12" s="200"/>
      <c r="R12" s="201"/>
      <c r="T12" s="30"/>
      <c r="U12" s="30"/>
      <c r="V12" s="32"/>
      <c r="W12" s="32"/>
    </row>
    <row r="13" spans="3:23" ht="15.75" thickBot="1" x14ac:dyDescent="0.3">
      <c r="C13" s="5" t="s">
        <v>1</v>
      </c>
      <c r="D13" s="5"/>
      <c r="E13" s="6"/>
      <c r="K13" s="81"/>
      <c r="L13" s="81"/>
      <c r="M13" s="81"/>
      <c r="N13" s="81"/>
      <c r="O13" s="81"/>
      <c r="P13" s="81"/>
      <c r="Q13" s="82"/>
    </row>
    <row r="14" spans="3:23" ht="15" customHeight="1" x14ac:dyDescent="0.25">
      <c r="C14" s="97" t="s">
        <v>7</v>
      </c>
      <c r="D14" s="90"/>
      <c r="E14" s="90"/>
      <c r="F14" s="90"/>
      <c r="G14" s="90"/>
      <c r="H14" s="91"/>
      <c r="I14" s="91"/>
      <c r="J14" s="91"/>
      <c r="K14" s="90"/>
      <c r="L14" s="90"/>
      <c r="M14" s="90"/>
      <c r="N14" s="91"/>
      <c r="O14" s="12"/>
      <c r="P14" s="91"/>
      <c r="Q14" s="12" t="s">
        <v>17</v>
      </c>
      <c r="R14" s="17">
        <v>22.2</v>
      </c>
      <c r="S14" s="92" t="s">
        <v>2</v>
      </c>
    </row>
    <row r="15" spans="3:23" ht="14.25" customHeight="1" x14ac:dyDescent="0.25">
      <c r="C15" s="98" t="s">
        <v>32</v>
      </c>
      <c r="D15" s="93"/>
      <c r="E15" s="93"/>
      <c r="F15" s="93"/>
      <c r="G15" s="93"/>
      <c r="H15" s="23"/>
      <c r="I15" s="23"/>
      <c r="J15" s="23"/>
      <c r="K15" s="93"/>
      <c r="L15" s="93"/>
      <c r="M15" s="93"/>
      <c r="N15" s="23"/>
      <c r="O15" s="13"/>
      <c r="P15" s="23"/>
      <c r="Q15" s="13" t="s">
        <v>34</v>
      </c>
      <c r="R15" s="18">
        <v>22.2</v>
      </c>
      <c r="S15" s="94" t="s">
        <v>2</v>
      </c>
    </row>
    <row r="16" spans="3:23" x14ac:dyDescent="0.25">
      <c r="C16" s="98" t="s">
        <v>11</v>
      </c>
      <c r="D16" s="93"/>
      <c r="E16" s="93"/>
      <c r="F16" s="93"/>
      <c r="G16" s="93"/>
      <c r="H16" s="23"/>
      <c r="I16" s="23"/>
      <c r="J16" s="23"/>
      <c r="K16" s="93"/>
      <c r="L16" s="93"/>
      <c r="M16" s="93"/>
      <c r="N16" s="23"/>
      <c r="O16" s="14"/>
      <c r="P16" s="23"/>
      <c r="Q16" s="14" t="s">
        <v>35</v>
      </c>
      <c r="R16" s="20" t="s">
        <v>4</v>
      </c>
      <c r="S16" s="94" t="s">
        <v>6</v>
      </c>
    </row>
    <row r="17" spans="3:54" ht="15.75" thickBot="1" x14ac:dyDescent="0.3">
      <c r="C17" s="99" t="s">
        <v>12</v>
      </c>
      <c r="D17" s="95"/>
      <c r="E17" s="95"/>
      <c r="F17" s="95"/>
      <c r="G17" s="95"/>
      <c r="H17" s="24"/>
      <c r="I17" s="24"/>
      <c r="J17" s="24"/>
      <c r="K17" s="95"/>
      <c r="L17" s="95"/>
      <c r="M17" s="95"/>
      <c r="N17" s="24"/>
      <c r="O17" s="15"/>
      <c r="P17" s="24"/>
      <c r="Q17" s="15" t="s">
        <v>36</v>
      </c>
      <c r="R17" s="21" t="s">
        <v>4</v>
      </c>
      <c r="S17" s="96" t="s">
        <v>6</v>
      </c>
    </row>
    <row r="18" spans="3:54" hidden="1" x14ac:dyDescent="0.25">
      <c r="C18" s="8" t="s">
        <v>8</v>
      </c>
      <c r="D18" s="9"/>
      <c r="E18" s="9"/>
      <c r="F18" s="9"/>
      <c r="G18" s="9"/>
      <c r="H18" s="9"/>
      <c r="I18" s="9"/>
      <c r="J18" s="9"/>
      <c r="K18" s="10"/>
      <c r="L18" s="10"/>
      <c r="M18" s="10"/>
      <c r="N18" s="10"/>
      <c r="O18" s="25" t="s">
        <v>0</v>
      </c>
      <c r="P18" s="19">
        <f>(0.999842594+(0.00006793952*$R$14)-(0.00000909529*$R$14^2)+(0.0000001001685*$R$14^3)-(0.000000001120083*$R$14^4)+(0.000000000006536332*$R$14^5))</f>
        <v>0.99772746372807231</v>
      </c>
      <c r="Q18" s="10"/>
      <c r="R18" s="2"/>
    </row>
    <row r="19" spans="3:54" hidden="1" x14ac:dyDescent="0.25">
      <c r="C19" s="8" t="s">
        <v>9</v>
      </c>
      <c r="D19" s="9"/>
      <c r="E19" s="9"/>
      <c r="F19" s="9"/>
      <c r="G19" s="9"/>
      <c r="H19" s="9"/>
      <c r="I19" s="9"/>
      <c r="J19" s="9"/>
      <c r="K19" s="10"/>
      <c r="L19" s="10"/>
      <c r="M19" s="10"/>
      <c r="N19" s="10"/>
      <c r="O19" s="25" t="s">
        <v>43</v>
      </c>
      <c r="P19" s="19" t="e">
        <f>$P$24*($P$18/#REF!)</f>
        <v>#REF!</v>
      </c>
      <c r="Q19" s="10" t="s">
        <v>3</v>
      </c>
      <c r="R19" s="2"/>
    </row>
    <row r="20" spans="3:54" hidden="1" x14ac:dyDescent="0.25">
      <c r="C20" s="8" t="s">
        <v>18</v>
      </c>
      <c r="D20" s="9"/>
      <c r="E20" s="9"/>
      <c r="F20" s="9"/>
      <c r="G20" s="9"/>
      <c r="H20" s="9"/>
      <c r="I20" s="9"/>
      <c r="J20" s="9"/>
      <c r="K20" s="10"/>
      <c r="L20" s="10"/>
      <c r="M20" s="10"/>
      <c r="N20" s="10"/>
      <c r="O20" s="25" t="s">
        <v>44</v>
      </c>
      <c r="P20" s="19" t="e">
        <f>5+#REF!</f>
        <v>#REF!</v>
      </c>
      <c r="Q20" s="10" t="s">
        <v>6</v>
      </c>
      <c r="R20" s="2"/>
    </row>
    <row r="21" spans="3:54" hidden="1" x14ac:dyDescent="0.25">
      <c r="C21" s="8" t="s">
        <v>10</v>
      </c>
      <c r="D21" s="9"/>
      <c r="E21" s="9"/>
      <c r="F21" s="9"/>
      <c r="G21" s="9"/>
      <c r="H21" s="9"/>
      <c r="I21" s="9"/>
      <c r="J21" s="9"/>
      <c r="K21" s="10"/>
      <c r="L21" s="10"/>
      <c r="M21" s="10"/>
      <c r="N21" s="10"/>
      <c r="O21" s="25" t="s">
        <v>45</v>
      </c>
      <c r="P21" s="19" t="e">
        <f>P20*(1+0.00001*(R14-20))</f>
        <v>#REF!</v>
      </c>
      <c r="Q21" s="10" t="s">
        <v>6</v>
      </c>
      <c r="R21" s="2"/>
    </row>
    <row r="22" spans="3:54" hidden="1" x14ac:dyDescent="0.25">
      <c r="C22" s="8" t="s">
        <v>13</v>
      </c>
      <c r="D22" s="9"/>
      <c r="E22" s="9"/>
      <c r="F22" s="9"/>
      <c r="G22" s="9"/>
      <c r="H22" s="9"/>
      <c r="I22" s="9"/>
      <c r="J22" s="9"/>
      <c r="K22" s="10"/>
      <c r="L22" s="10"/>
      <c r="M22" s="10"/>
      <c r="N22" s="10"/>
      <c r="O22" s="25" t="s">
        <v>39</v>
      </c>
      <c r="P22" s="22" t="e">
        <f>$R$16*(1+0.00001*(20-$R$14))</f>
        <v>#VALUE!</v>
      </c>
      <c r="Q22" s="10" t="s">
        <v>6</v>
      </c>
      <c r="R22" s="2"/>
    </row>
    <row r="23" spans="3:54" hidden="1" x14ac:dyDescent="0.25">
      <c r="C23" s="8" t="s">
        <v>14</v>
      </c>
      <c r="D23" s="9"/>
      <c r="E23" s="9"/>
      <c r="F23" s="9"/>
      <c r="G23" s="9"/>
      <c r="H23" s="9"/>
      <c r="I23" s="9"/>
      <c r="J23" s="9"/>
      <c r="K23" s="10"/>
      <c r="L23" s="10"/>
      <c r="M23" s="10"/>
      <c r="N23" s="10"/>
      <c r="O23" s="25" t="s">
        <v>40</v>
      </c>
      <c r="P23" s="22" t="e">
        <f>$R$17*(1+0.00001*(20-$R$14))</f>
        <v>#VALUE!</v>
      </c>
      <c r="Q23" s="10" t="s">
        <v>6</v>
      </c>
      <c r="R23" s="2"/>
    </row>
    <row r="24" spans="3:54" hidden="1" x14ac:dyDescent="0.25">
      <c r="C24" s="8" t="s">
        <v>15</v>
      </c>
      <c r="D24" s="9"/>
      <c r="E24" s="9"/>
      <c r="F24" s="9"/>
      <c r="G24" s="9"/>
      <c r="H24" s="9"/>
      <c r="I24" s="9"/>
      <c r="J24" s="9"/>
      <c r="K24" s="10"/>
      <c r="L24" s="10"/>
      <c r="M24" s="10"/>
      <c r="N24" s="10"/>
      <c r="O24" s="25" t="s">
        <v>41</v>
      </c>
      <c r="P24" s="23" t="e">
        <f>MAX(#REF!)</f>
        <v>#REF!</v>
      </c>
      <c r="Q24" s="10" t="s">
        <v>3</v>
      </c>
      <c r="R24" s="2"/>
    </row>
    <row r="25" spans="3:54" hidden="1" x14ac:dyDescent="0.25">
      <c r="C25" s="8" t="s">
        <v>16</v>
      </c>
      <c r="D25" s="9"/>
      <c r="E25" s="9"/>
      <c r="F25" s="9"/>
      <c r="G25" s="9"/>
      <c r="H25" s="9"/>
      <c r="I25" s="9"/>
      <c r="J25" s="9"/>
      <c r="K25" s="10"/>
      <c r="L25" s="10"/>
      <c r="M25" s="10"/>
      <c r="N25" s="10"/>
      <c r="O25" s="25" t="s">
        <v>42</v>
      </c>
      <c r="P25" s="23" t="e">
        <f>IF(ISBLANK(R14),"",IF(ISBLANK(P21),"",IF(ISBLANK(R17),"",(($P$24*$P$18)/($P$22-$P$23)))))</f>
        <v>#REF!</v>
      </c>
      <c r="Q25" s="10" t="s">
        <v>3</v>
      </c>
      <c r="R25" s="2"/>
    </row>
    <row r="26" spans="3:54" hidden="1" x14ac:dyDescent="0.25">
      <c r="C26" s="40" t="s">
        <v>31</v>
      </c>
      <c r="D26" s="41"/>
      <c r="E26" s="41"/>
      <c r="F26" s="41"/>
      <c r="G26" s="41"/>
      <c r="H26" s="41"/>
      <c r="I26" s="41"/>
      <c r="J26" s="41"/>
      <c r="K26" s="10"/>
      <c r="L26" s="10"/>
      <c r="M26" s="10"/>
      <c r="N26" s="10"/>
      <c r="O26" s="25" t="s">
        <v>30</v>
      </c>
      <c r="P26" s="23" t="e">
        <f>2+(#REF!+#REF!)</f>
        <v>#REF!</v>
      </c>
      <c r="Q26" s="10" t="s">
        <v>6</v>
      </c>
      <c r="R26" s="2"/>
    </row>
    <row r="27" spans="3:54" ht="15.75" hidden="1" thickBot="1" x14ac:dyDescent="0.3">
      <c r="C27" s="26"/>
      <c r="D27" s="27"/>
      <c r="E27" s="27"/>
      <c r="F27" s="27"/>
      <c r="G27" s="27"/>
      <c r="H27" s="27"/>
      <c r="I27" s="27"/>
      <c r="J27" s="27"/>
      <c r="K27" s="28"/>
      <c r="L27" s="28"/>
      <c r="M27" s="28"/>
      <c r="N27" s="28"/>
      <c r="O27" s="29" t="s">
        <v>29</v>
      </c>
      <c r="P27" s="24">
        <v>1.6999999999999999E-3</v>
      </c>
      <c r="Q27" s="28"/>
      <c r="R27" s="4"/>
    </row>
    <row r="29" spans="3:54" ht="15.75" x14ac:dyDescent="0.25">
      <c r="E29" s="202" t="s">
        <v>60</v>
      </c>
      <c r="F29" s="202"/>
      <c r="G29" s="202"/>
      <c r="H29" s="202"/>
      <c r="I29" s="69" t="s">
        <v>66</v>
      </c>
      <c r="K29" s="70"/>
      <c r="L29" s="70"/>
      <c r="M29" s="70"/>
      <c r="N29" s="71"/>
      <c r="O29" s="70" t="s">
        <v>66</v>
      </c>
    </row>
    <row r="30" spans="3:54" ht="16.5" thickBot="1" x14ac:dyDescent="0.3">
      <c r="E30" s="171"/>
      <c r="F30" s="171"/>
      <c r="G30" s="171"/>
      <c r="H30" s="171"/>
      <c r="I30" s="171"/>
      <c r="J30" s="73"/>
      <c r="K30" s="72"/>
      <c r="L30" s="72"/>
      <c r="M30" s="72"/>
      <c r="N30" s="71"/>
      <c r="O30" s="71" t="s">
        <v>65</v>
      </c>
      <c r="P30" s="71"/>
    </row>
    <row r="31" spans="3:54" ht="15.75" customHeight="1" x14ac:dyDescent="0.25">
      <c r="C31" s="203" t="s">
        <v>5</v>
      </c>
      <c r="D31" s="190" t="s">
        <v>24</v>
      </c>
      <c r="E31" s="190" t="s">
        <v>58</v>
      </c>
      <c r="F31" s="190" t="s">
        <v>56</v>
      </c>
      <c r="G31" s="190" t="s">
        <v>20</v>
      </c>
      <c r="H31" s="190" t="s">
        <v>76</v>
      </c>
      <c r="I31" s="188" t="s">
        <v>77</v>
      </c>
      <c r="J31" s="188" t="s">
        <v>64</v>
      </c>
      <c r="K31" s="190" t="s">
        <v>21</v>
      </c>
      <c r="L31" s="190" t="s">
        <v>22</v>
      </c>
      <c r="M31" s="190" t="s">
        <v>26</v>
      </c>
      <c r="N31" s="190" t="s">
        <v>25</v>
      </c>
      <c r="O31" s="190" t="s">
        <v>23</v>
      </c>
      <c r="P31" s="192" t="s">
        <v>74</v>
      </c>
      <c r="Q31" s="192"/>
      <c r="R31" s="192"/>
      <c r="S31" s="192"/>
      <c r="T31" s="184" t="s">
        <v>69</v>
      </c>
      <c r="U31" s="184"/>
      <c r="V31" s="184" t="s">
        <v>70</v>
      </c>
      <c r="W31" s="184"/>
      <c r="X31" s="184" t="s">
        <v>71</v>
      </c>
      <c r="Y31" s="184"/>
      <c r="Z31" s="184" t="s">
        <v>67</v>
      </c>
      <c r="AA31" s="184"/>
      <c r="AB31" s="184" t="s">
        <v>68</v>
      </c>
      <c r="AC31" s="186"/>
      <c r="AD31" s="227" t="s">
        <v>80</v>
      </c>
      <c r="AE31" s="227" t="s">
        <v>81</v>
      </c>
      <c r="AF31" s="227" t="s">
        <v>82</v>
      </c>
      <c r="AG31" s="228" t="s">
        <v>83</v>
      </c>
      <c r="AH31" s="227" t="s">
        <v>84</v>
      </c>
      <c r="AI31" s="227" t="s">
        <v>85</v>
      </c>
      <c r="AJ31" s="227" t="s">
        <v>86</v>
      </c>
      <c r="AK31" s="227" t="s">
        <v>87</v>
      </c>
      <c r="AL31" s="228" t="s">
        <v>88</v>
      </c>
      <c r="AM31" s="227" t="s">
        <v>89</v>
      </c>
      <c r="AN31" s="227" t="s">
        <v>90</v>
      </c>
      <c r="AO31" s="227" t="s">
        <v>91</v>
      </c>
      <c r="AP31" s="227" t="s">
        <v>92</v>
      </c>
      <c r="AQ31" s="227" t="s">
        <v>93</v>
      </c>
      <c r="AR31" s="228" t="s">
        <v>94</v>
      </c>
      <c r="AS31" s="228" t="s">
        <v>95</v>
      </c>
      <c r="AT31" s="228" t="s">
        <v>96</v>
      </c>
      <c r="AU31" s="227" t="s">
        <v>97</v>
      </c>
      <c r="AV31" s="227" t="s">
        <v>98</v>
      </c>
      <c r="AW31" s="229" t="s">
        <v>99</v>
      </c>
      <c r="AX31" s="227" t="s">
        <v>100</v>
      </c>
      <c r="AY31" s="227" t="s">
        <v>101</v>
      </c>
      <c r="AZ31" s="228" t="s">
        <v>102</v>
      </c>
      <c r="BA31" s="227" t="s">
        <v>103</v>
      </c>
      <c r="BB31" s="230" t="s">
        <v>104</v>
      </c>
    </row>
    <row r="32" spans="3:54" ht="15.75" customHeight="1" x14ac:dyDescent="0.25">
      <c r="C32" s="204"/>
      <c r="D32" s="191"/>
      <c r="E32" s="191"/>
      <c r="F32" s="191"/>
      <c r="G32" s="191"/>
      <c r="H32" s="191"/>
      <c r="I32" s="205"/>
      <c r="J32" s="189"/>
      <c r="K32" s="191"/>
      <c r="L32" s="191"/>
      <c r="M32" s="191"/>
      <c r="N32" s="191"/>
      <c r="O32" s="191"/>
      <c r="P32" s="193"/>
      <c r="Q32" s="193"/>
      <c r="R32" s="193"/>
      <c r="S32" s="193"/>
      <c r="T32" s="185"/>
      <c r="U32" s="185"/>
      <c r="V32" s="185"/>
      <c r="W32" s="185"/>
      <c r="X32" s="185"/>
      <c r="Y32" s="185"/>
      <c r="Z32" s="185"/>
      <c r="AA32" s="185"/>
      <c r="AB32" s="185"/>
      <c r="AC32" s="187"/>
      <c r="AD32" s="227"/>
      <c r="AE32" s="227"/>
      <c r="AF32" s="227"/>
      <c r="AG32" s="228"/>
      <c r="AH32" s="227"/>
      <c r="AI32" s="227"/>
      <c r="AJ32" s="227"/>
      <c r="AK32" s="227"/>
      <c r="AL32" s="228"/>
      <c r="AM32" s="227"/>
      <c r="AN32" s="227"/>
      <c r="AO32" s="227"/>
      <c r="AP32" s="227"/>
      <c r="AQ32" s="227"/>
      <c r="AR32" s="228"/>
      <c r="AS32" s="228"/>
      <c r="AT32" s="228"/>
      <c r="AU32" s="227"/>
      <c r="AV32" s="227"/>
      <c r="AW32" s="229"/>
      <c r="AX32" s="227"/>
      <c r="AY32" s="227"/>
      <c r="AZ32" s="228"/>
      <c r="BA32" s="227"/>
      <c r="BB32" s="230"/>
    </row>
    <row r="33" spans="1:54" ht="15.75" customHeight="1" x14ac:dyDescent="0.25">
      <c r="C33" s="178" t="s">
        <v>59</v>
      </c>
      <c r="D33" s="180" t="s">
        <v>4</v>
      </c>
      <c r="E33" s="180" t="s">
        <v>2</v>
      </c>
      <c r="F33" s="176" t="s">
        <v>62</v>
      </c>
      <c r="G33" s="182"/>
      <c r="H33" s="176" t="s">
        <v>27</v>
      </c>
      <c r="I33" s="176" t="s">
        <v>27</v>
      </c>
      <c r="J33" s="176" t="s">
        <v>62</v>
      </c>
      <c r="K33" s="170"/>
      <c r="L33" s="170"/>
      <c r="M33" s="170"/>
      <c r="N33" s="170"/>
      <c r="O33" s="170"/>
      <c r="P33" s="137" t="s">
        <v>132</v>
      </c>
      <c r="Q33" s="137"/>
      <c r="R33" s="137" t="s">
        <v>133</v>
      </c>
      <c r="S33" s="137" t="s">
        <v>134</v>
      </c>
      <c r="T33" s="138" t="s">
        <v>135</v>
      </c>
      <c r="U33" s="138" t="s">
        <v>136</v>
      </c>
      <c r="V33" s="138" t="s">
        <v>137</v>
      </c>
      <c r="W33" s="138" t="s">
        <v>138</v>
      </c>
      <c r="X33" s="138" t="s">
        <v>139</v>
      </c>
      <c r="Y33" s="138" t="s">
        <v>140</v>
      </c>
      <c r="Z33" s="138" t="s">
        <v>141</v>
      </c>
      <c r="AA33" s="138" t="s">
        <v>142</v>
      </c>
      <c r="AB33" s="138" t="s">
        <v>143</v>
      </c>
      <c r="AC33" s="139" t="s">
        <v>144</v>
      </c>
      <c r="AD33" s="129" t="s">
        <v>105</v>
      </c>
      <c r="AE33" s="129" t="s">
        <v>106</v>
      </c>
      <c r="AF33" s="129" t="s">
        <v>107</v>
      </c>
      <c r="AG33" s="130" t="s">
        <v>108</v>
      </c>
      <c r="AH33" s="129" t="s">
        <v>109</v>
      </c>
      <c r="AI33" s="131" t="s">
        <v>110</v>
      </c>
      <c r="AJ33" s="129" t="s">
        <v>111</v>
      </c>
      <c r="AK33" s="131" t="s">
        <v>112</v>
      </c>
      <c r="AL33" s="129" t="s">
        <v>113</v>
      </c>
      <c r="AM33" s="129" t="s">
        <v>114</v>
      </c>
      <c r="AN33" s="129" t="s">
        <v>115</v>
      </c>
      <c r="AO33" s="129" t="s">
        <v>116</v>
      </c>
      <c r="AP33" s="129" t="s">
        <v>117</v>
      </c>
      <c r="AQ33" s="131" t="s">
        <v>118</v>
      </c>
      <c r="AR33" s="129" t="s">
        <v>119</v>
      </c>
      <c r="AS33" s="129" t="s">
        <v>120</v>
      </c>
      <c r="AT33" s="132" t="s">
        <v>121</v>
      </c>
      <c r="AU33" s="131" t="s">
        <v>122</v>
      </c>
      <c r="AV33" s="131" t="s">
        <v>123</v>
      </c>
      <c r="AW33" s="131" t="s">
        <v>124</v>
      </c>
      <c r="AX33" s="129" t="s">
        <v>125</v>
      </c>
      <c r="AY33" s="129" t="s">
        <v>126</v>
      </c>
      <c r="AZ33" s="130" t="s">
        <v>127</v>
      </c>
      <c r="BA33" s="129" t="s">
        <v>128</v>
      </c>
      <c r="BB33" s="133" t="s">
        <v>129</v>
      </c>
    </row>
    <row r="34" spans="1:54" ht="14.25" customHeight="1" thickBot="1" x14ac:dyDescent="0.3">
      <c r="C34" s="179"/>
      <c r="D34" s="181"/>
      <c r="E34" s="181"/>
      <c r="F34" s="177"/>
      <c r="G34" s="183"/>
      <c r="H34" s="177"/>
      <c r="I34" s="177"/>
      <c r="J34" s="177"/>
      <c r="K34" s="125"/>
      <c r="L34" s="125"/>
      <c r="M34" s="125"/>
      <c r="N34" s="126" t="s">
        <v>6</v>
      </c>
      <c r="O34" s="125"/>
      <c r="P34" s="126" t="s">
        <v>61</v>
      </c>
      <c r="Q34" s="126" t="s">
        <v>79</v>
      </c>
      <c r="R34" s="126" t="s">
        <v>63</v>
      </c>
      <c r="S34" s="126" t="s">
        <v>28</v>
      </c>
      <c r="T34" s="100" t="s">
        <v>63</v>
      </c>
      <c r="U34" s="100" t="s">
        <v>28</v>
      </c>
      <c r="V34" s="100" t="s">
        <v>63</v>
      </c>
      <c r="W34" s="100" t="s">
        <v>28</v>
      </c>
      <c r="X34" s="100" t="s">
        <v>63</v>
      </c>
      <c r="Y34" s="100" t="s">
        <v>28</v>
      </c>
      <c r="Z34" s="100" t="s">
        <v>63</v>
      </c>
      <c r="AA34" s="100" t="s">
        <v>28</v>
      </c>
      <c r="AB34" s="100" t="s">
        <v>63</v>
      </c>
      <c r="AC34" s="101" t="s">
        <v>28</v>
      </c>
      <c r="AD34" s="134" t="s">
        <v>130</v>
      </c>
      <c r="AE34" s="134" t="s">
        <v>130</v>
      </c>
      <c r="AF34" s="134" t="s">
        <v>130</v>
      </c>
      <c r="AG34" s="135" t="s">
        <v>131</v>
      </c>
      <c r="AH34" s="134" t="s">
        <v>131</v>
      </c>
      <c r="AI34" s="134" t="s">
        <v>131</v>
      </c>
      <c r="AJ34" s="134" t="s">
        <v>131</v>
      </c>
      <c r="AK34" s="134" t="s">
        <v>131</v>
      </c>
      <c r="AL34" s="134" t="s">
        <v>131</v>
      </c>
      <c r="AM34" s="134" t="s">
        <v>131</v>
      </c>
      <c r="AN34" s="134" t="s">
        <v>131</v>
      </c>
      <c r="AO34" s="134" t="s">
        <v>131</v>
      </c>
      <c r="AP34" s="134" t="s">
        <v>131</v>
      </c>
      <c r="AQ34" s="134" t="s">
        <v>131</v>
      </c>
      <c r="AR34" s="134" t="s">
        <v>131</v>
      </c>
      <c r="AS34" s="134" t="s">
        <v>131</v>
      </c>
      <c r="AT34" s="134" t="s">
        <v>131</v>
      </c>
      <c r="AU34" s="134" t="s">
        <v>131</v>
      </c>
      <c r="AV34" s="134" t="s">
        <v>131</v>
      </c>
      <c r="AW34" s="134" t="s">
        <v>131</v>
      </c>
      <c r="AX34" s="134" t="s">
        <v>131</v>
      </c>
      <c r="AY34" s="134" t="s">
        <v>131</v>
      </c>
      <c r="AZ34" s="134" t="s">
        <v>131</v>
      </c>
      <c r="BA34" s="134" t="s">
        <v>131</v>
      </c>
      <c r="BB34" s="134" t="s">
        <v>131</v>
      </c>
    </row>
    <row r="35" spans="1:54" ht="15.75" x14ac:dyDescent="0.25">
      <c r="A35" s="75">
        <f>IF(ISBLANK(VLOOKUP(D35,#REF!,3)),0,1)</f>
        <v>1</v>
      </c>
      <c r="B35" s="74">
        <f>IF(ISBLANK(D35),0,IF(ISBLANK(E35),0,IF(ISBLANK(F35),0,1)))</f>
        <v>0</v>
      </c>
      <c r="C35" s="140">
        <v>1</v>
      </c>
      <c r="D35" s="53"/>
      <c r="E35" s="53"/>
      <c r="F35" s="53"/>
      <c r="G35" s="164" t="s">
        <v>4</v>
      </c>
      <c r="H35" s="53">
        <v>75</v>
      </c>
      <c r="I35" s="234">
        <v>76</v>
      </c>
      <c r="J35" s="147"/>
      <c r="K35" s="143" t="str">
        <f>IF(ISBLANK(E35),"",(0.000824493-(0.0000040899*E35)+(0.000000076438*E35^2)-(0.00000000082467*E35^3)+(0.0000000000053875*E35^4)))</f>
        <v/>
      </c>
      <c r="L35" s="143" t="str">
        <f>IF(ISBLANK(E35),"",(-0.00000572466+(0.00000010227*E35)-(0.0000000016546*E35^2)))</f>
        <v/>
      </c>
      <c r="M35" s="143" t="str">
        <f>IF(ISBLANK(E35),"",IF(ISBLANK(G35),(O35+(K35*35)+(L35*35^1.5)+(0.00000048314*35^2)),(O35+(K35*G35)+(L35*G35^1.5)+(0.00000048314*G35^2))))</f>
        <v/>
      </c>
      <c r="N35" s="144" t="str">
        <f>IF(ISBLANK(D35),"",IF(ISBLANK(G35),J35*(1+0.00001*(35-20)),J35*(1+0.00001*(G35-20))))</f>
        <v/>
      </c>
      <c r="O35" s="143" t="str">
        <f>IF(ISBLANK(E35),"",(0.999842594+(0.00006793952*E35)-(0.00000909529*E35^2)+(0.0000001001685*E35^3)-(0.000000001120083*E35^4)+(0.000000000006536332*E35^5)))</f>
        <v/>
      </c>
      <c r="P35" s="167" t="s">
        <v>4</v>
      </c>
      <c r="Q35" s="147"/>
      <c r="R35" s="147"/>
      <c r="S35" s="148" t="s">
        <v>4</v>
      </c>
      <c r="T35" s="231">
        <v>0.29099999999999998</v>
      </c>
      <c r="U35" s="231">
        <v>0.28436211801739292</v>
      </c>
      <c r="X35" s="231">
        <v>9.2590000000000003</v>
      </c>
      <c r="Y35" s="231">
        <v>9.0477967378798674</v>
      </c>
      <c r="Z35" s="231">
        <v>0.79799999999999993</v>
      </c>
      <c r="AA35" s="231">
        <v>0.77979714837759295</v>
      </c>
      <c r="AB35" s="231">
        <v>3.64</v>
      </c>
      <c r="AC35" s="231">
        <v>3.5569694487398977</v>
      </c>
      <c r="AD35" s="149"/>
      <c r="AE35" s="149"/>
      <c r="AF35" s="149"/>
      <c r="AG35" s="149"/>
      <c r="AH35" s="149"/>
      <c r="AI35" s="149"/>
      <c r="AJ35" s="149"/>
      <c r="AK35" s="149"/>
      <c r="AL35" s="149"/>
      <c r="AM35" s="149"/>
      <c r="AN35" s="149"/>
      <c r="AO35" s="149"/>
      <c r="AP35" s="149"/>
      <c r="AQ35" s="149"/>
      <c r="AR35" s="149"/>
      <c r="AS35" s="149"/>
      <c r="AT35" s="149"/>
      <c r="AU35" s="149"/>
      <c r="AV35" s="149"/>
      <c r="AW35" s="149"/>
      <c r="AX35" s="149"/>
      <c r="AY35" s="149"/>
      <c r="AZ35" s="149"/>
      <c r="BA35" s="149"/>
      <c r="BB35" s="150"/>
    </row>
    <row r="36" spans="1:54" ht="15.75" x14ac:dyDescent="0.25">
      <c r="A36" s="75">
        <f>IF(ISBLANK(VLOOKUP(D36,#REF!,3)),0,1)</f>
        <v>1</v>
      </c>
      <c r="B36" s="74">
        <f t="shared" ref="B36:B58" si="0">IF(ISBLANK(D36),0,IF(ISBLANK(E36),0,IF(ISBLANK(F36),0,1)))</f>
        <v>0</v>
      </c>
      <c r="C36" s="52">
        <v>2</v>
      </c>
      <c r="D36" s="53"/>
      <c r="E36" s="53"/>
      <c r="F36" s="53"/>
      <c r="G36" s="164" t="s">
        <v>4</v>
      </c>
      <c r="H36" s="53">
        <v>60</v>
      </c>
      <c r="I36" s="234">
        <v>60</v>
      </c>
      <c r="J36" s="48"/>
      <c r="K36" s="57" t="str">
        <f t="shared" ref="K36:K39" si="1">IF(ISBLANK(E36),"",(0.000824493-(0.0000040899*E36)+(0.000000076438*E36^2)-(0.00000000082467*E36^3)+(0.0000000000053875*E36^4)))</f>
        <v/>
      </c>
      <c r="L36" s="57" t="str">
        <f t="shared" ref="L36:L39" si="2">IF(ISBLANK(E36),"",(-0.00000572466+(0.00000010227*E36)-(0.0000000016546*E36^2)))</f>
        <v/>
      </c>
      <c r="M36" s="57" t="str">
        <f t="shared" ref="M36:M39" si="3">IF(ISBLANK(E36),"",IF(ISBLANK(G36),(O36+(K36*35)+(L36*35^1.5)+(0.00000048314*35^2)),(O36+(K36*G36)+(L36*G36^1.5)+(0.00000048314*G36^2))))</f>
        <v/>
      </c>
      <c r="N36" s="58" t="str">
        <f t="shared" ref="N36:N39" si="4">IF(ISBLANK(D36),"",IF(ISBLANK(G36),J36*(1+0.00001*(35-20)),J36*(1+0.00001*(G36-20))))</f>
        <v/>
      </c>
      <c r="O36" s="57" t="str">
        <f t="shared" ref="O36:O39" si="5">IF(ISBLANK(E36),"",(0.999842594+(0.00006793952*E36)-(0.00000909529*E36^2)+(0.0000001001685*E36^3)-(0.000000001120083*E36^4)+(0.000000000006536332*E36^5)))</f>
        <v/>
      </c>
      <c r="P36" s="168" t="s">
        <v>4</v>
      </c>
      <c r="Q36" s="48"/>
      <c r="R36" s="48"/>
      <c r="S36" s="102" t="s">
        <v>4</v>
      </c>
      <c r="T36" s="231">
        <v>0.38</v>
      </c>
      <c r="U36" s="231">
        <v>0.37133197541790142</v>
      </c>
      <c r="X36" s="231">
        <v>8.18</v>
      </c>
      <c r="Y36" s="231">
        <v>7.9934093655748253</v>
      </c>
      <c r="Z36" s="231">
        <v>0.76</v>
      </c>
      <c r="AA36" s="231">
        <v>0.74266395083580283</v>
      </c>
      <c r="AB36" s="231">
        <v>3.27</v>
      </c>
      <c r="AC36" s="231">
        <v>3.195409367411941</v>
      </c>
      <c r="AD36" s="76"/>
      <c r="AE36" s="76"/>
      <c r="AF36" s="76"/>
      <c r="AG36" s="76"/>
      <c r="AH36" s="76"/>
      <c r="AI36" s="76"/>
      <c r="AJ36" s="76"/>
      <c r="AK36" s="76"/>
      <c r="AL36" s="76"/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76"/>
      <c r="BA36" s="76"/>
      <c r="BB36" s="77"/>
    </row>
    <row r="37" spans="1:54" ht="15.75" x14ac:dyDescent="0.25">
      <c r="A37" s="75">
        <f>IF(ISBLANK(VLOOKUP(D37,#REF!,3)),0,1)</f>
        <v>1</v>
      </c>
      <c r="B37" s="74">
        <f t="shared" si="0"/>
        <v>0</v>
      </c>
      <c r="C37" s="52">
        <v>3</v>
      </c>
      <c r="D37" s="53"/>
      <c r="E37" s="53"/>
      <c r="F37" s="53"/>
      <c r="G37" s="164" t="s">
        <v>4</v>
      </c>
      <c r="H37" s="53">
        <v>40</v>
      </c>
      <c r="I37" s="234">
        <v>40</v>
      </c>
      <c r="J37" s="48"/>
      <c r="K37" s="57" t="str">
        <f t="shared" si="1"/>
        <v/>
      </c>
      <c r="L37" s="57" t="str">
        <f t="shared" si="2"/>
        <v/>
      </c>
      <c r="M37" s="57" t="str">
        <f t="shared" si="3"/>
        <v/>
      </c>
      <c r="N37" s="58" t="str">
        <f t="shared" si="4"/>
        <v/>
      </c>
      <c r="O37" s="57" t="str">
        <f t="shared" si="5"/>
        <v/>
      </c>
      <c r="P37" s="168" t="s">
        <v>4</v>
      </c>
      <c r="Q37" s="48"/>
      <c r="R37" s="48"/>
      <c r="S37" s="102" t="s">
        <v>4</v>
      </c>
      <c r="T37" s="231">
        <v>0.27800000000000002</v>
      </c>
      <c r="U37" s="231">
        <v>0.27165865570046477</v>
      </c>
      <c r="X37" s="231">
        <v>8.0119999999999987</v>
      </c>
      <c r="Y37" s="231">
        <v>7.829241544863752</v>
      </c>
      <c r="Z37" s="231">
        <v>0.75700000000000001</v>
      </c>
      <c r="AA37" s="231">
        <v>0.73973238260881935</v>
      </c>
      <c r="AB37" s="231">
        <v>3.22</v>
      </c>
      <c r="AC37" s="231">
        <v>3.1465498969622172</v>
      </c>
      <c r="AD37" s="76"/>
      <c r="AE37" s="76"/>
      <c r="AF37" s="76"/>
      <c r="AG37" s="76"/>
      <c r="AH37" s="76"/>
      <c r="AI37" s="76"/>
      <c r="AJ37" s="76"/>
      <c r="AK37" s="76"/>
      <c r="AL37" s="76"/>
      <c r="AM37" s="76"/>
      <c r="AN37" s="76"/>
      <c r="AO37" s="76"/>
      <c r="AP37" s="76"/>
      <c r="AQ37" s="76"/>
      <c r="AR37" s="76"/>
      <c r="AS37" s="76"/>
      <c r="AT37" s="76"/>
      <c r="AU37" s="76"/>
      <c r="AV37" s="76"/>
      <c r="AW37" s="76"/>
      <c r="AX37" s="76"/>
      <c r="AY37" s="76"/>
      <c r="AZ37" s="76"/>
      <c r="BA37" s="76"/>
      <c r="BB37" s="77"/>
    </row>
    <row r="38" spans="1:54" ht="15.75" x14ac:dyDescent="0.25">
      <c r="A38" s="75">
        <f>IF(ISBLANK(VLOOKUP(D38,#REF!,3)),0,1)</f>
        <v>1</v>
      </c>
      <c r="B38" s="74">
        <f t="shared" si="0"/>
        <v>0</v>
      </c>
      <c r="C38" s="52">
        <v>4</v>
      </c>
      <c r="D38" s="53"/>
      <c r="E38" s="53"/>
      <c r="F38" s="53"/>
      <c r="G38" s="164" t="s">
        <v>4</v>
      </c>
      <c r="H38" s="53">
        <v>25</v>
      </c>
      <c r="I38" s="234">
        <v>24.3</v>
      </c>
      <c r="J38" s="16"/>
      <c r="K38" s="57" t="str">
        <f t="shared" si="1"/>
        <v/>
      </c>
      <c r="L38" s="57" t="str">
        <f t="shared" si="2"/>
        <v/>
      </c>
      <c r="M38" s="57" t="str">
        <f t="shared" si="3"/>
        <v/>
      </c>
      <c r="N38" s="58" t="str">
        <f t="shared" si="4"/>
        <v/>
      </c>
      <c r="O38" s="57" t="str">
        <f t="shared" si="5"/>
        <v/>
      </c>
      <c r="P38" s="169" t="s">
        <v>4</v>
      </c>
      <c r="Q38" s="16"/>
      <c r="R38" s="16"/>
      <c r="S38" s="124" t="s">
        <v>4</v>
      </c>
      <c r="T38" s="231">
        <v>0.222</v>
      </c>
      <c r="U38" s="231">
        <v>0.21693604879677397</v>
      </c>
      <c r="X38" s="231">
        <v>5.1579999999999995</v>
      </c>
      <c r="Y38" s="231">
        <v>5.040342971593514</v>
      </c>
      <c r="Z38" s="231">
        <v>0.56199999999999994</v>
      </c>
      <c r="AA38" s="231">
        <v>0.54918044785489628</v>
      </c>
      <c r="AB38" s="231">
        <v>2.66</v>
      </c>
      <c r="AC38" s="231">
        <v>2.5993238279253101</v>
      </c>
      <c r="AD38" s="76"/>
      <c r="AE38" s="76"/>
      <c r="AF38" s="76"/>
      <c r="AG38" s="76"/>
      <c r="AH38" s="76"/>
      <c r="AI38" s="76"/>
      <c r="AJ38" s="76"/>
      <c r="AK38" s="76"/>
      <c r="AL38" s="76"/>
      <c r="AM38" s="76"/>
      <c r="AN38" s="76"/>
      <c r="AO38" s="76"/>
      <c r="AP38" s="76"/>
      <c r="AQ38" s="76"/>
      <c r="AR38" s="76"/>
      <c r="AS38" s="76"/>
      <c r="AT38" s="76"/>
      <c r="AU38" s="76"/>
      <c r="AV38" s="76"/>
      <c r="AW38" s="76"/>
      <c r="AX38" s="76"/>
      <c r="AY38" s="76"/>
      <c r="AZ38" s="76"/>
      <c r="BA38" s="76"/>
      <c r="BB38" s="77"/>
    </row>
    <row r="39" spans="1:54" ht="15.75" x14ac:dyDescent="0.25">
      <c r="A39" s="75">
        <f>IF(ISBLANK(VLOOKUP(D39,#REF!,3)),0,1)</f>
        <v>1</v>
      </c>
      <c r="B39" s="74">
        <f t="shared" si="0"/>
        <v>0</v>
      </c>
      <c r="C39" s="52">
        <v>5</v>
      </c>
      <c r="D39" s="53"/>
      <c r="E39" s="53"/>
      <c r="F39" s="53"/>
      <c r="G39" s="164" t="s">
        <v>4</v>
      </c>
      <c r="H39" s="53">
        <v>20</v>
      </c>
      <c r="I39" s="234">
        <v>20</v>
      </c>
      <c r="J39" s="16"/>
      <c r="K39" s="57" t="str">
        <f t="shared" si="1"/>
        <v/>
      </c>
      <c r="L39" s="57" t="str">
        <f t="shared" si="2"/>
        <v/>
      </c>
      <c r="M39" s="57" t="str">
        <f t="shared" si="3"/>
        <v/>
      </c>
      <c r="N39" s="58" t="str">
        <f t="shared" si="4"/>
        <v/>
      </c>
      <c r="O39" s="57" t="str">
        <f t="shared" si="5"/>
        <v/>
      </c>
      <c r="P39" s="169" t="s">
        <v>4</v>
      </c>
      <c r="Q39" s="16"/>
      <c r="R39" s="16"/>
      <c r="S39" s="124" t="s">
        <v>4</v>
      </c>
      <c r="T39" s="231">
        <v>6.0999999999999999E-2</v>
      </c>
      <c r="U39" s="231">
        <v>5.9608553948663122E-2</v>
      </c>
      <c r="X39" s="231">
        <v>1.2590000000000001</v>
      </c>
      <c r="Y39" s="231">
        <v>1.2302814659240471</v>
      </c>
      <c r="Z39" s="231">
        <v>0.29100000000000004</v>
      </c>
      <c r="AA39" s="231">
        <v>0.28436211801739297</v>
      </c>
      <c r="AB39" s="231">
        <v>1.82</v>
      </c>
      <c r="AC39" s="231">
        <v>1.7784847243699489</v>
      </c>
      <c r="AD39" s="76"/>
      <c r="AE39" s="76"/>
      <c r="AF39" s="76"/>
      <c r="AG39" s="76"/>
      <c r="AH39" s="76"/>
      <c r="AI39" s="76"/>
      <c r="AJ39" s="76"/>
      <c r="AK39" s="76"/>
      <c r="AL39" s="76"/>
      <c r="AM39" s="76"/>
      <c r="AN39" s="76"/>
      <c r="AO39" s="76"/>
      <c r="AP39" s="76"/>
      <c r="AQ39" s="76"/>
      <c r="AR39" s="76"/>
      <c r="AS39" s="76"/>
      <c r="AT39" s="76"/>
      <c r="AU39" s="76"/>
      <c r="AV39" s="76"/>
      <c r="AW39" s="76"/>
      <c r="AX39" s="76"/>
      <c r="AY39" s="76"/>
      <c r="AZ39" s="76"/>
      <c r="BA39" s="76"/>
      <c r="BB39" s="77"/>
    </row>
    <row r="40" spans="1:54" ht="15.75" x14ac:dyDescent="0.25">
      <c r="A40" s="75">
        <f>IF(ISBLANK(VLOOKUP(D40,#REF!,3)),0,1)</f>
        <v>1</v>
      </c>
      <c r="B40" s="74">
        <f t="shared" si="0"/>
        <v>0</v>
      </c>
      <c r="C40" s="52">
        <v>6</v>
      </c>
      <c r="D40" s="53"/>
      <c r="E40" s="53"/>
      <c r="F40" s="53"/>
      <c r="G40" s="164" t="s">
        <v>4</v>
      </c>
      <c r="H40" s="53">
        <v>10</v>
      </c>
      <c r="I40" s="234">
        <v>10</v>
      </c>
      <c r="J40" s="16"/>
      <c r="K40" s="120" t="str">
        <f t="shared" ref="K36:K45" si="6">IF(ISBLANK(E40),"",(0.000824493-(0.0000040899*E40)+(0.000000076438*E40^2)-(0.00000000082467*E40^3)+(0.0000000000053875*E40^4)))</f>
        <v/>
      </c>
      <c r="L40" s="120" t="str">
        <f t="shared" ref="L36:L45" si="7">IF(ISBLANK(E40),"",(-0.00000572466+(0.00000010227*E40)-(0.0000000016546*E40^2)))</f>
        <v/>
      </c>
      <c r="M40" s="120" t="str">
        <f t="shared" ref="M36:M45" si="8">IF(ISBLANK(E40),"",IF(ISBLANK(G40),(O40+(K40*35)+(L40*35^1.5)+(0.00000048314*35^2)),(O40+(K40*G40)+(L40*G40^1.5)+(0.00000048314*G40^2))))</f>
        <v/>
      </c>
      <c r="N40" s="121" t="str">
        <f t="shared" ref="N36:N45" si="9">IF(ISBLANK(D40),"",IF(ISBLANK(G40),J40*(1+0.00001*(35-20)),J40*(1+0.00001*(G40-20))))</f>
        <v/>
      </c>
      <c r="O40" s="120" t="str">
        <f t="shared" ref="O36:O45" si="10">IF(ISBLANK(E40),"",(0.999842594+(0.00006793952*E40)-(0.00000909529*E40^2)+(0.0000001001685*E40^3)-(0.000000001120083*E40^4)+(0.000000000006536332*E40^5)))</f>
        <v/>
      </c>
      <c r="P40" s="169" t="s">
        <v>4</v>
      </c>
      <c r="Q40" s="16"/>
      <c r="R40" s="16"/>
      <c r="S40" s="124" t="s">
        <v>4</v>
      </c>
      <c r="T40" s="231">
        <v>2E-3</v>
      </c>
      <c r="U40" s="231">
        <v>1.9543788179889549E-3</v>
      </c>
      <c r="X40" s="231">
        <v>0.188</v>
      </c>
      <c r="Y40" s="231">
        <v>0.18371160889096175</v>
      </c>
      <c r="Z40" s="231">
        <v>7.8E-2</v>
      </c>
      <c r="AA40" s="231">
        <v>7.6220773901569241E-2</v>
      </c>
      <c r="AB40" s="231">
        <v>0.8</v>
      </c>
      <c r="AC40" s="231">
        <v>0.78175152719558194</v>
      </c>
      <c r="AD40" s="76"/>
      <c r="AE40" s="76"/>
      <c r="AF40" s="76"/>
      <c r="AG40" s="76"/>
      <c r="AH40" s="76"/>
      <c r="AI40" s="76"/>
      <c r="AJ40" s="76"/>
      <c r="AK40" s="76"/>
      <c r="AL40" s="76"/>
      <c r="AM40" s="76"/>
      <c r="AN40" s="76"/>
      <c r="AO40" s="76"/>
      <c r="AP40" s="76"/>
      <c r="AQ40" s="76"/>
      <c r="AR40" s="76"/>
      <c r="AS40" s="76"/>
      <c r="AT40" s="76"/>
      <c r="AU40" s="76"/>
      <c r="AV40" s="76"/>
      <c r="AW40" s="76"/>
      <c r="AX40" s="76"/>
      <c r="AY40" s="76"/>
      <c r="AZ40" s="76"/>
      <c r="BA40" s="76"/>
      <c r="BB40" s="77"/>
    </row>
    <row r="41" spans="1:54" ht="15.75" x14ac:dyDescent="0.25">
      <c r="A41" s="75">
        <f>IF(ISBLANK(VLOOKUP(D41,#REF!,3)),0,1)</f>
        <v>1</v>
      </c>
      <c r="B41" s="74">
        <f t="shared" si="0"/>
        <v>0</v>
      </c>
      <c r="C41" s="52">
        <v>7</v>
      </c>
      <c r="D41" s="53"/>
      <c r="E41" s="53"/>
      <c r="F41" s="53"/>
      <c r="G41" s="164" t="s">
        <v>4</v>
      </c>
      <c r="H41" s="53">
        <v>0</v>
      </c>
      <c r="I41" s="234">
        <v>1</v>
      </c>
      <c r="J41" s="16"/>
      <c r="K41" s="57" t="str">
        <f t="shared" si="6"/>
        <v/>
      </c>
      <c r="L41" s="57" t="str">
        <f t="shared" si="7"/>
        <v/>
      </c>
      <c r="M41" s="57" t="str">
        <f t="shared" si="8"/>
        <v/>
      </c>
      <c r="N41" s="58" t="str">
        <f t="shared" si="9"/>
        <v/>
      </c>
      <c r="O41" s="57" t="str">
        <f t="shared" si="10"/>
        <v/>
      </c>
      <c r="P41" s="169" t="s">
        <v>4</v>
      </c>
      <c r="Q41" s="16"/>
      <c r="R41" s="16"/>
      <c r="S41" s="124" t="s">
        <v>4</v>
      </c>
      <c r="T41" s="231">
        <v>2E-3</v>
      </c>
      <c r="U41" s="231">
        <v>1.9543788179889549E-3</v>
      </c>
      <c r="X41" s="231">
        <v>0.19800000000000001</v>
      </c>
      <c r="Y41" s="231">
        <v>0.19348350298090652</v>
      </c>
      <c r="Z41" s="231">
        <v>9.9000000000000005E-2</v>
      </c>
      <c r="AA41" s="231">
        <v>9.6741751490453262E-2</v>
      </c>
      <c r="AB41" s="231">
        <v>0.79</v>
      </c>
      <c r="AC41" s="231">
        <v>0.77197963310563722</v>
      </c>
      <c r="AD41" s="76"/>
      <c r="AE41" s="76"/>
      <c r="AF41" s="76"/>
      <c r="AG41" s="76"/>
      <c r="AH41" s="76"/>
      <c r="AI41" s="76"/>
      <c r="AJ41" s="76"/>
      <c r="AK41" s="76"/>
      <c r="AL41" s="76"/>
      <c r="AM41" s="76"/>
      <c r="AN41" s="76"/>
      <c r="AO41" s="76"/>
      <c r="AP41" s="76"/>
      <c r="AQ41" s="76"/>
      <c r="AR41" s="76"/>
      <c r="AS41" s="76"/>
      <c r="AT41" s="76"/>
      <c r="AU41" s="76"/>
      <c r="AV41" s="76"/>
      <c r="AW41" s="76"/>
      <c r="AX41" s="76"/>
      <c r="AY41" s="76"/>
      <c r="AZ41" s="76"/>
      <c r="BA41" s="76"/>
      <c r="BB41" s="77"/>
    </row>
    <row r="42" spans="1:54" ht="15.75" x14ac:dyDescent="0.25">
      <c r="A42" s="75">
        <f>IF(ISBLANK(VLOOKUP(D42,#REF!,3)),0,1)</f>
        <v>1</v>
      </c>
      <c r="B42" s="74">
        <f t="shared" si="0"/>
        <v>0</v>
      </c>
      <c r="C42" s="52">
        <v>8</v>
      </c>
      <c r="D42" s="53"/>
      <c r="E42" s="53"/>
      <c r="F42" s="53"/>
      <c r="G42" s="164" t="s">
        <v>4</v>
      </c>
      <c r="H42" s="53" t="s">
        <v>4</v>
      </c>
      <c r="I42" s="159" t="s">
        <v>4</v>
      </c>
      <c r="J42" s="16"/>
      <c r="K42" s="57" t="str">
        <f t="shared" si="6"/>
        <v/>
      </c>
      <c r="L42" s="57" t="str">
        <f t="shared" si="7"/>
        <v/>
      </c>
      <c r="M42" s="57" t="str">
        <f>IF(ISBLANK(E42),"",IF(ISBLANK(G43),(O42+(K42*35)+(L42*35^1.5)+(0.00000048314*35^2)),(O42+(K42*G43)+(L42*G43^1.5)+(0.00000048314*G43^2))))</f>
        <v/>
      </c>
      <c r="N42" s="58" t="str">
        <f>IF(ISBLANK(D42),"",IF(ISBLANK(G43),J42*(1+0.00001*(35-20)),J42*(1+0.00001*(G43-20))))</f>
        <v/>
      </c>
      <c r="O42" s="57" t="str">
        <f t="shared" si="10"/>
        <v/>
      </c>
      <c r="P42" s="169" t="s">
        <v>4</v>
      </c>
      <c r="Q42" s="76"/>
      <c r="R42" s="76"/>
      <c r="S42" s="124" t="s">
        <v>4</v>
      </c>
      <c r="T42" s="163"/>
      <c r="U42" s="163"/>
      <c r="V42" s="76"/>
      <c r="W42" s="76"/>
      <c r="X42" s="163"/>
      <c r="Y42" s="163"/>
      <c r="Z42" s="163"/>
      <c r="AA42" s="163"/>
      <c r="AB42" s="163"/>
      <c r="AC42" s="163"/>
      <c r="AD42" s="76"/>
      <c r="AE42" s="76"/>
      <c r="AF42" s="76"/>
      <c r="AG42" s="76"/>
      <c r="AH42" s="76"/>
      <c r="AI42" s="76"/>
      <c r="AJ42" s="76"/>
      <c r="AK42" s="76"/>
      <c r="AL42" s="76"/>
      <c r="AM42" s="76"/>
      <c r="AN42" s="76"/>
      <c r="AO42" s="76"/>
      <c r="AP42" s="76"/>
      <c r="AQ42" s="76"/>
      <c r="AR42" s="76"/>
      <c r="AS42" s="76"/>
      <c r="AT42" s="76"/>
      <c r="AU42" s="76"/>
      <c r="AV42" s="76"/>
      <c r="AW42" s="76"/>
      <c r="AX42" s="76"/>
      <c r="AY42" s="76"/>
      <c r="AZ42" s="76"/>
      <c r="BA42" s="76"/>
      <c r="BB42" s="77"/>
    </row>
    <row r="43" spans="1:54" ht="15.75" x14ac:dyDescent="0.25">
      <c r="A43" s="75">
        <f>IF(ISBLANK(VLOOKUP(D43,#REF!,3)),0,1)</f>
        <v>1</v>
      </c>
      <c r="B43" s="74">
        <f t="shared" si="0"/>
        <v>0</v>
      </c>
      <c r="C43" s="52">
        <v>9</v>
      </c>
      <c r="D43" s="53"/>
      <c r="E43" s="53"/>
      <c r="F43" s="53"/>
      <c r="G43" s="164" t="s">
        <v>4</v>
      </c>
      <c r="H43" s="53" t="s">
        <v>4</v>
      </c>
      <c r="I43" s="159" t="s">
        <v>4</v>
      </c>
      <c r="J43" s="16"/>
      <c r="K43" s="57" t="str">
        <f t="shared" si="6"/>
        <v/>
      </c>
      <c r="L43" s="57" t="str">
        <f t="shared" si="7"/>
        <v/>
      </c>
      <c r="M43" s="57" t="str">
        <f>IF(ISBLANK(E43),"",IF(ISBLANK(#REF!),(O43+(K43*35)+(L43*35^1.5)+(0.00000048314*35^2)),(O43+(K43*#REF!)+(L43*#REF!^1.5)+(0.00000048314*#REF!^2))))</f>
        <v/>
      </c>
      <c r="N43" s="58" t="str">
        <f>IF(ISBLANK(D43),"",IF(ISBLANK(#REF!),J43*(1+0.00001*(35-20)),J43*(1+0.00001*(#REF!-20))))</f>
        <v/>
      </c>
      <c r="O43" s="57" t="str">
        <f t="shared" si="10"/>
        <v/>
      </c>
      <c r="P43" s="169" t="s">
        <v>4</v>
      </c>
      <c r="Q43" s="16"/>
      <c r="R43" s="16"/>
      <c r="S43" s="124" t="s">
        <v>4</v>
      </c>
      <c r="T43" s="163"/>
      <c r="U43" s="163"/>
      <c r="V43" s="163"/>
      <c r="W43" s="163"/>
      <c r="X43" s="163"/>
      <c r="Y43" s="163"/>
      <c r="Z43" s="163"/>
      <c r="AA43" s="163"/>
      <c r="AB43" s="163"/>
      <c r="AC43" s="163"/>
      <c r="AD43" s="76"/>
      <c r="AE43" s="76"/>
      <c r="AF43" s="76"/>
      <c r="AG43" s="76"/>
      <c r="AH43" s="76"/>
      <c r="AI43" s="76"/>
      <c r="AJ43" s="76"/>
      <c r="AK43" s="76"/>
      <c r="AL43" s="76"/>
      <c r="AM43" s="76"/>
      <c r="AN43" s="76"/>
      <c r="AO43" s="76"/>
      <c r="AP43" s="76"/>
      <c r="AQ43" s="76"/>
      <c r="AR43" s="76"/>
      <c r="AS43" s="76"/>
      <c r="AT43" s="76"/>
      <c r="AU43" s="76"/>
      <c r="AV43" s="76"/>
      <c r="AW43" s="76"/>
      <c r="AX43" s="76"/>
      <c r="AY43" s="76"/>
      <c r="AZ43" s="76"/>
      <c r="BA43" s="76"/>
      <c r="BB43" s="77"/>
    </row>
    <row r="44" spans="1:54" ht="15.75" x14ac:dyDescent="0.25">
      <c r="A44" s="75">
        <f>IF(ISBLANK(VLOOKUP(D44,#REF!,3)),0,1)</f>
        <v>1</v>
      </c>
      <c r="B44" s="74">
        <f t="shared" si="0"/>
        <v>0</v>
      </c>
      <c r="C44" s="52">
        <v>10</v>
      </c>
      <c r="D44" s="53"/>
      <c r="E44" s="53"/>
      <c r="F44" s="53"/>
      <c r="G44" s="164" t="s">
        <v>4</v>
      </c>
      <c r="H44" s="53" t="s">
        <v>4</v>
      </c>
      <c r="I44" s="159" t="s">
        <v>4</v>
      </c>
      <c r="J44" s="16"/>
      <c r="K44" s="57" t="str">
        <f t="shared" si="6"/>
        <v/>
      </c>
      <c r="L44" s="57" t="str">
        <f t="shared" si="7"/>
        <v/>
      </c>
      <c r="M44" s="57" t="str">
        <f t="shared" si="8"/>
        <v/>
      </c>
      <c r="N44" s="58" t="str">
        <f t="shared" si="9"/>
        <v/>
      </c>
      <c r="O44" s="57" t="str">
        <f t="shared" si="10"/>
        <v/>
      </c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76"/>
      <c r="AA44" s="76"/>
      <c r="AB44" s="76"/>
      <c r="AC44" s="76"/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  <c r="AP44" s="76"/>
      <c r="AQ44" s="76"/>
      <c r="AR44" s="76"/>
      <c r="AS44" s="76"/>
      <c r="AT44" s="76"/>
      <c r="AU44" s="76"/>
      <c r="AV44" s="76"/>
      <c r="AW44" s="76"/>
      <c r="AX44" s="76"/>
      <c r="AY44" s="76"/>
      <c r="AZ44" s="76"/>
      <c r="BA44" s="76"/>
      <c r="BB44" s="77"/>
    </row>
    <row r="45" spans="1:54" ht="15.75" x14ac:dyDescent="0.25">
      <c r="A45" s="75">
        <f>IF(ISBLANK(VLOOKUP(D45,#REF!,3)),0,1)</f>
        <v>1</v>
      </c>
      <c r="B45" s="74">
        <f t="shared" si="0"/>
        <v>0</v>
      </c>
      <c r="C45" s="52">
        <v>11</v>
      </c>
      <c r="D45" s="53"/>
      <c r="E45" s="53"/>
      <c r="F45" s="53"/>
      <c r="G45" s="164" t="s">
        <v>4</v>
      </c>
      <c r="H45" s="53" t="s">
        <v>4</v>
      </c>
      <c r="I45" s="159" t="s">
        <v>4</v>
      </c>
      <c r="J45" s="16"/>
      <c r="K45" s="57" t="str">
        <f t="shared" si="6"/>
        <v/>
      </c>
      <c r="L45" s="57" t="str">
        <f t="shared" si="7"/>
        <v/>
      </c>
      <c r="M45" s="57" t="str">
        <f t="shared" si="8"/>
        <v/>
      </c>
      <c r="N45" s="58" t="str">
        <f t="shared" si="9"/>
        <v/>
      </c>
      <c r="O45" s="57" t="str">
        <f t="shared" si="10"/>
        <v/>
      </c>
      <c r="P45" s="169" t="s">
        <v>4</v>
      </c>
      <c r="Q45" s="16"/>
      <c r="R45" s="16"/>
      <c r="S45" s="124" t="s">
        <v>4</v>
      </c>
      <c r="T45" s="76"/>
      <c r="U45" s="76"/>
      <c r="V45" s="76"/>
      <c r="W45" s="76"/>
      <c r="X45" s="76"/>
      <c r="Y45" s="76"/>
      <c r="Z45" s="76"/>
      <c r="AA45" s="76"/>
      <c r="AB45" s="76"/>
      <c r="AC45" s="76"/>
      <c r="AD45" s="76"/>
      <c r="AE45" s="76"/>
      <c r="AF45" s="76"/>
      <c r="AG45" s="76"/>
      <c r="AH45" s="76"/>
      <c r="AI45" s="76"/>
      <c r="AJ45" s="76"/>
      <c r="AK45" s="76"/>
      <c r="AL45" s="76"/>
      <c r="AM45" s="76"/>
      <c r="AN45" s="76"/>
      <c r="AO45" s="76"/>
      <c r="AP45" s="76"/>
      <c r="AQ45" s="76"/>
      <c r="AR45" s="76"/>
      <c r="AS45" s="76"/>
      <c r="AT45" s="76"/>
      <c r="AU45" s="76"/>
      <c r="AV45" s="76"/>
      <c r="AW45" s="76"/>
      <c r="AX45" s="76"/>
      <c r="AY45" s="76"/>
      <c r="AZ45" s="76"/>
      <c r="BA45" s="76"/>
      <c r="BB45" s="77"/>
    </row>
    <row r="46" spans="1:54" ht="15.75" x14ac:dyDescent="0.25">
      <c r="A46" s="75">
        <f>IF(ISBLANK(VLOOKUP(D46,#REF!,3)),0,1)</f>
        <v>1</v>
      </c>
      <c r="B46" s="74">
        <f t="shared" si="0"/>
        <v>0</v>
      </c>
      <c r="C46" s="52">
        <v>12</v>
      </c>
      <c r="D46" s="53"/>
      <c r="E46" s="54"/>
      <c r="F46" s="55"/>
      <c r="G46" s="55"/>
      <c r="H46" s="53"/>
      <c r="I46" s="159" t="s">
        <v>4</v>
      </c>
      <c r="J46" s="16"/>
      <c r="K46" s="16"/>
      <c r="L46" s="16"/>
      <c r="M46" s="16"/>
      <c r="N46" s="16"/>
      <c r="O46" s="16"/>
      <c r="P46" s="16" t="s">
        <v>4</v>
      </c>
      <c r="Q46" s="16"/>
      <c r="R46" s="16"/>
      <c r="S46" s="124" t="s">
        <v>4</v>
      </c>
      <c r="T46" s="76"/>
      <c r="U46" s="76"/>
      <c r="V46" s="76"/>
      <c r="W46" s="76"/>
      <c r="X46" s="76"/>
      <c r="Y46" s="76"/>
      <c r="Z46" s="76"/>
      <c r="AA46" s="76"/>
      <c r="AB46" s="76"/>
      <c r="AC46" s="76"/>
      <c r="AD46" s="76"/>
      <c r="AE46" s="76"/>
      <c r="AF46" s="76"/>
      <c r="AG46" s="76"/>
      <c r="AH46" s="76"/>
      <c r="AI46" s="76"/>
      <c r="AJ46" s="76"/>
      <c r="AK46" s="76"/>
      <c r="AL46" s="76"/>
      <c r="AM46" s="76"/>
      <c r="AN46" s="76"/>
      <c r="AO46" s="76"/>
      <c r="AP46" s="76"/>
      <c r="AQ46" s="76"/>
      <c r="AR46" s="76"/>
      <c r="AS46" s="76"/>
      <c r="AT46" s="76"/>
      <c r="AU46" s="76"/>
      <c r="AV46" s="76"/>
      <c r="AW46" s="76"/>
      <c r="AX46" s="76"/>
      <c r="AY46" s="76"/>
      <c r="AZ46" s="76"/>
      <c r="BA46" s="76"/>
      <c r="BB46" s="77"/>
    </row>
    <row r="47" spans="1:54" ht="15.75" x14ac:dyDescent="0.25">
      <c r="A47" s="75">
        <f>IF(ISBLANK(VLOOKUP(D47,#REF!,3)),0,1)</f>
        <v>1</v>
      </c>
      <c r="B47" s="74">
        <f t="shared" si="0"/>
        <v>0</v>
      </c>
      <c r="C47" s="52">
        <v>13</v>
      </c>
      <c r="D47" s="53"/>
      <c r="E47" s="54"/>
      <c r="F47" s="55"/>
      <c r="G47" s="112"/>
      <c r="H47" s="53"/>
      <c r="I47" s="53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76"/>
      <c r="U47" s="76"/>
      <c r="V47" s="76"/>
      <c r="W47" s="76"/>
      <c r="X47" s="76"/>
      <c r="Y47" s="76"/>
      <c r="Z47" s="76"/>
      <c r="AA47" s="76"/>
      <c r="AB47" s="76"/>
      <c r="AC47" s="76"/>
      <c r="AD47" s="76"/>
      <c r="AE47" s="76"/>
      <c r="AF47" s="76"/>
      <c r="AG47" s="76"/>
      <c r="AH47" s="76"/>
      <c r="AI47" s="76"/>
      <c r="AJ47" s="76"/>
      <c r="AK47" s="76"/>
      <c r="AL47" s="76"/>
      <c r="AM47" s="76"/>
      <c r="AN47" s="76"/>
      <c r="AO47" s="76"/>
      <c r="AP47" s="76"/>
      <c r="AQ47" s="76"/>
      <c r="AR47" s="76"/>
      <c r="AS47" s="76"/>
      <c r="AT47" s="76"/>
      <c r="AU47" s="76"/>
      <c r="AV47" s="76"/>
      <c r="AW47" s="76"/>
      <c r="AX47" s="76"/>
      <c r="AY47" s="76"/>
      <c r="AZ47" s="76"/>
      <c r="BA47" s="76"/>
      <c r="BB47" s="77"/>
    </row>
    <row r="48" spans="1:54" ht="15.75" x14ac:dyDescent="0.25">
      <c r="A48" s="75">
        <f>IF(ISBLANK(VLOOKUP(D48,#REF!,3)),0,1)</f>
        <v>1</v>
      </c>
      <c r="B48" s="74">
        <f t="shared" si="0"/>
        <v>0</v>
      </c>
      <c r="C48" s="52">
        <v>14</v>
      </c>
      <c r="D48" s="53"/>
      <c r="E48" s="54"/>
      <c r="F48" s="55"/>
      <c r="G48" s="112"/>
      <c r="H48" s="53"/>
      <c r="I48" s="53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76"/>
      <c r="U48" s="76"/>
      <c r="V48" s="76"/>
      <c r="W48" s="76"/>
      <c r="X48" s="76"/>
      <c r="Y48" s="76"/>
      <c r="Z48" s="76"/>
      <c r="AA48" s="76"/>
      <c r="AB48" s="76"/>
      <c r="AC48" s="76"/>
      <c r="AD48" s="76"/>
      <c r="AE48" s="76"/>
      <c r="AF48" s="76"/>
      <c r="AG48" s="76"/>
      <c r="AH48" s="76"/>
      <c r="AI48" s="76"/>
      <c r="AJ48" s="76"/>
      <c r="AK48" s="76"/>
      <c r="AL48" s="76"/>
      <c r="AM48" s="76"/>
      <c r="AN48" s="76"/>
      <c r="AO48" s="76"/>
      <c r="AP48" s="76"/>
      <c r="AQ48" s="76"/>
      <c r="AR48" s="76"/>
      <c r="AS48" s="76"/>
      <c r="AT48" s="76"/>
      <c r="AU48" s="76"/>
      <c r="AV48" s="76"/>
      <c r="AW48" s="76"/>
      <c r="AX48" s="76"/>
      <c r="AY48" s="76"/>
      <c r="AZ48" s="76"/>
      <c r="BA48" s="76"/>
      <c r="BB48" s="77"/>
    </row>
    <row r="49" spans="1:54" ht="15.75" x14ac:dyDescent="0.25">
      <c r="A49" s="75">
        <f>IF(ISBLANK(VLOOKUP(D49,#REF!,3)),0,1)</f>
        <v>1</v>
      </c>
      <c r="B49" s="74">
        <f t="shared" si="0"/>
        <v>0</v>
      </c>
      <c r="C49" s="52">
        <v>15</v>
      </c>
      <c r="D49" s="53"/>
      <c r="E49" s="54"/>
      <c r="F49" s="55"/>
      <c r="G49" s="112"/>
      <c r="H49" s="53"/>
      <c r="I49" s="53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24"/>
      <c r="W49" s="124"/>
      <c r="X49" s="124"/>
      <c r="Y49" s="124"/>
      <c r="Z49" s="16"/>
      <c r="AA49" s="16"/>
      <c r="AB49" s="124"/>
      <c r="AC49" s="124"/>
      <c r="AD49" s="76"/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76"/>
      <c r="AR49" s="76"/>
      <c r="AS49" s="76"/>
      <c r="AT49" s="76"/>
      <c r="AU49" s="76"/>
      <c r="AV49" s="76"/>
      <c r="AW49" s="76"/>
      <c r="AX49" s="76"/>
      <c r="AY49" s="76"/>
      <c r="AZ49" s="76"/>
      <c r="BA49" s="76"/>
      <c r="BB49" s="77"/>
    </row>
    <row r="50" spans="1:54" ht="15.75" x14ac:dyDescent="0.25">
      <c r="A50" s="75">
        <f>IF(ISBLANK(VLOOKUP(D50,#REF!,3)),0,1)</f>
        <v>1</v>
      </c>
      <c r="B50" s="74">
        <f t="shared" si="0"/>
        <v>0</v>
      </c>
      <c r="C50" s="52">
        <v>16</v>
      </c>
      <c r="D50" s="53"/>
      <c r="E50" s="54"/>
      <c r="F50" s="55"/>
      <c r="G50" s="112"/>
      <c r="H50" s="53"/>
      <c r="I50" s="53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76"/>
      <c r="U50" s="76"/>
      <c r="V50" s="76"/>
      <c r="W50" s="76"/>
      <c r="X50" s="76"/>
      <c r="Y50" s="76"/>
      <c r="Z50" s="76"/>
      <c r="AA50" s="76"/>
      <c r="AB50" s="76"/>
      <c r="AC50" s="76"/>
      <c r="AD50" s="76"/>
      <c r="AE50" s="76"/>
      <c r="AF50" s="76"/>
      <c r="AG50" s="76"/>
      <c r="AH50" s="76"/>
      <c r="AI50" s="76"/>
      <c r="AJ50" s="76"/>
      <c r="AK50" s="76"/>
      <c r="AL50" s="76"/>
      <c r="AM50" s="76"/>
      <c r="AN50" s="76"/>
      <c r="AO50" s="76"/>
      <c r="AP50" s="76"/>
      <c r="AQ50" s="76"/>
      <c r="AR50" s="76"/>
      <c r="AS50" s="76"/>
      <c r="AT50" s="76"/>
      <c r="AU50" s="76"/>
      <c r="AV50" s="76"/>
      <c r="AW50" s="76"/>
      <c r="AX50" s="76"/>
      <c r="AY50" s="76"/>
      <c r="AZ50" s="76"/>
      <c r="BA50" s="76"/>
      <c r="BB50" s="77"/>
    </row>
    <row r="51" spans="1:54" ht="15.75" x14ac:dyDescent="0.25">
      <c r="A51" s="75">
        <f>IF(ISBLANK(VLOOKUP(D51,#REF!,3)),0,1)</f>
        <v>1</v>
      </c>
      <c r="B51" s="74">
        <f t="shared" si="0"/>
        <v>0</v>
      </c>
      <c r="C51" s="52">
        <v>17</v>
      </c>
      <c r="D51" s="53"/>
      <c r="E51" s="54"/>
      <c r="F51" s="55"/>
      <c r="G51" s="112"/>
      <c r="H51" s="53"/>
      <c r="I51" s="53"/>
      <c r="J51" s="16"/>
      <c r="K51" s="16"/>
      <c r="L51" s="16"/>
      <c r="M51" s="16"/>
      <c r="N51" s="16"/>
      <c r="O51" s="16"/>
      <c r="P51" s="16"/>
      <c r="Q51" s="16" t="s">
        <v>146</v>
      </c>
      <c r="R51" s="16"/>
      <c r="S51" s="16"/>
      <c r="T51" s="16"/>
      <c r="U51" s="16"/>
      <c r="V51" s="124"/>
      <c r="W51" s="124"/>
      <c r="X51" s="124"/>
      <c r="Y51" s="124"/>
      <c r="Z51" s="16"/>
      <c r="AA51" s="16"/>
      <c r="AB51" s="124"/>
      <c r="AC51" s="124"/>
      <c r="AD51" s="76"/>
      <c r="AE51" s="76"/>
      <c r="AF51" s="76"/>
      <c r="AG51" s="76"/>
      <c r="AH51" s="76"/>
      <c r="AI51" s="76"/>
      <c r="AJ51" s="76"/>
      <c r="AK51" s="76"/>
      <c r="AL51" s="76"/>
      <c r="AM51" s="76"/>
      <c r="AN51" s="76"/>
      <c r="AO51" s="76"/>
      <c r="AP51" s="76"/>
      <c r="AQ51" s="76"/>
      <c r="AR51" s="76"/>
      <c r="AS51" s="76"/>
      <c r="AT51" s="76"/>
      <c r="AU51" s="76"/>
      <c r="AV51" s="76"/>
      <c r="AW51" s="76"/>
      <c r="AX51" s="76"/>
      <c r="AY51" s="76"/>
      <c r="AZ51" s="76"/>
      <c r="BA51" s="76"/>
      <c r="BB51" s="77"/>
    </row>
    <row r="52" spans="1:54" ht="15.75" x14ac:dyDescent="0.25">
      <c r="A52" s="75">
        <f>IF(ISBLANK(VLOOKUP(D52,#REF!,3)),0,1)</f>
        <v>1</v>
      </c>
      <c r="B52" s="74">
        <f t="shared" si="0"/>
        <v>0</v>
      </c>
      <c r="C52" s="52">
        <v>18</v>
      </c>
      <c r="D52" s="53"/>
      <c r="E52" s="54"/>
      <c r="F52" s="55"/>
      <c r="G52" s="112"/>
      <c r="H52" s="53"/>
      <c r="I52" s="53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76"/>
      <c r="U52" s="76"/>
      <c r="V52" s="76"/>
      <c r="W52" s="76"/>
      <c r="X52" s="76"/>
      <c r="Y52" s="76"/>
      <c r="Z52" s="76"/>
      <c r="AA52" s="76"/>
      <c r="AB52" s="76"/>
      <c r="AC52" s="76"/>
      <c r="AD52" s="76"/>
      <c r="AE52" s="76"/>
      <c r="AF52" s="76"/>
      <c r="AG52" s="76"/>
      <c r="AH52" s="76"/>
      <c r="AI52" s="76"/>
      <c r="AJ52" s="76"/>
      <c r="AK52" s="76"/>
      <c r="AL52" s="76"/>
      <c r="AM52" s="76"/>
      <c r="AN52" s="76"/>
      <c r="AO52" s="76"/>
      <c r="AP52" s="76"/>
      <c r="AQ52" s="76"/>
      <c r="AR52" s="76"/>
      <c r="AS52" s="76"/>
      <c r="AT52" s="76"/>
      <c r="AU52" s="76"/>
      <c r="AV52" s="76"/>
      <c r="AW52" s="76"/>
      <c r="AX52" s="76"/>
      <c r="AY52" s="76"/>
      <c r="AZ52" s="76"/>
      <c r="BA52" s="76"/>
      <c r="BB52" s="77"/>
    </row>
    <row r="53" spans="1:54" ht="15.75" x14ac:dyDescent="0.25">
      <c r="A53" s="75">
        <f>IF(ISBLANK(VLOOKUP(D53,#REF!,3)),0,1)</f>
        <v>1</v>
      </c>
      <c r="B53" s="74">
        <f t="shared" si="0"/>
        <v>0</v>
      </c>
      <c r="C53" s="52">
        <v>19</v>
      </c>
      <c r="D53" s="53"/>
      <c r="E53" s="54"/>
      <c r="F53" s="55"/>
      <c r="G53" s="112"/>
      <c r="H53" s="53"/>
      <c r="I53" s="53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76"/>
      <c r="U53" s="76"/>
      <c r="V53" s="76"/>
      <c r="W53" s="76"/>
      <c r="X53" s="76"/>
      <c r="Y53" s="76"/>
      <c r="Z53" s="76"/>
      <c r="AA53" s="76"/>
      <c r="AB53" s="76"/>
      <c r="AC53" s="76"/>
      <c r="AD53" s="76"/>
      <c r="AE53" s="76"/>
      <c r="AF53" s="76"/>
      <c r="AG53" s="76"/>
      <c r="AH53" s="76"/>
      <c r="AI53" s="76"/>
      <c r="AJ53" s="76"/>
      <c r="AK53" s="76"/>
      <c r="AL53" s="76"/>
      <c r="AM53" s="76"/>
      <c r="AN53" s="76"/>
      <c r="AO53" s="76"/>
      <c r="AP53" s="76"/>
      <c r="AQ53" s="76"/>
      <c r="AR53" s="76"/>
      <c r="AS53" s="76"/>
      <c r="AT53" s="76"/>
      <c r="AU53" s="76"/>
      <c r="AV53" s="76"/>
      <c r="AW53" s="76"/>
      <c r="AX53" s="76"/>
      <c r="AY53" s="76"/>
      <c r="AZ53" s="76"/>
      <c r="BA53" s="76"/>
      <c r="BB53" s="77"/>
    </row>
    <row r="54" spans="1:54" ht="15.75" x14ac:dyDescent="0.25">
      <c r="A54" s="75">
        <f>IF(ISBLANK(VLOOKUP(D54,#REF!,3)),0,1)</f>
        <v>1</v>
      </c>
      <c r="B54" s="74">
        <f t="shared" si="0"/>
        <v>0</v>
      </c>
      <c r="C54" s="52">
        <v>20</v>
      </c>
      <c r="D54" s="53"/>
      <c r="E54" s="54"/>
      <c r="F54" s="55"/>
      <c r="G54" s="112"/>
      <c r="H54" s="53"/>
      <c r="I54" s="53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76"/>
      <c r="U54" s="76"/>
      <c r="V54" s="76"/>
      <c r="W54" s="76"/>
      <c r="X54" s="76"/>
      <c r="Y54" s="76"/>
      <c r="Z54" s="76"/>
      <c r="AA54" s="76"/>
      <c r="AB54" s="76"/>
      <c r="AC54" s="76"/>
      <c r="AD54" s="76"/>
      <c r="AE54" s="76"/>
      <c r="AF54" s="76"/>
      <c r="AG54" s="76"/>
      <c r="AH54" s="76"/>
      <c r="AI54" s="76"/>
      <c r="AJ54" s="76"/>
      <c r="AK54" s="76"/>
      <c r="AL54" s="76"/>
      <c r="AM54" s="76"/>
      <c r="AN54" s="76"/>
      <c r="AO54" s="76"/>
      <c r="AP54" s="76"/>
      <c r="AQ54" s="76"/>
      <c r="AR54" s="76"/>
      <c r="AS54" s="76"/>
      <c r="AT54" s="76"/>
      <c r="AU54" s="76"/>
      <c r="AV54" s="76"/>
      <c r="AW54" s="76"/>
      <c r="AX54" s="76"/>
      <c r="AY54" s="76"/>
      <c r="AZ54" s="76"/>
      <c r="BA54" s="76"/>
      <c r="BB54" s="77"/>
    </row>
    <row r="55" spans="1:54" ht="15.75" x14ac:dyDescent="0.25">
      <c r="A55" s="75">
        <f>IF(ISBLANK(VLOOKUP(D55,#REF!,3)),0,1)</f>
        <v>1</v>
      </c>
      <c r="B55" s="74">
        <f t="shared" si="0"/>
        <v>0</v>
      </c>
      <c r="C55" s="52">
        <v>21</v>
      </c>
      <c r="D55" s="53"/>
      <c r="E55" s="54"/>
      <c r="F55" s="55"/>
      <c r="G55" s="112"/>
      <c r="H55" s="53"/>
      <c r="I55" s="53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76"/>
      <c r="U55" s="76"/>
      <c r="V55" s="76"/>
      <c r="W55" s="76"/>
      <c r="X55" s="76"/>
      <c r="Y55" s="76"/>
      <c r="Z55" s="76"/>
      <c r="AA55" s="76"/>
      <c r="AB55" s="76"/>
      <c r="AC55" s="76"/>
      <c r="AD55" s="76"/>
      <c r="AE55" s="76"/>
      <c r="AF55" s="76"/>
      <c r="AG55" s="76"/>
      <c r="AH55" s="76"/>
      <c r="AI55" s="76"/>
      <c r="AJ55" s="76"/>
      <c r="AK55" s="76"/>
      <c r="AL55" s="76"/>
      <c r="AM55" s="76"/>
      <c r="AN55" s="76"/>
      <c r="AO55" s="76"/>
      <c r="AP55" s="76"/>
      <c r="AQ55" s="76"/>
      <c r="AR55" s="76"/>
      <c r="AS55" s="76"/>
      <c r="AT55" s="76"/>
      <c r="AU55" s="76"/>
      <c r="AV55" s="76"/>
      <c r="AW55" s="76"/>
      <c r="AX55" s="76"/>
      <c r="AY55" s="76"/>
      <c r="AZ55" s="76"/>
      <c r="BA55" s="76"/>
      <c r="BB55" s="77"/>
    </row>
    <row r="56" spans="1:54" ht="15.75" x14ac:dyDescent="0.25">
      <c r="A56" s="75">
        <f>IF(ISBLANK(VLOOKUP(D56,#REF!,3)),0,1)</f>
        <v>1</v>
      </c>
      <c r="B56" s="74">
        <f t="shared" si="0"/>
        <v>0</v>
      </c>
      <c r="C56" s="52">
        <v>22</v>
      </c>
      <c r="D56" s="53"/>
      <c r="E56" s="54"/>
      <c r="F56" s="55"/>
      <c r="G56" s="112"/>
      <c r="H56" s="53"/>
      <c r="I56" s="53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24"/>
      <c r="W56" s="124"/>
      <c r="X56" s="124"/>
      <c r="Y56" s="124"/>
      <c r="Z56" s="16"/>
      <c r="AA56" s="16"/>
      <c r="AB56" s="124"/>
      <c r="AC56" s="124"/>
      <c r="AD56" s="76"/>
      <c r="AE56" s="76"/>
      <c r="AF56" s="76"/>
      <c r="AG56" s="76"/>
      <c r="AH56" s="76"/>
      <c r="AI56" s="76"/>
      <c r="AJ56" s="76"/>
      <c r="AK56" s="76"/>
      <c r="AL56" s="76"/>
      <c r="AM56" s="76"/>
      <c r="AN56" s="76"/>
      <c r="AO56" s="76"/>
      <c r="AP56" s="76"/>
      <c r="AQ56" s="76"/>
      <c r="AR56" s="76"/>
      <c r="AS56" s="76"/>
      <c r="AT56" s="76"/>
      <c r="AU56" s="76"/>
      <c r="AV56" s="76"/>
      <c r="AW56" s="76"/>
      <c r="AX56" s="76"/>
      <c r="AY56" s="76"/>
      <c r="AZ56" s="76"/>
      <c r="BA56" s="76"/>
      <c r="BB56" s="77"/>
    </row>
    <row r="57" spans="1:54" ht="15.75" x14ac:dyDescent="0.25">
      <c r="A57" s="75">
        <f>IF(ISBLANK(VLOOKUP(D57,#REF!,3)),0,1)</f>
        <v>1</v>
      </c>
      <c r="B57" s="74">
        <f t="shared" si="0"/>
        <v>0</v>
      </c>
      <c r="C57" s="52">
        <v>23</v>
      </c>
      <c r="D57" s="53"/>
      <c r="E57" s="54"/>
      <c r="F57" s="55"/>
      <c r="G57" s="112"/>
      <c r="H57" s="53"/>
      <c r="I57" s="53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  <c r="AG57" s="76"/>
      <c r="AH57" s="76"/>
      <c r="AI57" s="76"/>
      <c r="AJ57" s="76"/>
      <c r="AK57" s="76"/>
      <c r="AL57" s="76"/>
      <c r="AM57" s="76"/>
      <c r="AN57" s="76"/>
      <c r="AO57" s="76"/>
      <c r="AP57" s="76"/>
      <c r="AQ57" s="76"/>
      <c r="AR57" s="76"/>
      <c r="AS57" s="76"/>
      <c r="AT57" s="76"/>
      <c r="AU57" s="76"/>
      <c r="AV57" s="76"/>
      <c r="AW57" s="76"/>
      <c r="AX57" s="76"/>
      <c r="AY57" s="76"/>
      <c r="AZ57" s="76"/>
      <c r="BA57" s="76"/>
      <c r="BB57" s="77"/>
    </row>
    <row r="58" spans="1:54" ht="16.5" thickBot="1" x14ac:dyDescent="0.3">
      <c r="A58" s="75">
        <f>IF(ISBLANK(VLOOKUP(D58,#REF!,3)),0,1)</f>
        <v>1</v>
      </c>
      <c r="B58" s="74">
        <f t="shared" si="0"/>
        <v>0</v>
      </c>
      <c r="C58" s="61">
        <v>24</v>
      </c>
      <c r="D58" s="62"/>
      <c r="E58" s="63"/>
      <c r="F58" s="64"/>
      <c r="G58" s="113"/>
      <c r="H58" s="62"/>
      <c r="I58" s="62"/>
      <c r="J58" s="152" t="s">
        <v>4</v>
      </c>
      <c r="K58" s="65" t="str">
        <f>IF(ISBLANK(E58),"",(0.000824493-(0.0000040899*E58)+(0.000000076438*E58^2)-(0.00000000082467*E58^3)+(0.0000000000053875*E58^4)))</f>
        <v/>
      </c>
      <c r="L58" s="65" t="str">
        <f t="shared" ref="L58" si="11">IF(ISBLANK(E58),"",(-0.00000572466+(0.00000010227*E58)-(0.0000000016546*E58^2)))</f>
        <v/>
      </c>
      <c r="M58" s="65" t="str">
        <f t="shared" ref="M58" si="12">IF(ISBLANK(E58),"",IF(ISBLANK(G58),(O58+(K58*35)+(L58*35^1.5)+(0.00000048314*35^2)),(O58+(K58*G58)+(L58*G58^1.5)+(0.00000048314*G58^2))))</f>
        <v/>
      </c>
      <c r="N58" s="66" t="str">
        <f t="shared" ref="N58" si="13">IF(ISBLANK(D58),"",IF(ISBLANK(G58),J58*(1+0.00001*(35-20)),J58*(1+0.00001*(G58-20))))</f>
        <v/>
      </c>
      <c r="O58" s="65" t="str">
        <f t="shared" ref="O58" si="14">IF(ISBLANK(E58),"",(0.999842594+(0.00006793952*E58)-(0.00000909529*E58^2)+(0.0000001001685*E58^3)-(0.000000001120083*E58^4)+(0.000000000006536332*E58^5)))</f>
        <v/>
      </c>
      <c r="P58" s="67" t="s">
        <v>4</v>
      </c>
      <c r="Q58" s="153" t="s">
        <v>4</v>
      </c>
      <c r="R58" s="68" t="s">
        <v>4</v>
      </c>
      <c r="S58" s="68" t="s">
        <v>4</v>
      </c>
      <c r="T58" s="78"/>
      <c r="U58" s="78"/>
      <c r="V58" s="78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/>
      <c r="AH58" s="78"/>
      <c r="AI58" s="78"/>
      <c r="AJ58" s="78"/>
      <c r="AK58" s="78"/>
      <c r="AL58" s="78"/>
      <c r="AM58" s="78"/>
      <c r="AN58" s="78"/>
      <c r="AO58" s="78"/>
      <c r="AP58" s="78"/>
      <c r="AQ58" s="78"/>
      <c r="AR58" s="78"/>
      <c r="AS58" s="78"/>
      <c r="AT58" s="78"/>
      <c r="AU58" s="78"/>
      <c r="AV58" s="78"/>
      <c r="AW58" s="78"/>
      <c r="AX58" s="78"/>
      <c r="AY58" s="78"/>
      <c r="AZ58" s="78"/>
      <c r="BA58" s="78"/>
      <c r="BB58" s="79"/>
    </row>
  </sheetData>
  <dataConsolidate/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AB31:AC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O31:AO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Q31:AQ32"/>
    <mergeCell ref="AR31:AR32"/>
    <mergeCell ref="AS31:AS32"/>
    <mergeCell ref="AT31:AT32"/>
    <mergeCell ref="AU31:AU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AV31:AV32"/>
    <mergeCell ref="AW31:AW32"/>
    <mergeCell ref="AX31:AX32"/>
    <mergeCell ref="AY31:AY32"/>
    <mergeCell ref="AZ31:AZ32"/>
    <mergeCell ref="BA31:BA32"/>
    <mergeCell ref="AP31:AP32"/>
  </mergeCells>
  <dataValidations count="4">
    <dataValidation type="list" allowBlank="1" showErrorMessage="1" sqref="I29">
      <formula1>$O$28:$O$30</formula1>
    </dataValidation>
    <dataValidation allowBlank="1" showErrorMessage="1" sqref="J30"/>
    <dataValidation type="list" showInputMessage="1" showErrorMessage="1" promptTitle="Choix Cardinal" sqref="P10">
      <formula1>$N$8:$N$10</formula1>
    </dataValidation>
    <dataValidation type="list" showInputMessage="1" showErrorMessage="1" promptTitle="Choix Cardinal" sqref="P9">
      <formula1>$M$8:$M$10</formula1>
    </dataValidation>
  </dataValidations>
  <pageMargins left="0.7" right="0.7" top="0.75" bottom="0.75" header="0.3" footer="0.3"/>
  <pageSetup paperSize="9" orientation="portrait" horizontalDpi="4294967293" r:id="rId1"/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8"/>
  <sheetViews>
    <sheetView topLeftCell="A7" zoomScaleNormal="100" workbookViewId="0">
      <selection activeCell="G35" sqref="G35:AC49"/>
    </sheetView>
  </sheetViews>
  <sheetFormatPr baseColWidth="10" defaultColWidth="11.42578125" defaultRowHeight="15" x14ac:dyDescent="0.25"/>
  <cols>
    <col min="1" max="2" width="0.85546875" style="80" customWidth="1"/>
    <col min="3" max="3" width="3.7109375" style="80" customWidth="1"/>
    <col min="4" max="8" width="10.28515625" style="80" customWidth="1"/>
    <col min="9" max="10" width="15.7109375" style="80" customWidth="1"/>
    <col min="11" max="15" width="10.7109375" style="80" hidden="1" customWidth="1"/>
    <col min="16" max="16" width="10.7109375" style="80" customWidth="1"/>
    <col min="17" max="29" width="10.28515625" style="80" customWidth="1"/>
    <col min="30" max="16384" width="11.42578125" style="80"/>
  </cols>
  <sheetData>
    <row r="1" spans="3:23" ht="3" customHeight="1" thickBot="1" x14ac:dyDescent="0.3"/>
    <row r="2" spans="3:23" ht="21" x14ac:dyDescent="0.35">
      <c r="C2" s="214" t="s">
        <v>19</v>
      </c>
      <c r="D2" s="215"/>
      <c r="E2" s="215"/>
      <c r="F2" s="216" t="s">
        <v>147</v>
      </c>
      <c r="G2" s="216"/>
      <c r="H2" s="216"/>
      <c r="I2" s="216"/>
      <c r="J2" s="216"/>
      <c r="K2" s="216"/>
      <c r="L2" s="216"/>
      <c r="M2" s="216"/>
      <c r="N2" s="216"/>
      <c r="O2" s="216"/>
      <c r="P2" s="216"/>
      <c r="Q2" s="216"/>
      <c r="R2" s="216"/>
      <c r="S2" s="216"/>
      <c r="T2" s="216"/>
      <c r="U2" s="1"/>
    </row>
    <row r="3" spans="3:23" x14ac:dyDescent="0.25">
      <c r="C3" s="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2"/>
    </row>
    <row r="4" spans="3:23" ht="21.75" thickBot="1" x14ac:dyDescent="0.4">
      <c r="C4" s="217" t="s">
        <v>75</v>
      </c>
      <c r="D4" s="218"/>
      <c r="E4" s="218"/>
      <c r="F4" s="218"/>
      <c r="G4" s="218"/>
      <c r="H4" s="218"/>
      <c r="I4" s="218"/>
      <c r="J4" s="218"/>
      <c r="K4" s="218"/>
      <c r="L4" s="218"/>
      <c r="M4" s="218"/>
      <c r="N4" s="218"/>
      <c r="O4" s="218"/>
      <c r="P4" s="218"/>
      <c r="Q4" s="218"/>
      <c r="R4" s="218"/>
      <c r="S4" s="218"/>
      <c r="T4" s="218"/>
      <c r="U4" s="219"/>
    </row>
    <row r="5" spans="3:23" ht="15.75" customHeight="1" thickBot="1" x14ac:dyDescent="0.4">
      <c r="C5" s="7"/>
      <c r="D5" s="7"/>
      <c r="E5" s="7"/>
      <c r="F5" s="7"/>
      <c r="G5" s="7"/>
      <c r="J5" s="7"/>
      <c r="K5" s="7"/>
      <c r="L5" s="7"/>
      <c r="M5" s="7"/>
      <c r="N5" s="7"/>
      <c r="O5" s="7"/>
      <c r="P5" s="7"/>
      <c r="Q5" s="7"/>
      <c r="R5" s="7"/>
    </row>
    <row r="6" spans="3:23" ht="16.5" customHeight="1" thickBot="1" x14ac:dyDescent="0.3">
      <c r="C6" s="220" t="s">
        <v>38</v>
      </c>
      <c r="D6" s="221"/>
      <c r="E6" s="221"/>
      <c r="F6" s="222">
        <v>53</v>
      </c>
      <c r="G6" s="222"/>
      <c r="H6" s="221" t="s">
        <v>37</v>
      </c>
      <c r="I6" s="221"/>
      <c r="J6" s="221"/>
      <c r="K6" s="51"/>
      <c r="L6" s="51"/>
      <c r="M6" s="51"/>
      <c r="N6" s="50"/>
      <c r="O6" s="51"/>
      <c r="P6" s="223">
        <v>1</v>
      </c>
      <c r="Q6" s="223"/>
      <c r="R6" s="224" t="s">
        <v>78</v>
      </c>
      <c r="S6" s="224"/>
      <c r="T6" s="225">
        <v>37430</v>
      </c>
      <c r="U6" s="226"/>
    </row>
    <row r="7" spans="3:23" ht="16.5" customHeight="1" thickBot="1" x14ac:dyDescent="0.4">
      <c r="C7" s="34"/>
      <c r="D7" s="34"/>
      <c r="E7" s="33"/>
      <c r="F7" s="35"/>
      <c r="G7" s="33"/>
      <c r="H7" s="33"/>
      <c r="I7" s="33"/>
      <c r="J7" s="33"/>
      <c r="K7" s="33"/>
      <c r="L7" s="33"/>
      <c r="M7" s="33"/>
      <c r="N7" s="33"/>
      <c r="O7" s="37"/>
      <c r="P7" s="33"/>
      <c r="Q7" s="36"/>
    </row>
    <row r="8" spans="3:23" ht="15" customHeight="1" x14ac:dyDescent="0.25">
      <c r="C8" s="46"/>
      <c r="D8" s="33"/>
      <c r="G8" s="206" t="s">
        <v>57</v>
      </c>
      <c r="H8" s="207"/>
      <c r="I8" s="172" t="s">
        <v>50</v>
      </c>
      <c r="J8" s="172" t="s">
        <v>46</v>
      </c>
      <c r="K8" s="44"/>
      <c r="L8" s="44"/>
      <c r="M8" s="44"/>
      <c r="N8" s="44"/>
      <c r="O8" s="47"/>
      <c r="P8" s="45" t="s">
        <v>52</v>
      </c>
      <c r="Q8" s="208" t="s">
        <v>47</v>
      </c>
      <c r="R8" s="209"/>
    </row>
    <row r="9" spans="3:23" ht="14.25" customHeight="1" x14ac:dyDescent="0.25">
      <c r="C9" s="46"/>
      <c r="D9" s="33"/>
      <c r="G9" s="210" t="s">
        <v>48</v>
      </c>
      <c r="H9" s="211"/>
      <c r="I9" s="38">
        <v>0</v>
      </c>
      <c r="J9" s="39">
        <v>6</v>
      </c>
      <c r="K9" s="42" t="s">
        <v>51</v>
      </c>
      <c r="L9" s="43" t="str">
        <f>IF(P9=M9,"+","-")</f>
        <v>-</v>
      </c>
      <c r="M9" s="42" t="s">
        <v>3</v>
      </c>
      <c r="N9" s="42" t="s">
        <v>54</v>
      </c>
      <c r="O9" s="16" t="str">
        <f>IF(ISBLANK(I9),"",IF(ISBLANK(J9),"",IF(P9=M10,L9&amp;N11,N11)))</f>
        <v>-0°6</v>
      </c>
      <c r="P9" s="39" t="s">
        <v>53</v>
      </c>
      <c r="Q9" s="212">
        <f>IF(ISBLANK(I9),"",IF(ISBLANK(J9),"",IF(J9&gt;60,"ERREUR !!",O11*(I9+(J9/60)))))</f>
        <v>-0.1</v>
      </c>
      <c r="R9" s="213"/>
    </row>
    <row r="10" spans="3:23" ht="15" customHeight="1" x14ac:dyDescent="0.25">
      <c r="C10" s="46"/>
      <c r="D10" s="33"/>
      <c r="G10" s="210" t="s">
        <v>49</v>
      </c>
      <c r="H10" s="211"/>
      <c r="I10" s="38">
        <v>6</v>
      </c>
      <c r="J10" s="39">
        <v>29.81</v>
      </c>
      <c r="K10" s="42" t="s">
        <v>51</v>
      </c>
      <c r="L10" s="43" t="str">
        <f>IF(P10=N9,"+","-")</f>
        <v>+</v>
      </c>
      <c r="M10" s="42" t="s">
        <v>53</v>
      </c>
      <c r="N10" s="42" t="s">
        <v>55</v>
      </c>
      <c r="O10" s="11" t="str">
        <f>IF(ISBLANK(I10),"",IF(ISBLANK(J10),"",IF(P10=N10,L10&amp;N12,N12)))</f>
        <v>6°29,81</v>
      </c>
      <c r="P10" s="39" t="s">
        <v>54</v>
      </c>
      <c r="Q10" s="212">
        <f>IF(ISBLANK(I10),"",IF(ISBLANK(J10),"",IF(J10&gt;60,"ERREUR !!",O12*(I10+(J10/60)))))</f>
        <v>6.496833333333333</v>
      </c>
      <c r="R10" s="213"/>
      <c r="S10" s="31"/>
      <c r="T10" s="31"/>
    </row>
    <row r="11" spans="3:23" x14ac:dyDescent="0.25">
      <c r="G11" s="194" t="s">
        <v>72</v>
      </c>
      <c r="H11" s="195"/>
      <c r="I11" s="83" t="s">
        <v>33</v>
      </c>
      <c r="J11" s="85">
        <v>37429</v>
      </c>
      <c r="K11" s="85"/>
      <c r="L11" s="85"/>
      <c r="M11" s="85"/>
      <c r="N11" s="86" t="str">
        <f>I9&amp;"°"&amp;J9</f>
        <v>0°6</v>
      </c>
      <c r="O11" s="87">
        <f>IF(P9=M10,-1,1)</f>
        <v>-1</v>
      </c>
      <c r="P11" s="198" t="str">
        <f>TEXT(J11,"aaaa-mm-jj")&amp;"T"&amp;TEXT(J12,"hh:mm:ss")&amp;"z"</f>
        <v>2006-06-23T20:00:00z</v>
      </c>
      <c r="Q11" s="198"/>
      <c r="R11" s="199"/>
      <c r="T11" s="30"/>
      <c r="U11" s="30"/>
      <c r="V11" s="32"/>
      <c r="W11" s="32"/>
    </row>
    <row r="12" spans="3:23" ht="15.75" thickBot="1" x14ac:dyDescent="0.3">
      <c r="G12" s="196"/>
      <c r="H12" s="197"/>
      <c r="I12" s="84" t="s">
        <v>73</v>
      </c>
      <c r="J12" s="114">
        <v>0.83333333333333337</v>
      </c>
      <c r="K12" s="88"/>
      <c r="L12" s="88"/>
      <c r="M12" s="88"/>
      <c r="N12" s="89" t="str">
        <f>I10&amp;"°"&amp;J10</f>
        <v>6°29,81</v>
      </c>
      <c r="O12" s="87">
        <f>IF(P10=N10,-1,1)</f>
        <v>1</v>
      </c>
      <c r="P12" s="200"/>
      <c r="Q12" s="200"/>
      <c r="R12" s="201"/>
      <c r="T12" s="30"/>
      <c r="U12" s="30"/>
      <c r="V12" s="32"/>
      <c r="W12" s="32"/>
    </row>
    <row r="13" spans="3:23" ht="15.75" thickBot="1" x14ac:dyDescent="0.3">
      <c r="C13" s="5" t="s">
        <v>1</v>
      </c>
      <c r="D13" s="5"/>
      <c r="E13" s="6"/>
      <c r="K13" s="81"/>
      <c r="L13" s="81"/>
      <c r="M13" s="81"/>
      <c r="N13" s="81"/>
      <c r="O13" s="81"/>
      <c r="P13" s="81"/>
      <c r="Q13" s="82"/>
    </row>
    <row r="14" spans="3:23" ht="15" customHeight="1" x14ac:dyDescent="0.25">
      <c r="C14" s="97" t="s">
        <v>7</v>
      </c>
      <c r="D14" s="90"/>
      <c r="E14" s="90"/>
      <c r="F14" s="90"/>
      <c r="G14" s="90"/>
      <c r="H14" s="91"/>
      <c r="I14" s="91"/>
      <c r="J14" s="91"/>
      <c r="K14" s="90"/>
      <c r="L14" s="90"/>
      <c r="M14" s="90"/>
      <c r="N14" s="91"/>
      <c r="O14" s="12"/>
      <c r="P14" s="91"/>
      <c r="Q14" s="12" t="s">
        <v>17</v>
      </c>
      <c r="R14" s="17">
        <v>22.2</v>
      </c>
      <c r="S14" s="92" t="s">
        <v>2</v>
      </c>
    </row>
    <row r="15" spans="3:23" ht="14.25" customHeight="1" x14ac:dyDescent="0.25">
      <c r="C15" s="98" t="s">
        <v>32</v>
      </c>
      <c r="D15" s="93"/>
      <c r="E15" s="93"/>
      <c r="F15" s="93"/>
      <c r="G15" s="93"/>
      <c r="H15" s="23"/>
      <c r="I15" s="23"/>
      <c r="J15" s="23"/>
      <c r="K15" s="93"/>
      <c r="L15" s="93"/>
      <c r="M15" s="93"/>
      <c r="N15" s="23"/>
      <c r="O15" s="13"/>
      <c r="P15" s="23"/>
      <c r="Q15" s="13" t="s">
        <v>34</v>
      </c>
      <c r="R15" s="18">
        <v>22.2</v>
      </c>
      <c r="S15" s="94" t="s">
        <v>2</v>
      </c>
    </row>
    <row r="16" spans="3:23" x14ac:dyDescent="0.25">
      <c r="C16" s="98" t="s">
        <v>11</v>
      </c>
      <c r="D16" s="93"/>
      <c r="E16" s="93"/>
      <c r="F16" s="93"/>
      <c r="G16" s="93"/>
      <c r="H16" s="23"/>
      <c r="I16" s="23"/>
      <c r="J16" s="23"/>
      <c r="K16" s="93"/>
      <c r="L16" s="93"/>
      <c r="M16" s="93"/>
      <c r="N16" s="23"/>
      <c r="O16" s="14"/>
      <c r="P16" s="23"/>
      <c r="Q16" s="14" t="s">
        <v>35</v>
      </c>
      <c r="R16" s="20" t="s">
        <v>4</v>
      </c>
      <c r="S16" s="94" t="s">
        <v>6</v>
      </c>
    </row>
    <row r="17" spans="3:54" ht="15.75" thickBot="1" x14ac:dyDescent="0.3">
      <c r="C17" s="99" t="s">
        <v>12</v>
      </c>
      <c r="D17" s="95"/>
      <c r="E17" s="95"/>
      <c r="F17" s="95"/>
      <c r="G17" s="95"/>
      <c r="H17" s="24"/>
      <c r="I17" s="24"/>
      <c r="J17" s="24"/>
      <c r="K17" s="95"/>
      <c r="L17" s="95"/>
      <c r="M17" s="95"/>
      <c r="N17" s="24"/>
      <c r="O17" s="15"/>
      <c r="P17" s="24"/>
      <c r="Q17" s="15" t="s">
        <v>36</v>
      </c>
      <c r="R17" s="21" t="s">
        <v>4</v>
      </c>
      <c r="S17" s="96" t="s">
        <v>6</v>
      </c>
    </row>
    <row r="18" spans="3:54" hidden="1" x14ac:dyDescent="0.25">
      <c r="C18" s="8" t="s">
        <v>8</v>
      </c>
      <c r="D18" s="9"/>
      <c r="E18" s="9"/>
      <c r="F18" s="9"/>
      <c r="G18" s="9"/>
      <c r="H18" s="9"/>
      <c r="I18" s="9"/>
      <c r="J18" s="9"/>
      <c r="K18" s="10"/>
      <c r="L18" s="10"/>
      <c r="M18" s="10"/>
      <c r="N18" s="10"/>
      <c r="O18" s="25" t="s">
        <v>0</v>
      </c>
      <c r="P18" s="19">
        <f>(0.999842594+(0.00006793952*$R$14)-(0.00000909529*$R$14^2)+(0.0000001001685*$R$14^3)-(0.000000001120083*$R$14^4)+(0.000000000006536332*$R$14^5))</f>
        <v>0.99772746372807231</v>
      </c>
      <c r="Q18" s="10"/>
      <c r="R18" s="2"/>
    </row>
    <row r="19" spans="3:54" hidden="1" x14ac:dyDescent="0.25">
      <c r="C19" s="8" t="s">
        <v>9</v>
      </c>
      <c r="D19" s="9"/>
      <c r="E19" s="9"/>
      <c r="F19" s="9"/>
      <c r="G19" s="9"/>
      <c r="H19" s="9"/>
      <c r="I19" s="9"/>
      <c r="J19" s="9"/>
      <c r="K19" s="10"/>
      <c r="L19" s="10"/>
      <c r="M19" s="10"/>
      <c r="N19" s="10"/>
      <c r="O19" s="25" t="s">
        <v>43</v>
      </c>
      <c r="P19" s="19" t="e">
        <f>$P$24*($P$18/#REF!)</f>
        <v>#REF!</v>
      </c>
      <c r="Q19" s="10" t="s">
        <v>3</v>
      </c>
      <c r="R19" s="2"/>
    </row>
    <row r="20" spans="3:54" hidden="1" x14ac:dyDescent="0.25">
      <c r="C20" s="8" t="s">
        <v>18</v>
      </c>
      <c r="D20" s="9"/>
      <c r="E20" s="9"/>
      <c r="F20" s="9"/>
      <c r="G20" s="9"/>
      <c r="H20" s="9"/>
      <c r="I20" s="9"/>
      <c r="J20" s="9"/>
      <c r="K20" s="10"/>
      <c r="L20" s="10"/>
      <c r="M20" s="10"/>
      <c r="N20" s="10"/>
      <c r="O20" s="25" t="s">
        <v>44</v>
      </c>
      <c r="P20" s="19" t="e">
        <f>5+#REF!</f>
        <v>#REF!</v>
      </c>
      <c r="Q20" s="10" t="s">
        <v>6</v>
      </c>
      <c r="R20" s="2"/>
    </row>
    <row r="21" spans="3:54" hidden="1" x14ac:dyDescent="0.25">
      <c r="C21" s="8" t="s">
        <v>10</v>
      </c>
      <c r="D21" s="9"/>
      <c r="E21" s="9"/>
      <c r="F21" s="9"/>
      <c r="G21" s="9"/>
      <c r="H21" s="9"/>
      <c r="I21" s="9"/>
      <c r="J21" s="9"/>
      <c r="K21" s="10"/>
      <c r="L21" s="10"/>
      <c r="M21" s="10"/>
      <c r="N21" s="10"/>
      <c r="O21" s="25" t="s">
        <v>45</v>
      </c>
      <c r="P21" s="19" t="e">
        <f>P20*(1+0.00001*(R14-20))</f>
        <v>#REF!</v>
      </c>
      <c r="Q21" s="10" t="s">
        <v>6</v>
      </c>
      <c r="R21" s="2"/>
    </row>
    <row r="22" spans="3:54" hidden="1" x14ac:dyDescent="0.25">
      <c r="C22" s="8" t="s">
        <v>13</v>
      </c>
      <c r="D22" s="9"/>
      <c r="E22" s="9"/>
      <c r="F22" s="9"/>
      <c r="G22" s="9"/>
      <c r="H22" s="9"/>
      <c r="I22" s="9"/>
      <c r="J22" s="9"/>
      <c r="K22" s="10"/>
      <c r="L22" s="10"/>
      <c r="M22" s="10"/>
      <c r="N22" s="10"/>
      <c r="O22" s="25" t="s">
        <v>39</v>
      </c>
      <c r="P22" s="22" t="e">
        <f>$R$16*(1+0.00001*(20-$R$14))</f>
        <v>#VALUE!</v>
      </c>
      <c r="Q22" s="10" t="s">
        <v>6</v>
      </c>
      <c r="R22" s="2"/>
    </row>
    <row r="23" spans="3:54" hidden="1" x14ac:dyDescent="0.25">
      <c r="C23" s="8" t="s">
        <v>14</v>
      </c>
      <c r="D23" s="9"/>
      <c r="E23" s="9"/>
      <c r="F23" s="9"/>
      <c r="G23" s="9"/>
      <c r="H23" s="9"/>
      <c r="I23" s="9"/>
      <c r="J23" s="9"/>
      <c r="K23" s="10"/>
      <c r="L23" s="10"/>
      <c r="M23" s="10"/>
      <c r="N23" s="10"/>
      <c r="O23" s="25" t="s">
        <v>40</v>
      </c>
      <c r="P23" s="22" t="e">
        <f>$R$17*(1+0.00001*(20-$R$14))</f>
        <v>#VALUE!</v>
      </c>
      <c r="Q23" s="10" t="s">
        <v>6</v>
      </c>
      <c r="R23" s="2"/>
    </row>
    <row r="24" spans="3:54" hidden="1" x14ac:dyDescent="0.25">
      <c r="C24" s="8" t="s">
        <v>15</v>
      </c>
      <c r="D24" s="9"/>
      <c r="E24" s="9"/>
      <c r="F24" s="9"/>
      <c r="G24" s="9"/>
      <c r="H24" s="9"/>
      <c r="I24" s="9"/>
      <c r="J24" s="9"/>
      <c r="K24" s="10"/>
      <c r="L24" s="10"/>
      <c r="M24" s="10"/>
      <c r="N24" s="10"/>
      <c r="O24" s="25" t="s">
        <v>41</v>
      </c>
      <c r="P24" s="23" t="e">
        <f>MAX(#REF!)</f>
        <v>#REF!</v>
      </c>
      <c r="Q24" s="10" t="s">
        <v>3</v>
      </c>
      <c r="R24" s="2"/>
    </row>
    <row r="25" spans="3:54" hidden="1" x14ac:dyDescent="0.25">
      <c r="C25" s="8" t="s">
        <v>16</v>
      </c>
      <c r="D25" s="9"/>
      <c r="E25" s="9"/>
      <c r="F25" s="9"/>
      <c r="G25" s="9"/>
      <c r="H25" s="9"/>
      <c r="I25" s="9"/>
      <c r="J25" s="9"/>
      <c r="K25" s="10"/>
      <c r="L25" s="10"/>
      <c r="M25" s="10"/>
      <c r="N25" s="10"/>
      <c r="O25" s="25" t="s">
        <v>42</v>
      </c>
      <c r="P25" s="23" t="e">
        <f>IF(ISBLANK(R14),"",IF(ISBLANK(P21),"",IF(ISBLANK(R17),"",(($P$24*$P$18)/($P$22-$P$23)))))</f>
        <v>#REF!</v>
      </c>
      <c r="Q25" s="10" t="s">
        <v>3</v>
      </c>
      <c r="R25" s="2"/>
    </row>
    <row r="26" spans="3:54" hidden="1" x14ac:dyDescent="0.25">
      <c r="C26" s="40" t="s">
        <v>31</v>
      </c>
      <c r="D26" s="41"/>
      <c r="E26" s="41"/>
      <c r="F26" s="41"/>
      <c r="G26" s="41"/>
      <c r="H26" s="41"/>
      <c r="I26" s="41"/>
      <c r="J26" s="41"/>
      <c r="K26" s="10"/>
      <c r="L26" s="10"/>
      <c r="M26" s="10"/>
      <c r="N26" s="10"/>
      <c r="O26" s="25" t="s">
        <v>30</v>
      </c>
      <c r="P26" s="23" t="e">
        <f>2+(#REF!+#REF!)</f>
        <v>#REF!</v>
      </c>
      <c r="Q26" s="10" t="s">
        <v>6</v>
      </c>
      <c r="R26" s="2"/>
    </row>
    <row r="27" spans="3:54" ht="15.75" hidden="1" thickBot="1" x14ac:dyDescent="0.3">
      <c r="C27" s="26"/>
      <c r="D27" s="27"/>
      <c r="E27" s="27"/>
      <c r="F27" s="27"/>
      <c r="G27" s="27"/>
      <c r="H27" s="27"/>
      <c r="I27" s="27"/>
      <c r="J27" s="27"/>
      <c r="K27" s="28"/>
      <c r="L27" s="28"/>
      <c r="M27" s="28"/>
      <c r="N27" s="28"/>
      <c r="O27" s="29" t="s">
        <v>29</v>
      </c>
      <c r="P27" s="24">
        <v>1.6999999999999999E-3</v>
      </c>
      <c r="Q27" s="28"/>
      <c r="R27" s="4"/>
    </row>
    <row r="29" spans="3:54" ht="15.75" x14ac:dyDescent="0.25">
      <c r="E29" s="202" t="s">
        <v>60</v>
      </c>
      <c r="F29" s="202"/>
      <c r="G29" s="202"/>
      <c r="H29" s="202"/>
      <c r="I29" s="69" t="s">
        <v>66</v>
      </c>
      <c r="K29" s="70"/>
      <c r="L29" s="70"/>
      <c r="M29" s="70"/>
      <c r="N29" s="71"/>
      <c r="O29" s="70" t="s">
        <v>66</v>
      </c>
    </row>
    <row r="30" spans="3:54" ht="16.5" thickBot="1" x14ac:dyDescent="0.3">
      <c r="E30" s="171"/>
      <c r="F30" s="171"/>
      <c r="G30" s="171"/>
      <c r="H30" s="171"/>
      <c r="I30" s="171"/>
      <c r="J30" s="73"/>
      <c r="K30" s="72"/>
      <c r="L30" s="72"/>
      <c r="M30" s="72"/>
      <c r="N30" s="71"/>
      <c r="O30" s="71" t="s">
        <v>65</v>
      </c>
      <c r="P30" s="71"/>
    </row>
    <row r="31" spans="3:54" ht="15.75" customHeight="1" x14ac:dyDescent="0.25">
      <c r="C31" s="203" t="s">
        <v>5</v>
      </c>
      <c r="D31" s="190" t="s">
        <v>24</v>
      </c>
      <c r="E31" s="190" t="s">
        <v>58</v>
      </c>
      <c r="F31" s="190" t="s">
        <v>56</v>
      </c>
      <c r="G31" s="190" t="s">
        <v>20</v>
      </c>
      <c r="H31" s="190" t="s">
        <v>76</v>
      </c>
      <c r="I31" s="188" t="s">
        <v>77</v>
      </c>
      <c r="J31" s="188" t="s">
        <v>64</v>
      </c>
      <c r="K31" s="190" t="s">
        <v>21</v>
      </c>
      <c r="L31" s="190" t="s">
        <v>22</v>
      </c>
      <c r="M31" s="190" t="s">
        <v>26</v>
      </c>
      <c r="N31" s="190" t="s">
        <v>25</v>
      </c>
      <c r="O31" s="190" t="s">
        <v>23</v>
      </c>
      <c r="P31" s="192" t="s">
        <v>74</v>
      </c>
      <c r="Q31" s="192"/>
      <c r="R31" s="192"/>
      <c r="S31" s="192"/>
      <c r="T31" s="184" t="s">
        <v>69</v>
      </c>
      <c r="U31" s="184"/>
      <c r="V31" s="184" t="s">
        <v>70</v>
      </c>
      <c r="W31" s="184"/>
      <c r="X31" s="184" t="s">
        <v>71</v>
      </c>
      <c r="Y31" s="184"/>
      <c r="Z31" s="184" t="s">
        <v>67</v>
      </c>
      <c r="AA31" s="184"/>
      <c r="AB31" s="184" t="s">
        <v>68</v>
      </c>
      <c r="AC31" s="186"/>
      <c r="AD31" s="227" t="s">
        <v>80</v>
      </c>
      <c r="AE31" s="227" t="s">
        <v>81</v>
      </c>
      <c r="AF31" s="227" t="s">
        <v>82</v>
      </c>
      <c r="AG31" s="228" t="s">
        <v>83</v>
      </c>
      <c r="AH31" s="227" t="s">
        <v>84</v>
      </c>
      <c r="AI31" s="227" t="s">
        <v>85</v>
      </c>
      <c r="AJ31" s="227" t="s">
        <v>86</v>
      </c>
      <c r="AK31" s="227" t="s">
        <v>87</v>
      </c>
      <c r="AL31" s="228" t="s">
        <v>88</v>
      </c>
      <c r="AM31" s="227" t="s">
        <v>89</v>
      </c>
      <c r="AN31" s="227" t="s">
        <v>90</v>
      </c>
      <c r="AO31" s="227" t="s">
        <v>91</v>
      </c>
      <c r="AP31" s="227" t="s">
        <v>92</v>
      </c>
      <c r="AQ31" s="227" t="s">
        <v>93</v>
      </c>
      <c r="AR31" s="228" t="s">
        <v>94</v>
      </c>
      <c r="AS31" s="228" t="s">
        <v>95</v>
      </c>
      <c r="AT31" s="228" t="s">
        <v>96</v>
      </c>
      <c r="AU31" s="227" t="s">
        <v>97</v>
      </c>
      <c r="AV31" s="227" t="s">
        <v>98</v>
      </c>
      <c r="AW31" s="229" t="s">
        <v>99</v>
      </c>
      <c r="AX31" s="227" t="s">
        <v>100</v>
      </c>
      <c r="AY31" s="227" t="s">
        <v>101</v>
      </c>
      <c r="AZ31" s="228" t="s">
        <v>102</v>
      </c>
      <c r="BA31" s="227" t="s">
        <v>103</v>
      </c>
      <c r="BB31" s="230" t="s">
        <v>104</v>
      </c>
    </row>
    <row r="32" spans="3:54" ht="15.75" customHeight="1" x14ac:dyDescent="0.25">
      <c r="C32" s="204"/>
      <c r="D32" s="191"/>
      <c r="E32" s="191"/>
      <c r="F32" s="191"/>
      <c r="G32" s="191"/>
      <c r="H32" s="191"/>
      <c r="I32" s="205"/>
      <c r="J32" s="189"/>
      <c r="K32" s="191"/>
      <c r="L32" s="191"/>
      <c r="M32" s="191"/>
      <c r="N32" s="191"/>
      <c r="O32" s="191"/>
      <c r="P32" s="193"/>
      <c r="Q32" s="193"/>
      <c r="R32" s="193"/>
      <c r="S32" s="193"/>
      <c r="T32" s="185"/>
      <c r="U32" s="185"/>
      <c r="V32" s="185"/>
      <c r="W32" s="185"/>
      <c r="X32" s="185"/>
      <c r="Y32" s="185"/>
      <c r="Z32" s="185"/>
      <c r="AA32" s="185"/>
      <c r="AB32" s="185"/>
      <c r="AC32" s="187"/>
      <c r="AD32" s="227"/>
      <c r="AE32" s="227"/>
      <c r="AF32" s="227"/>
      <c r="AG32" s="228"/>
      <c r="AH32" s="227"/>
      <c r="AI32" s="227"/>
      <c r="AJ32" s="227"/>
      <c r="AK32" s="227"/>
      <c r="AL32" s="228"/>
      <c r="AM32" s="227"/>
      <c r="AN32" s="227"/>
      <c r="AO32" s="227"/>
      <c r="AP32" s="227"/>
      <c r="AQ32" s="227"/>
      <c r="AR32" s="228"/>
      <c r="AS32" s="228"/>
      <c r="AT32" s="228"/>
      <c r="AU32" s="227"/>
      <c r="AV32" s="227"/>
      <c r="AW32" s="229"/>
      <c r="AX32" s="227"/>
      <c r="AY32" s="227"/>
      <c r="AZ32" s="228"/>
      <c r="BA32" s="227"/>
      <c r="BB32" s="230"/>
    </row>
    <row r="33" spans="1:54" ht="15.75" customHeight="1" x14ac:dyDescent="0.25">
      <c r="C33" s="178" t="s">
        <v>59</v>
      </c>
      <c r="D33" s="180" t="s">
        <v>4</v>
      </c>
      <c r="E33" s="180" t="s">
        <v>2</v>
      </c>
      <c r="F33" s="176" t="s">
        <v>62</v>
      </c>
      <c r="G33" s="182"/>
      <c r="H33" s="176" t="s">
        <v>27</v>
      </c>
      <c r="I33" s="176" t="s">
        <v>27</v>
      </c>
      <c r="J33" s="176" t="s">
        <v>62</v>
      </c>
      <c r="K33" s="170"/>
      <c r="L33" s="170"/>
      <c r="M33" s="170"/>
      <c r="N33" s="170"/>
      <c r="O33" s="170"/>
      <c r="P33" s="137" t="s">
        <v>132</v>
      </c>
      <c r="Q33" s="137"/>
      <c r="R33" s="137" t="s">
        <v>133</v>
      </c>
      <c r="S33" s="137" t="s">
        <v>134</v>
      </c>
      <c r="T33" s="138" t="s">
        <v>135</v>
      </c>
      <c r="U33" s="138" t="s">
        <v>136</v>
      </c>
      <c r="V33" s="138" t="s">
        <v>137</v>
      </c>
      <c r="W33" s="138" t="s">
        <v>138</v>
      </c>
      <c r="X33" s="138" t="s">
        <v>139</v>
      </c>
      <c r="Y33" s="138" t="s">
        <v>140</v>
      </c>
      <c r="Z33" s="138" t="s">
        <v>141</v>
      </c>
      <c r="AA33" s="138" t="s">
        <v>142</v>
      </c>
      <c r="AB33" s="138" t="s">
        <v>143</v>
      </c>
      <c r="AC33" s="139" t="s">
        <v>144</v>
      </c>
      <c r="AD33" s="129" t="s">
        <v>105</v>
      </c>
      <c r="AE33" s="129" t="s">
        <v>106</v>
      </c>
      <c r="AF33" s="129" t="s">
        <v>107</v>
      </c>
      <c r="AG33" s="130" t="s">
        <v>108</v>
      </c>
      <c r="AH33" s="129" t="s">
        <v>109</v>
      </c>
      <c r="AI33" s="131" t="s">
        <v>110</v>
      </c>
      <c r="AJ33" s="129" t="s">
        <v>111</v>
      </c>
      <c r="AK33" s="131" t="s">
        <v>112</v>
      </c>
      <c r="AL33" s="129" t="s">
        <v>113</v>
      </c>
      <c r="AM33" s="129" t="s">
        <v>114</v>
      </c>
      <c r="AN33" s="129" t="s">
        <v>115</v>
      </c>
      <c r="AO33" s="129" t="s">
        <v>116</v>
      </c>
      <c r="AP33" s="129" t="s">
        <v>117</v>
      </c>
      <c r="AQ33" s="131" t="s">
        <v>118</v>
      </c>
      <c r="AR33" s="129" t="s">
        <v>119</v>
      </c>
      <c r="AS33" s="129" t="s">
        <v>120</v>
      </c>
      <c r="AT33" s="132" t="s">
        <v>121</v>
      </c>
      <c r="AU33" s="131" t="s">
        <v>122</v>
      </c>
      <c r="AV33" s="131" t="s">
        <v>123</v>
      </c>
      <c r="AW33" s="131" t="s">
        <v>124</v>
      </c>
      <c r="AX33" s="129" t="s">
        <v>125</v>
      </c>
      <c r="AY33" s="129" t="s">
        <v>126</v>
      </c>
      <c r="AZ33" s="130" t="s">
        <v>127</v>
      </c>
      <c r="BA33" s="129" t="s">
        <v>128</v>
      </c>
      <c r="BB33" s="133" t="s">
        <v>129</v>
      </c>
    </row>
    <row r="34" spans="1:54" ht="14.25" customHeight="1" thickBot="1" x14ac:dyDescent="0.3">
      <c r="C34" s="179"/>
      <c r="D34" s="181"/>
      <c r="E34" s="181"/>
      <c r="F34" s="177"/>
      <c r="G34" s="183"/>
      <c r="H34" s="177"/>
      <c r="I34" s="177"/>
      <c r="J34" s="177"/>
      <c r="K34" s="125"/>
      <c r="L34" s="125"/>
      <c r="M34" s="125"/>
      <c r="N34" s="126" t="s">
        <v>6</v>
      </c>
      <c r="O34" s="125"/>
      <c r="P34" s="126" t="s">
        <v>61</v>
      </c>
      <c r="Q34" s="126" t="s">
        <v>79</v>
      </c>
      <c r="R34" s="126" t="s">
        <v>63</v>
      </c>
      <c r="S34" s="126" t="s">
        <v>28</v>
      </c>
      <c r="T34" s="100" t="s">
        <v>63</v>
      </c>
      <c r="U34" s="100" t="s">
        <v>28</v>
      </c>
      <c r="V34" s="100" t="s">
        <v>63</v>
      </c>
      <c r="W34" s="100" t="s">
        <v>28</v>
      </c>
      <c r="X34" s="100" t="s">
        <v>63</v>
      </c>
      <c r="Y34" s="100" t="s">
        <v>28</v>
      </c>
      <c r="Z34" s="100" t="s">
        <v>63</v>
      </c>
      <c r="AA34" s="100" t="s">
        <v>28</v>
      </c>
      <c r="AB34" s="100" t="s">
        <v>63</v>
      </c>
      <c r="AC34" s="101" t="s">
        <v>28</v>
      </c>
      <c r="AD34" s="134" t="s">
        <v>130</v>
      </c>
      <c r="AE34" s="134" t="s">
        <v>130</v>
      </c>
      <c r="AF34" s="134" t="s">
        <v>130</v>
      </c>
      <c r="AG34" s="135" t="s">
        <v>131</v>
      </c>
      <c r="AH34" s="134" t="s">
        <v>131</v>
      </c>
      <c r="AI34" s="134" t="s">
        <v>131</v>
      </c>
      <c r="AJ34" s="134" t="s">
        <v>131</v>
      </c>
      <c r="AK34" s="134" t="s">
        <v>131</v>
      </c>
      <c r="AL34" s="134" t="s">
        <v>131</v>
      </c>
      <c r="AM34" s="134" t="s">
        <v>131</v>
      </c>
      <c r="AN34" s="134" t="s">
        <v>131</v>
      </c>
      <c r="AO34" s="134" t="s">
        <v>131</v>
      </c>
      <c r="AP34" s="134" t="s">
        <v>131</v>
      </c>
      <c r="AQ34" s="134" t="s">
        <v>131</v>
      </c>
      <c r="AR34" s="134" t="s">
        <v>131</v>
      </c>
      <c r="AS34" s="134" t="s">
        <v>131</v>
      </c>
      <c r="AT34" s="134" t="s">
        <v>131</v>
      </c>
      <c r="AU34" s="134" t="s">
        <v>131</v>
      </c>
      <c r="AV34" s="134" t="s">
        <v>131</v>
      </c>
      <c r="AW34" s="134" t="s">
        <v>131</v>
      </c>
      <c r="AX34" s="134" t="s">
        <v>131</v>
      </c>
      <c r="AY34" s="134" t="s">
        <v>131</v>
      </c>
      <c r="AZ34" s="134" t="s">
        <v>131</v>
      </c>
      <c r="BA34" s="134" t="s">
        <v>131</v>
      </c>
      <c r="BB34" s="134" t="s">
        <v>131</v>
      </c>
    </row>
    <row r="35" spans="1:54" ht="15.75" x14ac:dyDescent="0.25">
      <c r="A35" s="75">
        <f>IF(ISBLANK(VLOOKUP(D35,#REF!,3)),0,1)</f>
        <v>1</v>
      </c>
      <c r="B35" s="74">
        <f>IF(ISBLANK(D35),0,IF(ISBLANK(E35),0,IF(ISBLANK(F35),0,1)))</f>
        <v>0</v>
      </c>
      <c r="C35" s="140">
        <v>1</v>
      </c>
      <c r="D35" s="53"/>
      <c r="E35" s="53"/>
      <c r="F35" s="53"/>
      <c r="G35" s="164">
        <v>34.599400000000003</v>
      </c>
      <c r="H35" s="53">
        <v>1000</v>
      </c>
      <c r="I35" s="159">
        <v>1003</v>
      </c>
      <c r="J35" s="142" t="s">
        <v>4</v>
      </c>
      <c r="K35" s="143" t="str">
        <f>IF(ISBLANK(E35),"",(0.000824493-(0.0000040899*E35)+(0.000000076438*E35^2)-(0.00000000082467*E35^3)+(0.0000000000053875*E35^4)))</f>
        <v/>
      </c>
      <c r="L35" s="143" t="str">
        <f>IF(ISBLANK(E35),"",(-0.00000572466+(0.00000010227*E35)-(0.0000000016546*E35^2)))</f>
        <v/>
      </c>
      <c r="M35" s="143" t="str">
        <f>IF(ISBLANK(E35),"",IF(ISBLANK(G35),(O35+(K35*35)+(L35*35^1.5)+(0.00000048314*35^2)),(O35+(K35*G35)+(L35*G35^1.5)+(0.00000048314*G35^2))))</f>
        <v/>
      </c>
      <c r="N35" s="144" t="str">
        <f>IF(ISBLANK(D35),"",IF(ISBLANK(G35),J35*(1+0.00001*(35-20)),J35*(1+0.00001*(G35-20))))</f>
        <v/>
      </c>
      <c r="O35" s="143" t="str">
        <f>IF(ISBLANK(E35),"",(0.999842594+(0.00006793952*E35)-(0.00000909529*E35^2)+(0.0000001001685*E35^3)-(0.000000001120083*E35^4)+(0.000000000006536332*E35^5)))</f>
        <v/>
      </c>
      <c r="P35" s="142">
        <v>3.4790000000000001</v>
      </c>
      <c r="Q35" s="142" t="s">
        <v>4</v>
      </c>
      <c r="S35" s="161">
        <v>151.30000000000001</v>
      </c>
      <c r="T35" s="231">
        <v>0</v>
      </c>
      <c r="U35" s="231">
        <v>0</v>
      </c>
      <c r="X35" s="231">
        <v>34.020000000000003</v>
      </c>
      <c r="Y35" s="231">
        <v>33.243983693992128</v>
      </c>
      <c r="Z35" s="231">
        <v>2.3180000000000001</v>
      </c>
      <c r="AA35" s="231">
        <v>2.2651250500491988</v>
      </c>
      <c r="AB35" s="231">
        <v>30.93</v>
      </c>
      <c r="AC35" s="231">
        <v>30.224468420199187</v>
      </c>
      <c r="AD35" s="149"/>
      <c r="AE35" s="149"/>
      <c r="AF35" s="149"/>
      <c r="AG35" s="149"/>
      <c r="AH35" s="149"/>
      <c r="AI35" s="149"/>
      <c r="AJ35" s="149"/>
      <c r="AK35" s="149"/>
      <c r="AL35" s="149"/>
      <c r="AM35" s="149"/>
      <c r="AN35" s="149"/>
      <c r="AO35" s="149"/>
      <c r="AP35" s="149"/>
      <c r="AQ35" s="149"/>
      <c r="AR35" s="149"/>
      <c r="AS35" s="149"/>
      <c r="AT35" s="149"/>
      <c r="AU35" s="149"/>
      <c r="AV35" s="149"/>
      <c r="AW35" s="149"/>
      <c r="AX35" s="149"/>
      <c r="AY35" s="149"/>
      <c r="AZ35" s="149"/>
      <c r="BA35" s="149"/>
      <c r="BB35" s="150"/>
    </row>
    <row r="36" spans="1:54" ht="15.75" x14ac:dyDescent="0.25">
      <c r="A36" s="75">
        <f>IF(ISBLANK(VLOOKUP(D36,#REF!,3)),0,1)</f>
        <v>1</v>
      </c>
      <c r="B36" s="74">
        <f t="shared" ref="B36:B58" si="0">IF(ISBLANK(D36),0,IF(ISBLANK(E36),0,IF(ISBLANK(F36),0,1)))</f>
        <v>0</v>
      </c>
      <c r="C36" s="52">
        <v>2</v>
      </c>
      <c r="D36" s="53"/>
      <c r="E36" s="53"/>
      <c r="F36" s="53"/>
      <c r="G36" s="164">
        <v>34.520400000000002</v>
      </c>
      <c r="H36" s="53">
        <v>800</v>
      </c>
      <c r="I36" s="159">
        <v>800</v>
      </c>
      <c r="J36" s="127" t="s">
        <v>4</v>
      </c>
      <c r="K36" s="57" t="str">
        <f t="shared" ref="K36:K45" si="1">IF(ISBLANK(E36),"",(0.000824493-(0.0000040899*E36)+(0.000000076438*E36^2)-(0.00000000082467*E36^3)+(0.0000000000053875*E36^4)))</f>
        <v/>
      </c>
      <c r="L36" s="57" t="str">
        <f t="shared" ref="L36:L45" si="2">IF(ISBLANK(E36),"",(-0.00000572466+(0.00000010227*E36)-(0.0000000016546*E36^2)))</f>
        <v/>
      </c>
      <c r="M36" s="57" t="str">
        <f t="shared" ref="M36:M45" si="3">IF(ISBLANK(E36),"",IF(ISBLANK(G36),(O36+(K36*35)+(L36*35^1.5)+(0.00000048314*35^2)),(O36+(K36*G36)+(L36*G36^1.5)+(0.00000048314*G36^2))))</f>
        <v/>
      </c>
      <c r="N36" s="58" t="str">
        <f t="shared" ref="N36:N45" si="4">IF(ISBLANK(D36),"",IF(ISBLANK(G36),J36*(1+0.00001*(35-20)),J36*(1+0.00001*(G36-20))))</f>
        <v/>
      </c>
      <c r="O36" s="57" t="str">
        <f t="shared" ref="O36:O45" si="5">IF(ISBLANK(E36),"",(0.999842594+(0.00006793952*E36)-(0.00000909529*E36^2)+(0.0000001001685*E36^3)-(0.000000001120083*E36^4)+(0.000000000006536332*E36^5)))</f>
        <v/>
      </c>
      <c r="P36" s="127">
        <v>3.32</v>
      </c>
      <c r="Q36" s="127" t="s">
        <v>4</v>
      </c>
      <c r="S36" s="162">
        <v>144.4</v>
      </c>
      <c r="T36" s="231">
        <v>2E-3</v>
      </c>
      <c r="U36" s="231">
        <v>1.9543788179889549E-3</v>
      </c>
      <c r="X36" s="231">
        <v>35.207999999999998</v>
      </c>
      <c r="Y36" s="231">
        <v>34.404884711877557</v>
      </c>
      <c r="Z36" s="231">
        <v>2.3250000000000002</v>
      </c>
      <c r="AA36" s="231">
        <v>2.2719653759121603</v>
      </c>
      <c r="AB36" s="231">
        <v>29.74</v>
      </c>
      <c r="AC36" s="231">
        <v>29.061613023495756</v>
      </c>
      <c r="AD36" s="76"/>
      <c r="AE36" s="76"/>
      <c r="AF36" s="76"/>
      <c r="AG36" s="76"/>
      <c r="AH36" s="76"/>
      <c r="AI36" s="76"/>
      <c r="AJ36" s="76"/>
      <c r="AK36" s="76"/>
      <c r="AL36" s="76"/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76"/>
      <c r="BA36" s="76"/>
      <c r="BB36" s="77"/>
    </row>
    <row r="37" spans="1:54" ht="15.75" x14ac:dyDescent="0.25">
      <c r="A37" s="75">
        <f>IF(ISBLANK(VLOOKUP(D37,#REF!,3)),0,1)</f>
        <v>1</v>
      </c>
      <c r="B37" s="74">
        <f t="shared" si="0"/>
        <v>0</v>
      </c>
      <c r="C37" s="52">
        <v>3</v>
      </c>
      <c r="D37" s="53"/>
      <c r="E37" s="53"/>
      <c r="F37" s="53"/>
      <c r="G37" s="164">
        <v>34.709299999999999</v>
      </c>
      <c r="H37" s="53">
        <v>500</v>
      </c>
      <c r="I37" s="159">
        <v>498</v>
      </c>
      <c r="J37" s="127" t="s">
        <v>4</v>
      </c>
      <c r="K37" s="57" t="str">
        <f t="shared" si="1"/>
        <v/>
      </c>
      <c r="L37" s="57" t="str">
        <f t="shared" si="2"/>
        <v/>
      </c>
      <c r="M37" s="57" t="str">
        <f t="shared" si="3"/>
        <v/>
      </c>
      <c r="N37" s="58" t="str">
        <f t="shared" si="4"/>
        <v/>
      </c>
      <c r="O37" s="57" t="str">
        <f t="shared" si="5"/>
        <v/>
      </c>
      <c r="P37" s="127">
        <v>1.988</v>
      </c>
      <c r="Q37" s="127" t="s">
        <v>4</v>
      </c>
      <c r="S37" s="162">
        <v>86.5</v>
      </c>
      <c r="T37" s="231">
        <v>1E-3</v>
      </c>
      <c r="U37" s="231">
        <v>9.7718940899447744E-4</v>
      </c>
      <c r="X37" s="231">
        <v>35.969000000000001</v>
      </c>
      <c r="Y37" s="231">
        <v>35.148525852122361</v>
      </c>
      <c r="Z37" s="231">
        <v>2.2480000000000002</v>
      </c>
      <c r="AA37" s="231">
        <v>2.1967217914195856</v>
      </c>
      <c r="AB37" s="231">
        <v>19.010000000000002</v>
      </c>
      <c r="AC37" s="231">
        <v>18.576370664985017</v>
      </c>
      <c r="AD37" s="76"/>
      <c r="AE37" s="76"/>
      <c r="AF37" s="76"/>
      <c r="AG37" s="76"/>
      <c r="AH37" s="76"/>
      <c r="AI37" s="76"/>
      <c r="AJ37" s="76"/>
      <c r="AK37" s="76"/>
      <c r="AL37" s="76"/>
      <c r="AM37" s="76"/>
      <c r="AN37" s="76"/>
      <c r="AO37" s="76"/>
      <c r="AP37" s="76"/>
      <c r="AQ37" s="76"/>
      <c r="AR37" s="76"/>
      <c r="AS37" s="76"/>
      <c r="AT37" s="76"/>
      <c r="AU37" s="76"/>
      <c r="AV37" s="76"/>
      <c r="AW37" s="76"/>
      <c r="AX37" s="76"/>
      <c r="AY37" s="76"/>
      <c r="AZ37" s="76"/>
      <c r="BA37" s="76"/>
      <c r="BB37" s="77"/>
    </row>
    <row r="38" spans="1:54" ht="15.75" x14ac:dyDescent="0.25">
      <c r="A38" s="75">
        <f>IF(ISBLANK(VLOOKUP(D38,#REF!,3)),0,1)</f>
        <v>1</v>
      </c>
      <c r="B38" s="74">
        <f t="shared" si="0"/>
        <v>0</v>
      </c>
      <c r="C38" s="52">
        <v>4</v>
      </c>
      <c r="D38" s="53"/>
      <c r="E38" s="53"/>
      <c r="F38" s="53"/>
      <c r="G38" s="164">
        <v>34.955599999999997</v>
      </c>
      <c r="H38" s="53">
        <v>300</v>
      </c>
      <c r="I38" s="159">
        <v>301</v>
      </c>
      <c r="J38" s="127" t="s">
        <v>4</v>
      </c>
      <c r="K38" s="57" t="str">
        <f t="shared" si="1"/>
        <v/>
      </c>
      <c r="L38" s="57" t="str">
        <f t="shared" si="2"/>
        <v/>
      </c>
      <c r="M38" s="57" t="str">
        <f t="shared" si="3"/>
        <v/>
      </c>
      <c r="N38" s="58" t="str">
        <f t="shared" si="4"/>
        <v/>
      </c>
      <c r="O38" s="57" t="str">
        <f t="shared" si="5"/>
        <v/>
      </c>
      <c r="P38" s="127">
        <v>1.498</v>
      </c>
      <c r="Q38" s="127" t="s">
        <v>4</v>
      </c>
      <c r="S38" s="162">
        <v>65.2</v>
      </c>
      <c r="T38" s="231">
        <v>0</v>
      </c>
      <c r="U38" s="231">
        <v>0</v>
      </c>
      <c r="X38" s="231">
        <v>33.15</v>
      </c>
      <c r="Y38" s="231">
        <v>32.393828908166924</v>
      </c>
      <c r="Z38" s="231">
        <v>2.0430000000000001</v>
      </c>
      <c r="AA38" s="231">
        <v>1.9963979625757176</v>
      </c>
      <c r="AB38" s="231">
        <v>13.84</v>
      </c>
      <c r="AC38" s="231">
        <v>13.524301420483567</v>
      </c>
      <c r="AD38" s="76"/>
      <c r="AE38" s="76"/>
      <c r="AF38" s="76"/>
      <c r="AG38" s="76"/>
      <c r="AH38" s="76"/>
      <c r="AI38" s="76"/>
      <c r="AJ38" s="76"/>
      <c r="AK38" s="76"/>
      <c r="AL38" s="76"/>
      <c r="AM38" s="76"/>
      <c r="AN38" s="76"/>
      <c r="AO38" s="76"/>
      <c r="AP38" s="76"/>
      <c r="AQ38" s="76"/>
      <c r="AR38" s="76"/>
      <c r="AS38" s="76"/>
      <c r="AT38" s="76"/>
      <c r="AU38" s="76"/>
      <c r="AV38" s="76"/>
      <c r="AW38" s="76"/>
      <c r="AX38" s="76"/>
      <c r="AY38" s="76"/>
      <c r="AZ38" s="76"/>
      <c r="BA38" s="76"/>
      <c r="BB38" s="77"/>
    </row>
    <row r="39" spans="1:54" ht="15.75" x14ac:dyDescent="0.25">
      <c r="A39" s="75">
        <f>IF(ISBLANK(VLOOKUP(D39,#REF!,3)),0,1)</f>
        <v>1</v>
      </c>
      <c r="B39" s="74">
        <f t="shared" si="0"/>
        <v>0</v>
      </c>
      <c r="C39" s="52">
        <v>5</v>
      </c>
      <c r="D39" s="53"/>
      <c r="E39" s="53"/>
      <c r="F39" s="53"/>
      <c r="G39" s="164">
        <v>35.587800000000001</v>
      </c>
      <c r="H39" s="53">
        <v>160</v>
      </c>
      <c r="I39" s="159">
        <v>160</v>
      </c>
      <c r="J39" s="127" t="s">
        <v>4</v>
      </c>
      <c r="K39" s="57" t="str">
        <f t="shared" si="1"/>
        <v/>
      </c>
      <c r="L39" s="57" t="str">
        <f t="shared" si="2"/>
        <v/>
      </c>
      <c r="M39" s="57" t="str">
        <f t="shared" si="3"/>
        <v/>
      </c>
      <c r="N39" s="58" t="str">
        <f t="shared" si="4"/>
        <v/>
      </c>
      <c r="O39" s="57" t="str">
        <f t="shared" si="5"/>
        <v/>
      </c>
      <c r="P39" s="127">
        <v>2.9740000000000002</v>
      </c>
      <c r="Q39" s="127" t="s">
        <v>4</v>
      </c>
      <c r="S39" s="162">
        <v>129.4</v>
      </c>
      <c r="T39" s="231">
        <v>6.0000000000000001E-3</v>
      </c>
      <c r="U39" s="231">
        <v>5.8631364539668647E-3</v>
      </c>
      <c r="X39" s="231">
        <v>17.064</v>
      </c>
      <c r="Y39" s="231">
        <v>16.674760075081764</v>
      </c>
      <c r="Z39" s="231">
        <v>1.1830000000000001</v>
      </c>
      <c r="AA39" s="231">
        <v>1.1560150708404668</v>
      </c>
      <c r="AB39" s="231">
        <v>5.83</v>
      </c>
      <c r="AC39" s="231">
        <v>5.6970142544378035</v>
      </c>
      <c r="AD39" s="76"/>
      <c r="AE39" s="76"/>
      <c r="AF39" s="76"/>
      <c r="AG39" s="76"/>
      <c r="AH39" s="76"/>
      <c r="AI39" s="76"/>
      <c r="AJ39" s="76"/>
      <c r="AK39" s="76"/>
      <c r="AL39" s="76"/>
      <c r="AM39" s="76"/>
      <c r="AN39" s="76"/>
      <c r="AO39" s="76"/>
      <c r="AP39" s="76"/>
      <c r="AQ39" s="76"/>
      <c r="AR39" s="76"/>
      <c r="AS39" s="76"/>
      <c r="AT39" s="76"/>
      <c r="AU39" s="76"/>
      <c r="AV39" s="76"/>
      <c r="AW39" s="76"/>
      <c r="AX39" s="76"/>
      <c r="AY39" s="76"/>
      <c r="AZ39" s="76"/>
      <c r="BA39" s="76"/>
      <c r="BB39" s="77"/>
    </row>
    <row r="40" spans="1:54" ht="15.75" x14ac:dyDescent="0.25">
      <c r="A40" s="75">
        <f>IF(ISBLANK(VLOOKUP(D40,#REF!,3)),0,1)</f>
        <v>1</v>
      </c>
      <c r="B40" s="74">
        <f t="shared" si="0"/>
        <v>0</v>
      </c>
      <c r="C40" s="52">
        <v>6</v>
      </c>
      <c r="D40" s="53"/>
      <c r="E40" s="53"/>
      <c r="F40" s="53"/>
      <c r="G40" s="232">
        <v>35.695700000000002</v>
      </c>
      <c r="H40" s="53">
        <v>130</v>
      </c>
      <c r="I40" s="159">
        <v>130</v>
      </c>
      <c r="J40" s="127" t="s">
        <v>4</v>
      </c>
      <c r="K40" s="57" t="str">
        <f t="shared" si="1"/>
        <v/>
      </c>
      <c r="L40" s="57" t="str">
        <f t="shared" si="2"/>
        <v/>
      </c>
      <c r="M40" s="57" t="str">
        <f t="shared" si="3"/>
        <v/>
      </c>
      <c r="N40" s="58" t="str">
        <f t="shared" si="4"/>
        <v/>
      </c>
      <c r="O40" s="57" t="str">
        <f t="shared" si="5"/>
        <v/>
      </c>
      <c r="P40" s="127">
        <v>3.3940000000000001</v>
      </c>
      <c r="Q40" s="127" t="s">
        <v>4</v>
      </c>
      <c r="S40" s="162">
        <v>147.69999999999999</v>
      </c>
      <c r="T40" s="231">
        <v>1.4999999999999999E-2</v>
      </c>
      <c r="U40" s="231">
        <v>1.465784113491716E-2</v>
      </c>
      <c r="X40" s="231">
        <v>13.914999999999999</v>
      </c>
      <c r="Y40" s="231">
        <v>13.597590626158151</v>
      </c>
      <c r="Z40" s="231">
        <v>1.0209999999999999</v>
      </c>
      <c r="AA40" s="231">
        <v>0.99771038658336131</v>
      </c>
      <c r="AB40" s="231">
        <v>4.7300000000000004</v>
      </c>
      <c r="AC40" s="231">
        <v>4.6221059045438784</v>
      </c>
      <c r="AD40" s="76"/>
      <c r="AE40" s="76"/>
      <c r="AF40" s="76"/>
      <c r="AG40" s="76"/>
      <c r="AH40" s="76"/>
      <c r="AI40" s="76"/>
      <c r="AJ40" s="76"/>
      <c r="AK40" s="76"/>
      <c r="AL40" s="76"/>
      <c r="AM40" s="76"/>
      <c r="AN40" s="76"/>
      <c r="AO40" s="76"/>
      <c r="AP40" s="76"/>
      <c r="AQ40" s="76"/>
      <c r="AR40" s="76"/>
      <c r="AS40" s="76"/>
      <c r="AT40" s="76"/>
      <c r="AU40" s="76"/>
      <c r="AV40" s="76"/>
      <c r="AW40" s="76"/>
      <c r="AX40" s="76"/>
      <c r="AY40" s="76"/>
      <c r="AZ40" s="76"/>
      <c r="BA40" s="76"/>
      <c r="BB40" s="77"/>
    </row>
    <row r="41" spans="1:54" ht="15.75" x14ac:dyDescent="0.25">
      <c r="A41" s="75">
        <f>IF(ISBLANK(VLOOKUP(D41,#REF!,3)),0,1)</f>
        <v>1</v>
      </c>
      <c r="B41" s="74">
        <f t="shared" si="0"/>
        <v>0</v>
      </c>
      <c r="C41" s="52">
        <v>7</v>
      </c>
      <c r="D41" s="53"/>
      <c r="E41" s="53"/>
      <c r="F41" s="53"/>
      <c r="G41" s="232">
        <v>35.695799999999998</v>
      </c>
      <c r="H41" s="53">
        <v>130</v>
      </c>
      <c r="I41" s="159">
        <v>130</v>
      </c>
      <c r="J41" s="127" t="s">
        <v>4</v>
      </c>
      <c r="K41" s="57" t="str">
        <f t="shared" si="1"/>
        <v/>
      </c>
      <c r="L41" s="57" t="str">
        <f t="shared" si="2"/>
        <v/>
      </c>
      <c r="M41" s="57" t="str">
        <f t="shared" si="3"/>
        <v/>
      </c>
      <c r="N41" s="58" t="str">
        <f t="shared" si="4"/>
        <v/>
      </c>
      <c r="O41" s="57" t="str">
        <f t="shared" si="5"/>
        <v/>
      </c>
      <c r="P41" s="127">
        <v>3.399</v>
      </c>
      <c r="Q41" s="127" t="s">
        <v>4</v>
      </c>
      <c r="S41" s="162">
        <v>148</v>
      </c>
      <c r="T41" s="231">
        <v>1.6E-2</v>
      </c>
      <c r="U41" s="231">
        <v>1.5635030543911639E-2</v>
      </c>
      <c r="X41" s="231">
        <v>13.974</v>
      </c>
      <c r="Y41" s="231">
        <v>13.655244801288827</v>
      </c>
      <c r="Z41" s="231">
        <v>1.008</v>
      </c>
      <c r="AA41" s="231">
        <v>0.98500692426643321</v>
      </c>
      <c r="AB41" s="231">
        <v>4.7699999999999996</v>
      </c>
      <c r="AC41" s="231">
        <v>4.6611934809036564</v>
      </c>
      <c r="AD41" s="76"/>
      <c r="AE41" s="76"/>
      <c r="AF41" s="76"/>
      <c r="AG41" s="76"/>
      <c r="AH41" s="76"/>
      <c r="AI41" s="76"/>
      <c r="AJ41" s="76"/>
      <c r="AK41" s="76"/>
      <c r="AL41" s="76"/>
      <c r="AM41" s="76"/>
      <c r="AN41" s="76"/>
      <c r="AO41" s="76"/>
      <c r="AP41" s="76"/>
      <c r="AQ41" s="76"/>
      <c r="AR41" s="76"/>
      <c r="AS41" s="76"/>
      <c r="AT41" s="76"/>
      <c r="AU41" s="76"/>
      <c r="AV41" s="76"/>
      <c r="AW41" s="76"/>
      <c r="AX41" s="76"/>
      <c r="AY41" s="76"/>
      <c r="AZ41" s="76"/>
      <c r="BA41" s="76"/>
      <c r="BB41" s="77"/>
    </row>
    <row r="42" spans="1:54" ht="15.75" x14ac:dyDescent="0.25">
      <c r="A42" s="75">
        <f>IF(ISBLANK(VLOOKUP(D42,#REF!,3)),0,1)</f>
        <v>1</v>
      </c>
      <c r="B42" s="74">
        <f t="shared" si="0"/>
        <v>0</v>
      </c>
      <c r="C42" s="52">
        <v>8</v>
      </c>
      <c r="D42" s="53"/>
      <c r="E42" s="53"/>
      <c r="F42" s="53"/>
      <c r="G42" s="164">
        <v>35.878300000000003</v>
      </c>
      <c r="H42" s="53">
        <v>100</v>
      </c>
      <c r="I42" s="159">
        <v>98</v>
      </c>
      <c r="J42" s="127" t="s">
        <v>4</v>
      </c>
      <c r="K42" s="57" t="str">
        <f t="shared" si="1"/>
        <v/>
      </c>
      <c r="L42" s="57" t="str">
        <f t="shared" si="2"/>
        <v/>
      </c>
      <c r="M42" s="57" t="str">
        <f t="shared" si="3"/>
        <v/>
      </c>
      <c r="N42" s="58" t="str">
        <f t="shared" si="4"/>
        <v/>
      </c>
      <c r="O42" s="57" t="str">
        <f t="shared" si="5"/>
        <v/>
      </c>
      <c r="P42" s="127">
        <v>3.49</v>
      </c>
      <c r="Q42" s="127" t="s">
        <v>4</v>
      </c>
      <c r="S42" s="60">
        <v>151.9</v>
      </c>
      <c r="T42" s="231">
        <v>0.11600000000000001</v>
      </c>
      <c r="U42" s="231">
        <v>0.11335397144335939</v>
      </c>
      <c r="X42" s="231">
        <v>11.764000000000001</v>
      </c>
      <c r="Y42" s="231">
        <v>11.495656207411033</v>
      </c>
      <c r="Z42" s="231">
        <v>0.89</v>
      </c>
      <c r="AA42" s="231">
        <v>0.86969857400508488</v>
      </c>
      <c r="AB42" s="231">
        <v>4.04</v>
      </c>
      <c r="AC42" s="231">
        <v>3.9478452123376888</v>
      </c>
      <c r="AD42" s="76"/>
      <c r="AE42" s="76"/>
      <c r="AF42" s="76"/>
      <c r="AG42" s="76"/>
      <c r="AH42" s="76"/>
      <c r="AI42" s="76"/>
      <c r="AJ42" s="76"/>
      <c r="AK42" s="76"/>
      <c r="AL42" s="76"/>
      <c r="AM42" s="76"/>
      <c r="AN42" s="76"/>
      <c r="AO42" s="76"/>
      <c r="AP42" s="76"/>
      <c r="AQ42" s="76"/>
      <c r="AR42" s="76"/>
      <c r="AS42" s="76"/>
      <c r="AT42" s="76"/>
      <c r="AU42" s="76"/>
      <c r="AV42" s="76"/>
      <c r="AW42" s="76"/>
      <c r="AX42" s="76"/>
      <c r="AY42" s="76"/>
      <c r="AZ42" s="76"/>
      <c r="BA42" s="76"/>
      <c r="BB42" s="77"/>
    </row>
    <row r="43" spans="1:54" ht="15.75" x14ac:dyDescent="0.25">
      <c r="A43" s="75">
        <f>IF(ISBLANK(VLOOKUP(D43,#REF!,3)),0,1)</f>
        <v>1</v>
      </c>
      <c r="B43" s="74">
        <f t="shared" si="0"/>
        <v>0</v>
      </c>
      <c r="C43" s="52">
        <v>9</v>
      </c>
      <c r="D43" s="53"/>
      <c r="E43" s="53"/>
      <c r="F43" s="53"/>
      <c r="G43" s="164">
        <v>36.023299999999999</v>
      </c>
      <c r="H43" s="53">
        <v>80</v>
      </c>
      <c r="I43" s="159">
        <v>79</v>
      </c>
      <c r="J43" s="127" t="s">
        <v>4</v>
      </c>
      <c r="K43" s="57" t="str">
        <f t="shared" si="1"/>
        <v/>
      </c>
      <c r="L43" s="57" t="str">
        <f t="shared" si="2"/>
        <v/>
      </c>
      <c r="M43" s="57" t="str">
        <f t="shared" si="3"/>
        <v/>
      </c>
      <c r="N43" s="58" t="str">
        <f t="shared" si="4"/>
        <v/>
      </c>
      <c r="O43" s="57" t="str">
        <f t="shared" si="5"/>
        <v/>
      </c>
      <c r="P43" s="127">
        <v>3.7810000000000001</v>
      </c>
      <c r="Q43" s="127" t="s">
        <v>4</v>
      </c>
      <c r="S43" s="60">
        <v>164.7</v>
      </c>
      <c r="T43" s="231">
        <v>0.43</v>
      </c>
      <c r="U43" s="231">
        <v>0.4201914458676253</v>
      </c>
      <c r="X43" s="231">
        <v>8.66</v>
      </c>
      <c r="Y43" s="231">
        <v>8.4624602818921737</v>
      </c>
      <c r="Z43" s="231">
        <v>0.72199999999999998</v>
      </c>
      <c r="AA43" s="231">
        <v>0.70553075329401271</v>
      </c>
      <c r="AB43" s="231">
        <v>3.29</v>
      </c>
      <c r="AC43" s="231">
        <v>3.2149531555918305</v>
      </c>
      <c r="AD43" s="76"/>
      <c r="AE43" s="76"/>
      <c r="AF43" s="76"/>
      <c r="AG43" s="76"/>
      <c r="AH43" s="76"/>
      <c r="AI43" s="76"/>
      <c r="AJ43" s="76"/>
      <c r="AK43" s="76"/>
      <c r="AL43" s="76"/>
      <c r="AM43" s="76"/>
      <c r="AN43" s="76"/>
      <c r="AO43" s="76"/>
      <c r="AP43" s="76"/>
      <c r="AQ43" s="76"/>
      <c r="AR43" s="76"/>
      <c r="AS43" s="76"/>
      <c r="AT43" s="76"/>
      <c r="AU43" s="76"/>
      <c r="AV43" s="76"/>
      <c r="AW43" s="76"/>
      <c r="AX43" s="76"/>
      <c r="AY43" s="76"/>
      <c r="AZ43" s="76"/>
      <c r="BA43" s="76"/>
      <c r="BB43" s="77"/>
    </row>
    <row r="44" spans="1:54" ht="15.75" x14ac:dyDescent="0.25">
      <c r="A44" s="75">
        <f>IF(ISBLANK(VLOOKUP(D44,#REF!,3)),0,1)</f>
        <v>1</v>
      </c>
      <c r="B44" s="74">
        <f t="shared" si="0"/>
        <v>0</v>
      </c>
      <c r="C44" s="52">
        <v>10</v>
      </c>
      <c r="D44" s="53"/>
      <c r="E44" s="53"/>
      <c r="F44" s="53"/>
      <c r="G44" s="164">
        <v>36.051200000000001</v>
      </c>
      <c r="H44" s="53">
        <v>60</v>
      </c>
      <c r="I44" s="159">
        <v>60</v>
      </c>
      <c r="J44" s="127" t="s">
        <v>4</v>
      </c>
      <c r="K44" s="57" t="str">
        <f t="shared" si="1"/>
        <v/>
      </c>
      <c r="L44" s="57" t="str">
        <f t="shared" si="2"/>
        <v/>
      </c>
      <c r="M44" s="57" t="str">
        <f t="shared" si="3"/>
        <v/>
      </c>
      <c r="N44" s="58" t="str">
        <f t="shared" si="4"/>
        <v/>
      </c>
      <c r="O44" s="57" t="str">
        <f t="shared" si="5"/>
        <v/>
      </c>
      <c r="P44" s="127">
        <v>3.8570000000000002</v>
      </c>
      <c r="Q44" s="127" t="s">
        <v>4</v>
      </c>
      <c r="S44" s="60">
        <v>168</v>
      </c>
      <c r="T44" s="231">
        <v>0.437</v>
      </c>
      <c r="U44" s="231">
        <v>0.42703177173058665</v>
      </c>
      <c r="X44" s="231">
        <v>7.9530000000000003</v>
      </c>
      <c r="Y44" s="231">
        <v>7.7715873697330791</v>
      </c>
      <c r="Z44" s="231">
        <v>0.68</v>
      </c>
      <c r="AA44" s="231">
        <v>0.66448879811624473</v>
      </c>
      <c r="AB44" s="231">
        <v>3.15</v>
      </c>
      <c r="AC44" s="231">
        <v>3.0781466383326039</v>
      </c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  <c r="AP44" s="76"/>
      <c r="AQ44" s="76"/>
      <c r="AR44" s="76"/>
      <c r="AS44" s="76"/>
      <c r="AT44" s="76"/>
      <c r="AU44" s="76"/>
      <c r="AV44" s="76"/>
      <c r="AW44" s="76"/>
      <c r="AX44" s="76"/>
      <c r="AY44" s="76"/>
      <c r="AZ44" s="76"/>
      <c r="BA44" s="76"/>
      <c r="BB44" s="77"/>
    </row>
    <row r="45" spans="1:54" ht="15.75" x14ac:dyDescent="0.25">
      <c r="A45" s="75">
        <f>IF(ISBLANK(VLOOKUP(D45,#REF!,3)),0,1)</f>
        <v>1</v>
      </c>
      <c r="B45" s="74">
        <f t="shared" si="0"/>
        <v>0</v>
      </c>
      <c r="C45" s="52">
        <v>11</v>
      </c>
      <c r="D45" s="53"/>
      <c r="E45" s="53"/>
      <c r="F45" s="53"/>
      <c r="G45" s="164">
        <v>36.076500000000003</v>
      </c>
      <c r="H45" s="53">
        <v>40</v>
      </c>
      <c r="I45" s="159">
        <v>39</v>
      </c>
      <c r="J45" s="127" t="s">
        <v>4</v>
      </c>
      <c r="K45" s="57" t="str">
        <f t="shared" si="1"/>
        <v/>
      </c>
      <c r="L45" s="57" t="str">
        <f t="shared" si="2"/>
        <v/>
      </c>
      <c r="M45" s="57" t="str">
        <f t="shared" si="3"/>
        <v/>
      </c>
      <c r="N45" s="58" t="str">
        <f t="shared" si="4"/>
        <v/>
      </c>
      <c r="O45" s="57" t="str">
        <f t="shared" si="5"/>
        <v/>
      </c>
      <c r="P45" s="127">
        <v>3.9140000000000001</v>
      </c>
      <c r="Q45" s="127" t="s">
        <v>4</v>
      </c>
      <c r="S45" s="60">
        <v>170.5</v>
      </c>
      <c r="T45" s="231">
        <v>0.41199999999999998</v>
      </c>
      <c r="U45" s="231">
        <v>0.40260203650572468</v>
      </c>
      <c r="X45" s="231">
        <v>7.3879999999999999</v>
      </c>
      <c r="Y45" s="231">
        <v>7.2194753536511991</v>
      </c>
      <c r="Z45" s="231">
        <v>0.65</v>
      </c>
      <c r="AA45" s="231">
        <v>0.63517311584641034</v>
      </c>
      <c r="AB45" s="231">
        <v>3.02</v>
      </c>
      <c r="AC45" s="231">
        <v>2.9511120151633219</v>
      </c>
      <c r="AD45" s="76"/>
      <c r="AE45" s="76"/>
      <c r="AF45" s="76"/>
      <c r="AG45" s="76"/>
      <c r="AH45" s="76"/>
      <c r="AI45" s="76"/>
      <c r="AJ45" s="76"/>
      <c r="AK45" s="76"/>
      <c r="AL45" s="76"/>
      <c r="AM45" s="76"/>
      <c r="AN45" s="76"/>
      <c r="AO45" s="76"/>
      <c r="AP45" s="76"/>
      <c r="AQ45" s="76"/>
      <c r="AR45" s="76"/>
      <c r="AS45" s="76"/>
      <c r="AT45" s="76"/>
      <c r="AU45" s="76"/>
      <c r="AV45" s="76"/>
      <c r="AW45" s="76"/>
      <c r="AX45" s="76"/>
      <c r="AY45" s="76"/>
      <c r="AZ45" s="76"/>
      <c r="BA45" s="76"/>
      <c r="BB45" s="77"/>
    </row>
    <row r="46" spans="1:54" ht="15.75" x14ac:dyDescent="0.25">
      <c r="A46" s="75">
        <f>IF(ISBLANK(VLOOKUP(D46,#REF!,3)),0,1)</f>
        <v>1</v>
      </c>
      <c r="B46" s="74">
        <f t="shared" si="0"/>
        <v>0</v>
      </c>
      <c r="C46" s="52">
        <v>12</v>
      </c>
      <c r="D46" s="53"/>
      <c r="E46" s="54"/>
      <c r="F46" s="55"/>
      <c r="G46" s="164">
        <v>36.038200000000003</v>
      </c>
      <c r="H46" s="53">
        <v>20</v>
      </c>
      <c r="I46" s="159">
        <v>20</v>
      </c>
      <c r="J46" s="127" t="s">
        <v>4</v>
      </c>
      <c r="K46" s="127" t="s">
        <v>4</v>
      </c>
      <c r="L46" s="127" t="s">
        <v>4</v>
      </c>
      <c r="M46" s="127" t="s">
        <v>4</v>
      </c>
      <c r="N46" s="127" t="s">
        <v>4</v>
      </c>
      <c r="O46" s="127" t="s">
        <v>4</v>
      </c>
      <c r="P46" s="127">
        <v>4.1870000000000003</v>
      </c>
      <c r="Q46" s="127" t="s">
        <v>4</v>
      </c>
      <c r="S46" s="60">
        <v>182.4</v>
      </c>
      <c r="T46" s="231">
        <v>0.24399999999999999</v>
      </c>
      <c r="U46" s="231">
        <v>0.23843421579465249</v>
      </c>
      <c r="X46" s="231">
        <v>4.6660000000000004</v>
      </c>
      <c r="Y46" s="231">
        <v>4.5595657823682316</v>
      </c>
      <c r="Z46" s="231">
        <v>0.46799999999999997</v>
      </c>
      <c r="AA46" s="231">
        <v>0.45732464340941542</v>
      </c>
      <c r="AB46" s="231">
        <v>2.48</v>
      </c>
      <c r="AC46" s="231">
        <v>2.4234297343063038</v>
      </c>
      <c r="AD46" s="76"/>
      <c r="AE46" s="76"/>
      <c r="AF46" s="76"/>
      <c r="AG46" s="76"/>
      <c r="AH46" s="76"/>
      <c r="AI46" s="76"/>
      <c r="AJ46" s="76"/>
      <c r="AK46" s="76"/>
      <c r="AL46" s="76"/>
      <c r="AM46" s="76"/>
      <c r="AN46" s="76"/>
      <c r="AO46" s="76"/>
      <c r="AP46" s="76"/>
      <c r="AQ46" s="76"/>
      <c r="AR46" s="76"/>
      <c r="AS46" s="76"/>
      <c r="AT46" s="76"/>
      <c r="AU46" s="76"/>
      <c r="AV46" s="76"/>
      <c r="AW46" s="76"/>
      <c r="AX46" s="76"/>
      <c r="AY46" s="76"/>
      <c r="AZ46" s="76"/>
      <c r="BA46" s="76"/>
      <c r="BB46" s="77"/>
    </row>
    <row r="47" spans="1:54" ht="15.75" x14ac:dyDescent="0.25">
      <c r="A47" s="75">
        <f>IF(ISBLANK(VLOOKUP(D47,#REF!,3)),0,1)</f>
        <v>1</v>
      </c>
      <c r="B47" s="74">
        <f t="shared" si="0"/>
        <v>0</v>
      </c>
      <c r="C47" s="52">
        <v>13</v>
      </c>
      <c r="D47" s="53"/>
      <c r="E47" s="54"/>
      <c r="F47" s="55"/>
      <c r="G47" s="164">
        <v>34.400700000000001</v>
      </c>
      <c r="H47" s="53">
        <v>10</v>
      </c>
      <c r="I47" s="159">
        <v>10</v>
      </c>
      <c r="J47" s="127" t="s">
        <v>4</v>
      </c>
      <c r="K47" s="127" t="s">
        <v>4</v>
      </c>
      <c r="L47" s="127" t="s">
        <v>4</v>
      </c>
      <c r="M47" s="127" t="s">
        <v>4</v>
      </c>
      <c r="N47" s="127" t="s">
        <v>4</v>
      </c>
      <c r="O47" s="127" t="s">
        <v>4</v>
      </c>
      <c r="P47" s="127">
        <v>4.5960000000000001</v>
      </c>
      <c r="Q47" s="127" t="s">
        <v>4</v>
      </c>
      <c r="S47" s="60">
        <v>200.7</v>
      </c>
      <c r="T47" s="231">
        <v>1.0999999999999999E-2</v>
      </c>
      <c r="U47" s="231">
        <v>1.0749083498939251E-2</v>
      </c>
      <c r="X47" s="231">
        <v>0.26900000000000002</v>
      </c>
      <c r="Y47" s="231">
        <v>0.26286395101951443</v>
      </c>
      <c r="Z47" s="231">
        <v>5.7999999999999996E-2</v>
      </c>
      <c r="AA47" s="231">
        <v>5.6676985721679687E-2</v>
      </c>
      <c r="AB47" s="231">
        <v>0.9</v>
      </c>
      <c r="AC47" s="231">
        <v>0.87947046809502971</v>
      </c>
      <c r="AD47" s="76"/>
      <c r="AE47" s="76"/>
      <c r="AF47" s="76"/>
      <c r="AG47" s="76"/>
      <c r="AH47" s="76"/>
      <c r="AI47" s="76"/>
      <c r="AJ47" s="76"/>
      <c r="AK47" s="76"/>
      <c r="AL47" s="76"/>
      <c r="AM47" s="76"/>
      <c r="AN47" s="76"/>
      <c r="AO47" s="76"/>
      <c r="AP47" s="76"/>
      <c r="AQ47" s="76"/>
      <c r="AR47" s="76"/>
      <c r="AS47" s="76"/>
      <c r="AT47" s="76"/>
      <c r="AU47" s="76"/>
      <c r="AV47" s="76"/>
      <c r="AW47" s="76"/>
      <c r="AX47" s="76"/>
      <c r="AY47" s="76"/>
      <c r="AZ47" s="76"/>
      <c r="BA47" s="76"/>
      <c r="BB47" s="77"/>
    </row>
    <row r="48" spans="1:54" ht="15.75" x14ac:dyDescent="0.25">
      <c r="A48" s="75">
        <f>IF(ISBLANK(VLOOKUP(D48,#REF!,3)),0,1)</f>
        <v>1</v>
      </c>
      <c r="B48" s="74">
        <f t="shared" si="0"/>
        <v>0</v>
      </c>
      <c r="C48" s="52">
        <v>14</v>
      </c>
      <c r="D48" s="53"/>
      <c r="E48" s="54"/>
      <c r="F48" s="55"/>
      <c r="G48" s="164">
        <v>34.044699999999999</v>
      </c>
      <c r="H48" s="53">
        <v>0</v>
      </c>
      <c r="I48" s="159">
        <v>1.4</v>
      </c>
      <c r="J48" s="127" t="s">
        <v>4</v>
      </c>
      <c r="K48" s="127" t="s">
        <v>4</v>
      </c>
      <c r="L48" s="127" t="s">
        <v>4</v>
      </c>
      <c r="M48" s="127" t="s">
        <v>4</v>
      </c>
      <c r="N48" s="127" t="s">
        <v>4</v>
      </c>
      <c r="O48" s="127" t="s">
        <v>4</v>
      </c>
      <c r="P48" s="127">
        <v>4.59</v>
      </c>
      <c r="Q48" s="127" t="s">
        <v>4</v>
      </c>
      <c r="S48" s="60">
        <v>200.6</v>
      </c>
      <c r="T48" s="231">
        <v>0</v>
      </c>
      <c r="U48" s="231">
        <v>0</v>
      </c>
      <c r="X48" s="231">
        <v>0.1</v>
      </c>
      <c r="Y48" s="231">
        <v>9.7718940899447743E-2</v>
      </c>
      <c r="Z48" s="231">
        <v>2.7000000000000003E-2</v>
      </c>
      <c r="AA48" s="231">
        <v>2.6384114042850893E-2</v>
      </c>
      <c r="AB48" s="231">
        <v>0.71</v>
      </c>
      <c r="AC48" s="231">
        <v>0.69380448038607889</v>
      </c>
      <c r="AD48" s="76"/>
      <c r="AE48" s="76"/>
      <c r="AF48" s="76"/>
      <c r="AG48" s="76"/>
      <c r="AH48" s="76"/>
      <c r="AI48" s="76"/>
      <c r="AJ48" s="76"/>
      <c r="AK48" s="76"/>
      <c r="AL48" s="76"/>
      <c r="AM48" s="76"/>
      <c r="AN48" s="76"/>
      <c r="AO48" s="76"/>
      <c r="AP48" s="76"/>
      <c r="AQ48" s="76"/>
      <c r="AR48" s="76"/>
      <c r="AS48" s="76"/>
      <c r="AT48" s="76"/>
      <c r="AU48" s="76"/>
      <c r="AV48" s="76"/>
      <c r="AW48" s="76"/>
      <c r="AX48" s="76"/>
      <c r="AY48" s="76"/>
      <c r="AZ48" s="76"/>
      <c r="BA48" s="76"/>
      <c r="BB48" s="77"/>
    </row>
    <row r="49" spans="1:54" ht="15.75" x14ac:dyDescent="0.25">
      <c r="A49" s="75">
        <f>IF(ISBLANK(VLOOKUP(D49,#REF!,3)),0,1)</f>
        <v>1</v>
      </c>
      <c r="B49" s="74">
        <f t="shared" si="0"/>
        <v>0</v>
      </c>
      <c r="C49" s="52">
        <v>15</v>
      </c>
      <c r="D49" s="53"/>
      <c r="E49" s="54"/>
      <c r="F49" s="55"/>
      <c r="G49" s="164" t="s">
        <v>4</v>
      </c>
      <c r="H49" s="53" t="s">
        <v>4</v>
      </c>
      <c r="I49" s="159" t="s">
        <v>4</v>
      </c>
      <c r="J49" s="16"/>
      <c r="K49" s="16"/>
      <c r="L49" s="16"/>
      <c r="M49" s="16"/>
      <c r="N49" s="16"/>
      <c r="O49" s="16"/>
      <c r="P49" s="234" t="s">
        <v>4</v>
      </c>
      <c r="Q49" s="16"/>
      <c r="R49" s="16"/>
      <c r="S49" s="124" t="s">
        <v>4</v>
      </c>
      <c r="T49" s="231" t="s">
        <v>4</v>
      </c>
      <c r="U49" s="231" t="s">
        <v>4</v>
      </c>
      <c r="V49" s="231" t="s">
        <v>4</v>
      </c>
      <c r="W49" s="231" t="s">
        <v>4</v>
      </c>
      <c r="X49" s="231" t="s">
        <v>4</v>
      </c>
      <c r="Y49" s="231" t="s">
        <v>4</v>
      </c>
      <c r="Z49" s="231" t="s">
        <v>4</v>
      </c>
      <c r="AA49" s="231" t="s">
        <v>4</v>
      </c>
      <c r="AB49" s="231" t="s">
        <v>4</v>
      </c>
      <c r="AC49" s="231" t="s">
        <v>4</v>
      </c>
      <c r="AD49" s="76"/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76"/>
      <c r="AR49" s="76"/>
      <c r="AS49" s="76"/>
      <c r="AT49" s="76"/>
      <c r="AU49" s="76"/>
      <c r="AV49" s="76"/>
      <c r="AW49" s="76"/>
      <c r="AX49" s="76"/>
      <c r="AY49" s="76"/>
      <c r="AZ49" s="76"/>
      <c r="BA49" s="76"/>
      <c r="BB49" s="77"/>
    </row>
    <row r="50" spans="1:54" ht="15.75" x14ac:dyDescent="0.25">
      <c r="A50" s="75">
        <f>IF(ISBLANK(VLOOKUP(D50,#REF!,3)),0,1)</f>
        <v>1</v>
      </c>
      <c r="B50" s="74">
        <f t="shared" si="0"/>
        <v>0</v>
      </c>
      <c r="C50" s="52">
        <v>16</v>
      </c>
      <c r="D50" s="53"/>
      <c r="E50" s="54"/>
      <c r="F50" s="55"/>
      <c r="G50" s="112"/>
      <c r="H50" s="53"/>
      <c r="I50" s="53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76"/>
      <c r="U50" s="76"/>
      <c r="V50" s="76"/>
      <c r="W50" s="76"/>
      <c r="X50" s="76"/>
      <c r="Y50" s="76"/>
      <c r="Z50" s="76"/>
      <c r="AA50" s="76"/>
      <c r="AB50" s="76"/>
      <c r="AC50" s="76"/>
      <c r="AD50" s="76"/>
      <c r="AE50" s="76"/>
      <c r="AF50" s="76"/>
      <c r="AG50" s="76"/>
      <c r="AH50" s="76"/>
      <c r="AI50" s="76"/>
      <c r="AJ50" s="76"/>
      <c r="AK50" s="76"/>
      <c r="AL50" s="76"/>
      <c r="AM50" s="76"/>
      <c r="AN50" s="76"/>
      <c r="AO50" s="76"/>
      <c r="AP50" s="76"/>
      <c r="AQ50" s="76"/>
      <c r="AR50" s="76"/>
      <c r="AS50" s="76"/>
      <c r="AT50" s="76"/>
      <c r="AU50" s="76"/>
      <c r="AV50" s="76"/>
      <c r="AW50" s="76"/>
      <c r="AX50" s="76"/>
      <c r="AY50" s="76"/>
      <c r="AZ50" s="76"/>
      <c r="BA50" s="76"/>
      <c r="BB50" s="77"/>
    </row>
    <row r="51" spans="1:54" ht="15.75" x14ac:dyDescent="0.25">
      <c r="A51" s="75">
        <f>IF(ISBLANK(VLOOKUP(D51,#REF!,3)),0,1)</f>
        <v>1</v>
      </c>
      <c r="B51" s="74">
        <f t="shared" si="0"/>
        <v>0</v>
      </c>
      <c r="C51" s="52">
        <v>17</v>
      </c>
      <c r="D51" s="53"/>
      <c r="E51" s="54"/>
      <c r="F51" s="55"/>
      <c r="G51" s="112"/>
      <c r="H51" s="53"/>
      <c r="I51" s="53"/>
      <c r="J51" s="16"/>
      <c r="K51" s="16"/>
      <c r="L51" s="16"/>
      <c r="M51" s="16"/>
      <c r="N51" s="16"/>
      <c r="O51" s="16"/>
      <c r="P51" s="16"/>
      <c r="Q51" s="16" t="s">
        <v>146</v>
      </c>
      <c r="R51" s="16"/>
      <c r="S51" s="16"/>
      <c r="T51" s="16"/>
      <c r="U51" s="16"/>
      <c r="V51" s="124"/>
      <c r="W51" s="124"/>
      <c r="X51" s="124"/>
      <c r="Y51" s="124"/>
      <c r="Z51" s="16"/>
      <c r="AA51" s="16"/>
      <c r="AB51" s="124"/>
      <c r="AC51" s="124"/>
      <c r="AD51" s="76"/>
      <c r="AE51" s="76"/>
      <c r="AF51" s="76"/>
      <c r="AG51" s="76"/>
      <c r="AH51" s="76"/>
      <c r="AI51" s="76"/>
      <c r="AJ51" s="76"/>
      <c r="AK51" s="76"/>
      <c r="AL51" s="76"/>
      <c r="AM51" s="76"/>
      <c r="AN51" s="76"/>
      <c r="AO51" s="76"/>
      <c r="AP51" s="76"/>
      <c r="AQ51" s="76"/>
      <c r="AR51" s="76"/>
      <c r="AS51" s="76"/>
      <c r="AT51" s="76"/>
      <c r="AU51" s="76"/>
      <c r="AV51" s="76"/>
      <c r="AW51" s="76"/>
      <c r="AX51" s="76"/>
      <c r="AY51" s="76"/>
      <c r="AZ51" s="76"/>
      <c r="BA51" s="76"/>
      <c r="BB51" s="77"/>
    </row>
    <row r="52" spans="1:54" ht="15.75" x14ac:dyDescent="0.25">
      <c r="A52" s="75">
        <f>IF(ISBLANK(VLOOKUP(D52,#REF!,3)),0,1)</f>
        <v>1</v>
      </c>
      <c r="B52" s="74">
        <f t="shared" si="0"/>
        <v>0</v>
      </c>
      <c r="C52" s="52">
        <v>18</v>
      </c>
      <c r="D52" s="53"/>
      <c r="E52" s="54"/>
      <c r="F52" s="55"/>
      <c r="G52" s="112"/>
      <c r="H52" s="53"/>
      <c r="I52" s="53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76"/>
      <c r="U52" s="76"/>
      <c r="V52" s="76"/>
      <c r="W52" s="76"/>
      <c r="X52" s="76"/>
      <c r="Y52" s="76"/>
      <c r="Z52" s="76"/>
      <c r="AA52" s="76"/>
      <c r="AB52" s="76"/>
      <c r="AC52" s="76"/>
      <c r="AD52" s="76"/>
      <c r="AE52" s="76"/>
      <c r="AF52" s="76"/>
      <c r="AG52" s="76"/>
      <c r="AH52" s="76"/>
      <c r="AI52" s="76"/>
      <c r="AJ52" s="76"/>
      <c r="AK52" s="76"/>
      <c r="AL52" s="76"/>
      <c r="AM52" s="76"/>
      <c r="AN52" s="76"/>
      <c r="AO52" s="76"/>
      <c r="AP52" s="76"/>
      <c r="AQ52" s="76"/>
      <c r="AR52" s="76"/>
      <c r="AS52" s="76"/>
      <c r="AT52" s="76"/>
      <c r="AU52" s="76"/>
      <c r="AV52" s="76"/>
      <c r="AW52" s="76"/>
      <c r="AX52" s="76"/>
      <c r="AY52" s="76"/>
      <c r="AZ52" s="76"/>
      <c r="BA52" s="76"/>
      <c r="BB52" s="77"/>
    </row>
    <row r="53" spans="1:54" ht="15.75" x14ac:dyDescent="0.25">
      <c r="A53" s="75">
        <f>IF(ISBLANK(VLOOKUP(D53,#REF!,3)),0,1)</f>
        <v>1</v>
      </c>
      <c r="B53" s="74">
        <f t="shared" si="0"/>
        <v>0</v>
      </c>
      <c r="C53" s="52">
        <v>19</v>
      </c>
      <c r="D53" s="53"/>
      <c r="E53" s="54"/>
      <c r="F53" s="55"/>
      <c r="G53" s="112"/>
      <c r="H53" s="53"/>
      <c r="I53" s="53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76"/>
      <c r="U53" s="76"/>
      <c r="V53" s="76"/>
      <c r="W53" s="76"/>
      <c r="X53" s="76"/>
      <c r="Y53" s="76"/>
      <c r="Z53" s="76"/>
      <c r="AA53" s="76"/>
      <c r="AB53" s="76"/>
      <c r="AC53" s="76"/>
      <c r="AD53" s="76"/>
      <c r="AE53" s="76"/>
      <c r="AF53" s="76"/>
      <c r="AG53" s="76"/>
      <c r="AH53" s="76"/>
      <c r="AI53" s="76"/>
      <c r="AJ53" s="76"/>
      <c r="AK53" s="76"/>
      <c r="AL53" s="76"/>
      <c r="AM53" s="76"/>
      <c r="AN53" s="76"/>
      <c r="AO53" s="76"/>
      <c r="AP53" s="76"/>
      <c r="AQ53" s="76"/>
      <c r="AR53" s="76"/>
      <c r="AS53" s="76"/>
      <c r="AT53" s="76"/>
      <c r="AU53" s="76"/>
      <c r="AV53" s="76"/>
      <c r="AW53" s="76"/>
      <c r="AX53" s="76"/>
      <c r="AY53" s="76"/>
      <c r="AZ53" s="76"/>
      <c r="BA53" s="76"/>
      <c r="BB53" s="77"/>
    </row>
    <row r="54" spans="1:54" ht="15.75" x14ac:dyDescent="0.25">
      <c r="A54" s="75">
        <f>IF(ISBLANK(VLOOKUP(D54,#REF!,3)),0,1)</f>
        <v>1</v>
      </c>
      <c r="B54" s="74">
        <f t="shared" si="0"/>
        <v>0</v>
      </c>
      <c r="C54" s="52">
        <v>20</v>
      </c>
      <c r="D54" s="53"/>
      <c r="E54" s="54"/>
      <c r="F54" s="55"/>
      <c r="G54" s="112"/>
      <c r="H54" s="53"/>
      <c r="I54" s="53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76"/>
      <c r="U54" s="76"/>
      <c r="V54" s="76"/>
      <c r="W54" s="76"/>
      <c r="X54" s="76"/>
      <c r="Y54" s="76"/>
      <c r="Z54" s="76"/>
      <c r="AA54" s="76"/>
      <c r="AB54" s="76"/>
      <c r="AC54" s="76"/>
      <c r="AD54" s="76"/>
      <c r="AE54" s="76"/>
      <c r="AF54" s="76"/>
      <c r="AG54" s="76"/>
      <c r="AH54" s="76"/>
      <c r="AI54" s="76"/>
      <c r="AJ54" s="76"/>
      <c r="AK54" s="76"/>
      <c r="AL54" s="76"/>
      <c r="AM54" s="76"/>
      <c r="AN54" s="76"/>
      <c r="AO54" s="76"/>
      <c r="AP54" s="76"/>
      <c r="AQ54" s="76"/>
      <c r="AR54" s="76"/>
      <c r="AS54" s="76"/>
      <c r="AT54" s="76"/>
      <c r="AU54" s="76"/>
      <c r="AV54" s="76"/>
      <c r="AW54" s="76"/>
      <c r="AX54" s="76"/>
      <c r="AY54" s="76"/>
      <c r="AZ54" s="76"/>
      <c r="BA54" s="76"/>
      <c r="BB54" s="77"/>
    </row>
    <row r="55" spans="1:54" ht="15.75" x14ac:dyDescent="0.25">
      <c r="A55" s="75">
        <f>IF(ISBLANK(VLOOKUP(D55,#REF!,3)),0,1)</f>
        <v>1</v>
      </c>
      <c r="B55" s="74">
        <f t="shared" si="0"/>
        <v>0</v>
      </c>
      <c r="C55" s="52">
        <v>21</v>
      </c>
      <c r="D55" s="53"/>
      <c r="E55" s="54"/>
      <c r="F55" s="55"/>
      <c r="G55" s="112"/>
      <c r="H55" s="53"/>
      <c r="I55" s="53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76"/>
      <c r="U55" s="76"/>
      <c r="V55" s="76"/>
      <c r="W55" s="76"/>
      <c r="X55" s="76"/>
      <c r="Y55" s="76"/>
      <c r="Z55" s="76"/>
      <c r="AA55" s="76"/>
      <c r="AB55" s="76"/>
      <c r="AC55" s="76"/>
      <c r="AD55" s="76"/>
      <c r="AE55" s="76"/>
      <c r="AF55" s="76"/>
      <c r="AG55" s="76"/>
      <c r="AH55" s="76"/>
      <c r="AI55" s="76"/>
      <c r="AJ55" s="76"/>
      <c r="AK55" s="76"/>
      <c r="AL55" s="76"/>
      <c r="AM55" s="76"/>
      <c r="AN55" s="76"/>
      <c r="AO55" s="76"/>
      <c r="AP55" s="76"/>
      <c r="AQ55" s="76"/>
      <c r="AR55" s="76"/>
      <c r="AS55" s="76"/>
      <c r="AT55" s="76"/>
      <c r="AU55" s="76"/>
      <c r="AV55" s="76"/>
      <c r="AW55" s="76"/>
      <c r="AX55" s="76"/>
      <c r="AY55" s="76"/>
      <c r="AZ55" s="76"/>
      <c r="BA55" s="76"/>
      <c r="BB55" s="77"/>
    </row>
    <row r="56" spans="1:54" ht="15.75" x14ac:dyDescent="0.25">
      <c r="A56" s="75">
        <f>IF(ISBLANK(VLOOKUP(D56,#REF!,3)),0,1)</f>
        <v>1</v>
      </c>
      <c r="B56" s="74">
        <f t="shared" si="0"/>
        <v>0</v>
      </c>
      <c r="C56" s="52">
        <v>22</v>
      </c>
      <c r="D56" s="53"/>
      <c r="E56" s="54"/>
      <c r="F56" s="55"/>
      <c r="G56" s="112"/>
      <c r="H56" s="53"/>
      <c r="I56" s="53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24"/>
      <c r="W56" s="124"/>
      <c r="X56" s="124"/>
      <c r="Y56" s="124"/>
      <c r="Z56" s="16"/>
      <c r="AA56" s="16"/>
      <c r="AB56" s="124"/>
      <c r="AC56" s="124"/>
      <c r="AD56" s="76"/>
      <c r="AE56" s="76"/>
      <c r="AF56" s="76"/>
      <c r="AG56" s="76"/>
      <c r="AH56" s="76"/>
      <c r="AI56" s="76"/>
      <c r="AJ56" s="76"/>
      <c r="AK56" s="76"/>
      <c r="AL56" s="76"/>
      <c r="AM56" s="76"/>
      <c r="AN56" s="76"/>
      <c r="AO56" s="76"/>
      <c r="AP56" s="76"/>
      <c r="AQ56" s="76"/>
      <c r="AR56" s="76"/>
      <c r="AS56" s="76"/>
      <c r="AT56" s="76"/>
      <c r="AU56" s="76"/>
      <c r="AV56" s="76"/>
      <c r="AW56" s="76"/>
      <c r="AX56" s="76"/>
      <c r="AY56" s="76"/>
      <c r="AZ56" s="76"/>
      <c r="BA56" s="76"/>
      <c r="BB56" s="77"/>
    </row>
    <row r="57" spans="1:54" ht="15.75" x14ac:dyDescent="0.25">
      <c r="A57" s="75">
        <f>IF(ISBLANK(VLOOKUP(D57,#REF!,3)),0,1)</f>
        <v>1</v>
      </c>
      <c r="B57" s="74">
        <f t="shared" si="0"/>
        <v>0</v>
      </c>
      <c r="C57" s="52">
        <v>23</v>
      </c>
      <c r="D57" s="53"/>
      <c r="E57" s="54"/>
      <c r="F57" s="55"/>
      <c r="G57" s="112"/>
      <c r="H57" s="53"/>
      <c r="I57" s="53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  <c r="AG57" s="76"/>
      <c r="AH57" s="76"/>
      <c r="AI57" s="76"/>
      <c r="AJ57" s="76"/>
      <c r="AK57" s="76"/>
      <c r="AL57" s="76"/>
      <c r="AM57" s="76"/>
      <c r="AN57" s="76"/>
      <c r="AO57" s="76"/>
      <c r="AP57" s="76"/>
      <c r="AQ57" s="76"/>
      <c r="AR57" s="76"/>
      <c r="AS57" s="76"/>
      <c r="AT57" s="76"/>
      <c r="AU57" s="76"/>
      <c r="AV57" s="76"/>
      <c r="AW57" s="76"/>
      <c r="AX57" s="76"/>
      <c r="AY57" s="76"/>
      <c r="AZ57" s="76"/>
      <c r="BA57" s="76"/>
      <c r="BB57" s="77"/>
    </row>
    <row r="58" spans="1:54" ht="16.5" thickBot="1" x14ac:dyDescent="0.3">
      <c r="A58" s="75">
        <f>IF(ISBLANK(VLOOKUP(D58,#REF!,3)),0,1)</f>
        <v>1</v>
      </c>
      <c r="B58" s="74">
        <f t="shared" si="0"/>
        <v>0</v>
      </c>
      <c r="C58" s="61">
        <v>24</v>
      </c>
      <c r="D58" s="62"/>
      <c r="E58" s="63"/>
      <c r="F58" s="64"/>
      <c r="G58" s="113"/>
      <c r="H58" s="62"/>
      <c r="I58" s="62"/>
      <c r="J58" s="152" t="s">
        <v>4</v>
      </c>
      <c r="K58" s="65" t="str">
        <f>IF(ISBLANK(E58),"",(0.000824493-(0.0000040899*E58)+(0.000000076438*E58^2)-(0.00000000082467*E58^3)+(0.0000000000053875*E58^4)))</f>
        <v/>
      </c>
      <c r="L58" s="65" t="str">
        <f t="shared" ref="L58" si="6">IF(ISBLANK(E58),"",(-0.00000572466+(0.00000010227*E58)-(0.0000000016546*E58^2)))</f>
        <v/>
      </c>
      <c r="M58" s="65" t="str">
        <f t="shared" ref="M58" si="7">IF(ISBLANK(E58),"",IF(ISBLANK(G58),(O58+(K58*35)+(L58*35^1.5)+(0.00000048314*35^2)),(O58+(K58*G58)+(L58*G58^1.5)+(0.00000048314*G58^2))))</f>
        <v/>
      </c>
      <c r="N58" s="66" t="str">
        <f t="shared" ref="N58" si="8">IF(ISBLANK(D58),"",IF(ISBLANK(G58),J58*(1+0.00001*(35-20)),J58*(1+0.00001*(G58-20))))</f>
        <v/>
      </c>
      <c r="O58" s="65" t="str">
        <f t="shared" ref="O58" si="9">IF(ISBLANK(E58),"",(0.999842594+(0.00006793952*E58)-(0.00000909529*E58^2)+(0.0000001001685*E58^3)-(0.000000001120083*E58^4)+(0.000000000006536332*E58^5)))</f>
        <v/>
      </c>
      <c r="P58" s="67" t="s">
        <v>4</v>
      </c>
      <c r="Q58" s="153" t="s">
        <v>4</v>
      </c>
      <c r="R58" s="68" t="s">
        <v>4</v>
      </c>
      <c r="S58" s="68" t="s">
        <v>4</v>
      </c>
      <c r="T58" s="78"/>
      <c r="U58" s="78"/>
      <c r="V58" s="78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/>
      <c r="AH58" s="78"/>
      <c r="AI58" s="78"/>
      <c r="AJ58" s="78"/>
      <c r="AK58" s="78"/>
      <c r="AL58" s="78"/>
      <c r="AM58" s="78"/>
      <c r="AN58" s="78"/>
      <c r="AO58" s="78"/>
      <c r="AP58" s="78"/>
      <c r="AQ58" s="78"/>
      <c r="AR58" s="78"/>
      <c r="AS58" s="78"/>
      <c r="AT58" s="78"/>
      <c r="AU58" s="78"/>
      <c r="AV58" s="78"/>
      <c r="AW58" s="78"/>
      <c r="AX58" s="78"/>
      <c r="AY58" s="78"/>
      <c r="AZ58" s="78"/>
      <c r="BA58" s="78"/>
      <c r="BB58" s="79"/>
    </row>
  </sheetData>
  <dataConsolidate/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AB31:AC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O31:AO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Q31:AQ32"/>
    <mergeCell ref="AR31:AR32"/>
    <mergeCell ref="AS31:AS32"/>
    <mergeCell ref="AT31:AT32"/>
    <mergeCell ref="AU31:AU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AV31:AV32"/>
    <mergeCell ref="AW31:AW32"/>
    <mergeCell ref="AX31:AX32"/>
    <mergeCell ref="AY31:AY32"/>
    <mergeCell ref="AZ31:AZ32"/>
    <mergeCell ref="BA31:BA32"/>
    <mergeCell ref="AP31:AP32"/>
  </mergeCells>
  <dataValidations count="4">
    <dataValidation type="list" showInputMessage="1" showErrorMessage="1" promptTitle="Choix Cardinal" sqref="P9">
      <formula1>$M$8:$M$10</formula1>
    </dataValidation>
    <dataValidation type="list" showInputMessage="1" showErrorMessage="1" promptTitle="Choix Cardinal" sqref="P10">
      <formula1>$N$8:$N$10</formula1>
    </dataValidation>
    <dataValidation allowBlank="1" showErrorMessage="1" sqref="J30"/>
    <dataValidation type="list" allowBlank="1" showErrorMessage="1" sqref="I29">
      <formula1>$O$28:$O$30</formula1>
    </dataValidation>
  </dataValidations>
  <pageMargins left="0.7" right="0.7" top="0.75" bottom="0.75" header="0.3" footer="0.3"/>
  <pageSetup paperSize="9" orientation="portrait" horizontalDpi="4294967293" r:id="rId1"/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8"/>
  <sheetViews>
    <sheetView zoomScaleNormal="100" workbookViewId="0">
      <selection activeCell="C2" sqref="C2:U12"/>
    </sheetView>
  </sheetViews>
  <sheetFormatPr baseColWidth="10" defaultColWidth="11.42578125" defaultRowHeight="15" x14ac:dyDescent="0.25"/>
  <cols>
    <col min="1" max="2" width="0.85546875" style="80" customWidth="1"/>
    <col min="3" max="3" width="3.7109375" style="80" customWidth="1"/>
    <col min="4" max="8" width="10.28515625" style="80" customWidth="1"/>
    <col min="9" max="10" width="15.7109375" style="80" customWidth="1"/>
    <col min="11" max="15" width="10.7109375" style="80" hidden="1" customWidth="1"/>
    <col min="16" max="16" width="10.7109375" style="80" customWidth="1"/>
    <col min="17" max="29" width="10.28515625" style="80" customWidth="1"/>
    <col min="30" max="16384" width="11.42578125" style="80"/>
  </cols>
  <sheetData>
    <row r="1" spans="3:23" ht="3" customHeight="1" thickBot="1" x14ac:dyDescent="0.3"/>
    <row r="2" spans="3:23" ht="21" x14ac:dyDescent="0.35">
      <c r="C2" s="214" t="s">
        <v>19</v>
      </c>
      <c r="D2" s="215"/>
      <c r="E2" s="215"/>
      <c r="F2" s="216" t="s">
        <v>147</v>
      </c>
      <c r="G2" s="216"/>
      <c r="H2" s="216"/>
      <c r="I2" s="216"/>
      <c r="J2" s="216"/>
      <c r="K2" s="216"/>
      <c r="L2" s="216"/>
      <c r="M2" s="216"/>
      <c r="N2" s="216"/>
      <c r="O2" s="216"/>
      <c r="P2" s="216"/>
      <c r="Q2" s="216"/>
      <c r="R2" s="216"/>
      <c r="S2" s="216"/>
      <c r="T2" s="216"/>
      <c r="U2" s="1"/>
    </row>
    <row r="3" spans="3:23" x14ac:dyDescent="0.25">
      <c r="C3" s="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2"/>
    </row>
    <row r="4" spans="3:23" ht="21.75" thickBot="1" x14ac:dyDescent="0.4">
      <c r="C4" s="217" t="s">
        <v>75</v>
      </c>
      <c r="D4" s="218"/>
      <c r="E4" s="218"/>
      <c r="F4" s="218"/>
      <c r="G4" s="218"/>
      <c r="H4" s="218"/>
      <c r="I4" s="218"/>
      <c r="J4" s="218"/>
      <c r="K4" s="218"/>
      <c r="L4" s="218"/>
      <c r="M4" s="218"/>
      <c r="N4" s="218"/>
      <c r="O4" s="218"/>
      <c r="P4" s="218"/>
      <c r="Q4" s="218"/>
      <c r="R4" s="218"/>
      <c r="S4" s="218"/>
      <c r="T4" s="218"/>
      <c r="U4" s="219"/>
    </row>
    <row r="5" spans="3:23" ht="15.75" customHeight="1" thickBot="1" x14ac:dyDescent="0.4">
      <c r="C5" s="7"/>
      <c r="D5" s="7"/>
      <c r="E5" s="7"/>
      <c r="F5" s="7"/>
      <c r="G5" s="7"/>
      <c r="J5" s="7"/>
      <c r="K5" s="7"/>
      <c r="L5" s="7"/>
      <c r="M5" s="7"/>
      <c r="N5" s="7"/>
      <c r="O5" s="7"/>
      <c r="P5" s="7"/>
      <c r="Q5" s="7"/>
      <c r="R5" s="7"/>
    </row>
    <row r="6" spans="3:23" ht="16.5" customHeight="1" thickBot="1" x14ac:dyDescent="0.3">
      <c r="C6" s="220" t="s">
        <v>38</v>
      </c>
      <c r="D6" s="221"/>
      <c r="E6" s="221"/>
      <c r="F6" s="222">
        <v>54</v>
      </c>
      <c r="G6" s="222"/>
      <c r="H6" s="221" t="s">
        <v>37</v>
      </c>
      <c r="I6" s="221"/>
      <c r="J6" s="221"/>
      <c r="K6" s="51"/>
      <c r="L6" s="51"/>
      <c r="M6" s="51"/>
      <c r="N6" s="50"/>
      <c r="O6" s="51"/>
      <c r="P6" s="223">
        <v>1</v>
      </c>
      <c r="Q6" s="223"/>
      <c r="R6" s="224" t="s">
        <v>78</v>
      </c>
      <c r="S6" s="224"/>
      <c r="T6" s="225">
        <v>37430</v>
      </c>
      <c r="U6" s="226"/>
    </row>
    <row r="7" spans="3:23" ht="16.5" customHeight="1" thickBot="1" x14ac:dyDescent="0.4">
      <c r="C7" s="34"/>
      <c r="D7" s="34"/>
      <c r="E7" s="33"/>
      <c r="F7" s="35"/>
      <c r="G7" s="33"/>
      <c r="H7" s="33"/>
      <c r="I7" s="33"/>
      <c r="J7" s="33"/>
      <c r="K7" s="33"/>
      <c r="L7" s="33"/>
      <c r="M7" s="33"/>
      <c r="N7" s="33"/>
      <c r="O7" s="37"/>
      <c r="P7" s="33"/>
      <c r="Q7" s="36"/>
    </row>
    <row r="8" spans="3:23" ht="15" customHeight="1" x14ac:dyDescent="0.25">
      <c r="C8" s="46"/>
      <c r="D8" s="33"/>
      <c r="G8" s="206" t="s">
        <v>57</v>
      </c>
      <c r="H8" s="207"/>
      <c r="I8" s="172" t="s">
        <v>50</v>
      </c>
      <c r="J8" s="172" t="s">
        <v>46</v>
      </c>
      <c r="K8" s="44"/>
      <c r="L8" s="44"/>
      <c r="M8" s="44"/>
      <c r="N8" s="44"/>
      <c r="O8" s="47"/>
      <c r="P8" s="45" t="s">
        <v>52</v>
      </c>
      <c r="Q8" s="208" t="s">
        <v>47</v>
      </c>
      <c r="R8" s="209"/>
    </row>
    <row r="9" spans="3:23" ht="14.25" customHeight="1" x14ac:dyDescent="0.25">
      <c r="C9" s="46"/>
      <c r="D9" s="33"/>
      <c r="G9" s="210" t="s">
        <v>48</v>
      </c>
      <c r="H9" s="211"/>
      <c r="I9" s="38">
        <v>0</v>
      </c>
      <c r="J9" s="39">
        <v>45.28</v>
      </c>
      <c r="K9" s="42" t="s">
        <v>51</v>
      </c>
      <c r="L9" s="43" t="str">
        <f>IF(P9=M9,"+","-")</f>
        <v>-</v>
      </c>
      <c r="M9" s="42" t="s">
        <v>3</v>
      </c>
      <c r="N9" s="42" t="s">
        <v>54</v>
      </c>
      <c r="O9" s="16" t="str">
        <f>IF(ISBLANK(I9),"",IF(ISBLANK(J9),"",IF(P9=M10,L9&amp;N11,N11)))</f>
        <v>-0°45,28</v>
      </c>
      <c r="P9" s="39" t="s">
        <v>53</v>
      </c>
      <c r="Q9" s="212">
        <f>IF(ISBLANK(I9),"",IF(ISBLANK(J9),"",IF(J9&gt;60,"ERREUR !!",O11*(I9+(J9/60)))))</f>
        <v>-0.75466666666666671</v>
      </c>
      <c r="R9" s="213"/>
    </row>
    <row r="10" spans="3:23" ht="15" customHeight="1" x14ac:dyDescent="0.25">
      <c r="C10" s="46"/>
      <c r="D10" s="33"/>
      <c r="G10" s="210" t="s">
        <v>49</v>
      </c>
      <c r="H10" s="211"/>
      <c r="I10" s="38">
        <v>6</v>
      </c>
      <c r="J10" s="39">
        <v>29.88</v>
      </c>
      <c r="K10" s="42" t="s">
        <v>51</v>
      </c>
      <c r="L10" s="43" t="str">
        <f>IF(P10=N9,"+","-")</f>
        <v>+</v>
      </c>
      <c r="M10" s="42" t="s">
        <v>53</v>
      </c>
      <c r="N10" s="42" t="s">
        <v>55</v>
      </c>
      <c r="O10" s="11" t="str">
        <f>IF(ISBLANK(I10),"",IF(ISBLANK(J10),"",IF(P10=N10,L10&amp;N12,N12)))</f>
        <v>6°29,88</v>
      </c>
      <c r="P10" s="39" t="s">
        <v>54</v>
      </c>
      <c r="Q10" s="212">
        <f>IF(ISBLANK(I10),"",IF(ISBLANK(J10),"",IF(J10&gt;60,"ERREUR !!",O12*(I10+(J10/60)))))</f>
        <v>6.4980000000000002</v>
      </c>
      <c r="R10" s="213"/>
      <c r="S10" s="31"/>
      <c r="T10" s="31"/>
    </row>
    <row r="11" spans="3:23" x14ac:dyDescent="0.25">
      <c r="G11" s="194" t="s">
        <v>72</v>
      </c>
      <c r="H11" s="195"/>
      <c r="I11" s="83" t="s">
        <v>33</v>
      </c>
      <c r="J11" s="85">
        <v>37430</v>
      </c>
      <c r="K11" s="85"/>
      <c r="L11" s="85"/>
      <c r="M11" s="85"/>
      <c r="N11" s="86" t="str">
        <f>I9&amp;"°"&amp;J9</f>
        <v>0°45,28</v>
      </c>
      <c r="O11" s="87">
        <f>IF(P9=M10,-1,1)</f>
        <v>-1</v>
      </c>
      <c r="P11" s="198" t="str">
        <f>TEXT(J11,"aaaa-mm-jj")&amp;"T"&amp;TEXT(J12,"hh:mm:ss")&amp;"z"</f>
        <v>2006-06-24T01:20:00z</v>
      </c>
      <c r="Q11" s="198"/>
      <c r="R11" s="199"/>
      <c r="T11" s="30"/>
      <c r="U11" s="30"/>
      <c r="V11" s="32"/>
      <c r="W11" s="32"/>
    </row>
    <row r="12" spans="3:23" ht="15.75" thickBot="1" x14ac:dyDescent="0.3">
      <c r="G12" s="196"/>
      <c r="H12" s="197"/>
      <c r="I12" s="84" t="s">
        <v>73</v>
      </c>
      <c r="J12" s="114">
        <v>5.5555555555555552E-2</v>
      </c>
      <c r="K12" s="88"/>
      <c r="L12" s="88"/>
      <c r="M12" s="88"/>
      <c r="N12" s="89" t="str">
        <f>I10&amp;"°"&amp;J10</f>
        <v>6°29,88</v>
      </c>
      <c r="O12" s="87">
        <f>IF(P10=N10,-1,1)</f>
        <v>1</v>
      </c>
      <c r="P12" s="200"/>
      <c r="Q12" s="200"/>
      <c r="R12" s="201"/>
      <c r="T12" s="30"/>
      <c r="U12" s="30"/>
      <c r="V12" s="32"/>
      <c r="W12" s="32"/>
    </row>
    <row r="13" spans="3:23" ht="15.75" thickBot="1" x14ac:dyDescent="0.3">
      <c r="C13" s="5" t="s">
        <v>1</v>
      </c>
      <c r="D13" s="5"/>
      <c r="E13" s="6"/>
      <c r="K13" s="81"/>
      <c r="L13" s="81"/>
      <c r="M13" s="81"/>
      <c r="N13" s="81"/>
      <c r="O13" s="81"/>
      <c r="P13" s="81"/>
      <c r="Q13" s="82"/>
    </row>
    <row r="14" spans="3:23" ht="15" customHeight="1" thickBot="1" x14ac:dyDescent="0.3">
      <c r="C14" s="97" t="s">
        <v>7</v>
      </c>
      <c r="D14" s="90"/>
      <c r="E14" s="90"/>
      <c r="F14" s="90"/>
      <c r="G14" s="90"/>
      <c r="H14" s="91"/>
      <c r="I14" s="91"/>
      <c r="J14" s="91"/>
      <c r="K14" s="90"/>
      <c r="L14" s="90"/>
      <c r="M14" s="90"/>
      <c r="N14" s="91"/>
      <c r="O14" s="12"/>
      <c r="P14" s="91"/>
      <c r="Q14" s="12" t="s">
        <v>17</v>
      </c>
      <c r="R14" s="17">
        <v>22.4</v>
      </c>
      <c r="S14" s="92" t="s">
        <v>2</v>
      </c>
    </row>
    <row r="15" spans="3:23" ht="14.25" customHeight="1" x14ac:dyDescent="0.25">
      <c r="C15" s="98" t="s">
        <v>32</v>
      </c>
      <c r="D15" s="93"/>
      <c r="E15" s="93"/>
      <c r="F15" s="93"/>
      <c r="G15" s="93"/>
      <c r="H15" s="23"/>
      <c r="I15" s="23"/>
      <c r="J15" s="23"/>
      <c r="K15" s="93"/>
      <c r="L15" s="93"/>
      <c r="M15" s="93"/>
      <c r="N15" s="23"/>
      <c r="O15" s="13"/>
      <c r="P15" s="23"/>
      <c r="Q15" s="13" t="s">
        <v>34</v>
      </c>
      <c r="R15" s="17">
        <v>22.4</v>
      </c>
      <c r="S15" s="94" t="s">
        <v>2</v>
      </c>
    </row>
    <row r="16" spans="3:23" x14ac:dyDescent="0.25">
      <c r="C16" s="98" t="s">
        <v>11</v>
      </c>
      <c r="D16" s="93"/>
      <c r="E16" s="93"/>
      <c r="F16" s="93"/>
      <c r="G16" s="93"/>
      <c r="H16" s="23"/>
      <c r="I16" s="23"/>
      <c r="J16" s="23"/>
      <c r="K16" s="93"/>
      <c r="L16" s="93"/>
      <c r="M16" s="93"/>
      <c r="N16" s="23"/>
      <c r="O16" s="14"/>
      <c r="P16" s="23"/>
      <c r="Q16" s="14" t="s">
        <v>35</v>
      </c>
      <c r="R16" s="20" t="s">
        <v>4</v>
      </c>
      <c r="S16" s="94" t="s">
        <v>6</v>
      </c>
    </row>
    <row r="17" spans="3:54" ht="15.75" thickBot="1" x14ac:dyDescent="0.3">
      <c r="C17" s="99" t="s">
        <v>12</v>
      </c>
      <c r="D17" s="95"/>
      <c r="E17" s="95"/>
      <c r="F17" s="95"/>
      <c r="G17" s="95"/>
      <c r="H17" s="24"/>
      <c r="I17" s="24"/>
      <c r="J17" s="24"/>
      <c r="K17" s="95"/>
      <c r="L17" s="95"/>
      <c r="M17" s="95"/>
      <c r="N17" s="24"/>
      <c r="O17" s="15"/>
      <c r="P17" s="24"/>
      <c r="Q17" s="15" t="s">
        <v>36</v>
      </c>
      <c r="R17" s="21" t="s">
        <v>4</v>
      </c>
      <c r="S17" s="96" t="s">
        <v>6</v>
      </c>
    </row>
    <row r="18" spans="3:54" hidden="1" x14ac:dyDescent="0.25">
      <c r="C18" s="8" t="s">
        <v>8</v>
      </c>
      <c r="D18" s="9"/>
      <c r="E18" s="9"/>
      <c r="F18" s="9"/>
      <c r="G18" s="9"/>
      <c r="H18" s="9"/>
      <c r="I18" s="9"/>
      <c r="J18" s="9"/>
      <c r="K18" s="10"/>
      <c r="L18" s="10"/>
      <c r="M18" s="10"/>
      <c r="N18" s="10"/>
      <c r="O18" s="25" t="s">
        <v>0</v>
      </c>
      <c r="P18" s="19">
        <f>(0.999842594+(0.00006793952*$R$14)-(0.00000909529*$R$14^2)+(0.0000001001685*$R$14^3)-(0.000000001120083*$R$14^4)+(0.000000000006536332*$R$14^5))</f>
        <v>0.99768148881597907</v>
      </c>
      <c r="Q18" s="10"/>
      <c r="R18" s="2"/>
    </row>
    <row r="19" spans="3:54" hidden="1" x14ac:dyDescent="0.25">
      <c r="C19" s="8" t="s">
        <v>9</v>
      </c>
      <c r="D19" s="9"/>
      <c r="E19" s="9"/>
      <c r="F19" s="9"/>
      <c r="G19" s="9"/>
      <c r="H19" s="9"/>
      <c r="I19" s="9"/>
      <c r="J19" s="9"/>
      <c r="K19" s="10"/>
      <c r="L19" s="10"/>
      <c r="M19" s="10"/>
      <c r="N19" s="10"/>
      <c r="O19" s="25" t="s">
        <v>43</v>
      </c>
      <c r="P19" s="19" t="e">
        <f>$P$24*($P$18/#REF!)</f>
        <v>#REF!</v>
      </c>
      <c r="Q19" s="10" t="s">
        <v>3</v>
      </c>
      <c r="R19" s="2"/>
    </row>
    <row r="20" spans="3:54" hidden="1" x14ac:dyDescent="0.25">
      <c r="C20" s="8" t="s">
        <v>18</v>
      </c>
      <c r="D20" s="9"/>
      <c r="E20" s="9"/>
      <c r="F20" s="9"/>
      <c r="G20" s="9"/>
      <c r="H20" s="9"/>
      <c r="I20" s="9"/>
      <c r="J20" s="9"/>
      <c r="K20" s="10"/>
      <c r="L20" s="10"/>
      <c r="M20" s="10"/>
      <c r="N20" s="10"/>
      <c r="O20" s="25" t="s">
        <v>44</v>
      </c>
      <c r="P20" s="19" t="e">
        <f>5+#REF!</f>
        <v>#REF!</v>
      </c>
      <c r="Q20" s="10" t="s">
        <v>6</v>
      </c>
      <c r="R20" s="2"/>
    </row>
    <row r="21" spans="3:54" hidden="1" x14ac:dyDescent="0.25">
      <c r="C21" s="8" t="s">
        <v>10</v>
      </c>
      <c r="D21" s="9"/>
      <c r="E21" s="9"/>
      <c r="F21" s="9"/>
      <c r="G21" s="9"/>
      <c r="H21" s="9"/>
      <c r="I21" s="9"/>
      <c r="J21" s="9"/>
      <c r="K21" s="10"/>
      <c r="L21" s="10"/>
      <c r="M21" s="10"/>
      <c r="N21" s="10"/>
      <c r="O21" s="25" t="s">
        <v>45</v>
      </c>
      <c r="P21" s="19" t="e">
        <f>P20*(1+0.00001*(R14-20))</f>
        <v>#REF!</v>
      </c>
      <c r="Q21" s="10" t="s">
        <v>6</v>
      </c>
      <c r="R21" s="2"/>
    </row>
    <row r="22" spans="3:54" hidden="1" x14ac:dyDescent="0.25">
      <c r="C22" s="8" t="s">
        <v>13</v>
      </c>
      <c r="D22" s="9"/>
      <c r="E22" s="9"/>
      <c r="F22" s="9"/>
      <c r="G22" s="9"/>
      <c r="H22" s="9"/>
      <c r="I22" s="9"/>
      <c r="J22" s="9"/>
      <c r="K22" s="10"/>
      <c r="L22" s="10"/>
      <c r="M22" s="10"/>
      <c r="N22" s="10"/>
      <c r="O22" s="25" t="s">
        <v>39</v>
      </c>
      <c r="P22" s="22" t="e">
        <f>$R$16*(1+0.00001*(20-$R$14))</f>
        <v>#VALUE!</v>
      </c>
      <c r="Q22" s="10" t="s">
        <v>6</v>
      </c>
      <c r="R22" s="2"/>
    </row>
    <row r="23" spans="3:54" hidden="1" x14ac:dyDescent="0.25">
      <c r="C23" s="8" t="s">
        <v>14</v>
      </c>
      <c r="D23" s="9"/>
      <c r="E23" s="9"/>
      <c r="F23" s="9"/>
      <c r="G23" s="9"/>
      <c r="H23" s="9"/>
      <c r="I23" s="9"/>
      <c r="J23" s="9"/>
      <c r="K23" s="10"/>
      <c r="L23" s="10"/>
      <c r="M23" s="10"/>
      <c r="N23" s="10"/>
      <c r="O23" s="25" t="s">
        <v>40</v>
      </c>
      <c r="P23" s="22" t="e">
        <f>$R$17*(1+0.00001*(20-$R$14))</f>
        <v>#VALUE!</v>
      </c>
      <c r="Q23" s="10" t="s">
        <v>6</v>
      </c>
      <c r="R23" s="2"/>
    </row>
    <row r="24" spans="3:54" hidden="1" x14ac:dyDescent="0.25">
      <c r="C24" s="8" t="s">
        <v>15</v>
      </c>
      <c r="D24" s="9"/>
      <c r="E24" s="9"/>
      <c r="F24" s="9"/>
      <c r="G24" s="9"/>
      <c r="H24" s="9"/>
      <c r="I24" s="9"/>
      <c r="J24" s="9"/>
      <c r="K24" s="10"/>
      <c r="L24" s="10"/>
      <c r="M24" s="10"/>
      <c r="N24" s="10"/>
      <c r="O24" s="25" t="s">
        <v>41</v>
      </c>
      <c r="P24" s="23" t="e">
        <f>MAX(#REF!)</f>
        <v>#REF!</v>
      </c>
      <c r="Q24" s="10" t="s">
        <v>3</v>
      </c>
      <c r="R24" s="2"/>
    </row>
    <row r="25" spans="3:54" hidden="1" x14ac:dyDescent="0.25">
      <c r="C25" s="8" t="s">
        <v>16</v>
      </c>
      <c r="D25" s="9"/>
      <c r="E25" s="9"/>
      <c r="F25" s="9"/>
      <c r="G25" s="9"/>
      <c r="H25" s="9"/>
      <c r="I25" s="9"/>
      <c r="J25" s="9"/>
      <c r="K25" s="10"/>
      <c r="L25" s="10"/>
      <c r="M25" s="10"/>
      <c r="N25" s="10"/>
      <c r="O25" s="25" t="s">
        <v>42</v>
      </c>
      <c r="P25" s="23" t="e">
        <f>IF(ISBLANK(R14),"",IF(ISBLANK(P21),"",IF(ISBLANK(R17),"",(($P$24*$P$18)/($P$22-$P$23)))))</f>
        <v>#REF!</v>
      </c>
      <c r="Q25" s="10" t="s">
        <v>3</v>
      </c>
      <c r="R25" s="2"/>
    </row>
    <row r="26" spans="3:54" hidden="1" x14ac:dyDescent="0.25">
      <c r="C26" s="40" t="s">
        <v>31</v>
      </c>
      <c r="D26" s="41"/>
      <c r="E26" s="41"/>
      <c r="F26" s="41"/>
      <c r="G26" s="41"/>
      <c r="H26" s="41"/>
      <c r="I26" s="41"/>
      <c r="J26" s="41"/>
      <c r="K26" s="10"/>
      <c r="L26" s="10"/>
      <c r="M26" s="10"/>
      <c r="N26" s="10"/>
      <c r="O26" s="25" t="s">
        <v>30</v>
      </c>
      <c r="P26" s="23" t="e">
        <f>2+(#REF!+#REF!)</f>
        <v>#REF!</v>
      </c>
      <c r="Q26" s="10" t="s">
        <v>6</v>
      </c>
      <c r="R26" s="2"/>
    </row>
    <row r="27" spans="3:54" ht="15.75" hidden="1" thickBot="1" x14ac:dyDescent="0.3">
      <c r="C27" s="26"/>
      <c r="D27" s="27"/>
      <c r="E27" s="27"/>
      <c r="F27" s="27"/>
      <c r="G27" s="27"/>
      <c r="H27" s="27"/>
      <c r="I27" s="27"/>
      <c r="J27" s="27"/>
      <c r="K27" s="28"/>
      <c r="L27" s="28"/>
      <c r="M27" s="28"/>
      <c r="N27" s="28"/>
      <c r="O27" s="29" t="s">
        <v>29</v>
      </c>
      <c r="P27" s="24">
        <v>1.6999999999999999E-3</v>
      </c>
      <c r="Q27" s="28"/>
      <c r="R27" s="4"/>
    </row>
    <row r="29" spans="3:54" ht="15.75" x14ac:dyDescent="0.25">
      <c r="E29" s="202" t="s">
        <v>60</v>
      </c>
      <c r="F29" s="202"/>
      <c r="G29" s="202"/>
      <c r="H29" s="202"/>
      <c r="I29" s="69" t="s">
        <v>66</v>
      </c>
      <c r="K29" s="70"/>
      <c r="L29" s="70"/>
      <c r="M29" s="70"/>
      <c r="N29" s="71"/>
      <c r="O29" s="70" t="s">
        <v>66</v>
      </c>
    </row>
    <row r="30" spans="3:54" ht="16.5" thickBot="1" x14ac:dyDescent="0.3">
      <c r="E30" s="171"/>
      <c r="F30" s="171"/>
      <c r="G30" s="171"/>
      <c r="H30" s="171"/>
      <c r="I30" s="171"/>
      <c r="J30" s="73"/>
      <c r="K30" s="72"/>
      <c r="L30" s="72"/>
      <c r="M30" s="72"/>
      <c r="N30" s="71"/>
      <c r="O30" s="71" t="s">
        <v>65</v>
      </c>
      <c r="P30" s="71"/>
    </row>
    <row r="31" spans="3:54" ht="15.75" customHeight="1" x14ac:dyDescent="0.25">
      <c r="C31" s="203" t="s">
        <v>5</v>
      </c>
      <c r="D31" s="190" t="s">
        <v>24</v>
      </c>
      <c r="E31" s="190" t="s">
        <v>58</v>
      </c>
      <c r="F31" s="190" t="s">
        <v>56</v>
      </c>
      <c r="G31" s="190" t="s">
        <v>20</v>
      </c>
      <c r="H31" s="190" t="s">
        <v>76</v>
      </c>
      <c r="I31" s="188" t="s">
        <v>77</v>
      </c>
      <c r="J31" s="188" t="s">
        <v>64</v>
      </c>
      <c r="K31" s="190" t="s">
        <v>21</v>
      </c>
      <c r="L31" s="190" t="s">
        <v>22</v>
      </c>
      <c r="M31" s="190" t="s">
        <v>26</v>
      </c>
      <c r="N31" s="190" t="s">
        <v>25</v>
      </c>
      <c r="O31" s="190" t="s">
        <v>23</v>
      </c>
      <c r="P31" s="192" t="s">
        <v>74</v>
      </c>
      <c r="Q31" s="192"/>
      <c r="R31" s="192"/>
      <c r="S31" s="192"/>
      <c r="T31" s="184" t="s">
        <v>69</v>
      </c>
      <c r="U31" s="184"/>
      <c r="V31" s="184" t="s">
        <v>70</v>
      </c>
      <c r="W31" s="184"/>
      <c r="X31" s="184" t="s">
        <v>71</v>
      </c>
      <c r="Y31" s="184"/>
      <c r="Z31" s="184" t="s">
        <v>67</v>
      </c>
      <c r="AA31" s="184"/>
      <c r="AB31" s="184" t="s">
        <v>68</v>
      </c>
      <c r="AC31" s="186"/>
      <c r="AD31" s="227" t="s">
        <v>80</v>
      </c>
      <c r="AE31" s="227" t="s">
        <v>81</v>
      </c>
      <c r="AF31" s="227" t="s">
        <v>82</v>
      </c>
      <c r="AG31" s="228" t="s">
        <v>83</v>
      </c>
      <c r="AH31" s="227" t="s">
        <v>84</v>
      </c>
      <c r="AI31" s="227" t="s">
        <v>85</v>
      </c>
      <c r="AJ31" s="227" t="s">
        <v>86</v>
      </c>
      <c r="AK31" s="227" t="s">
        <v>87</v>
      </c>
      <c r="AL31" s="228" t="s">
        <v>88</v>
      </c>
      <c r="AM31" s="227" t="s">
        <v>89</v>
      </c>
      <c r="AN31" s="227" t="s">
        <v>90</v>
      </c>
      <c r="AO31" s="227" t="s">
        <v>91</v>
      </c>
      <c r="AP31" s="227" t="s">
        <v>92</v>
      </c>
      <c r="AQ31" s="227" t="s">
        <v>93</v>
      </c>
      <c r="AR31" s="228" t="s">
        <v>94</v>
      </c>
      <c r="AS31" s="228" t="s">
        <v>95</v>
      </c>
      <c r="AT31" s="228" t="s">
        <v>96</v>
      </c>
      <c r="AU31" s="227" t="s">
        <v>97</v>
      </c>
      <c r="AV31" s="227" t="s">
        <v>98</v>
      </c>
      <c r="AW31" s="229" t="s">
        <v>99</v>
      </c>
      <c r="AX31" s="227" t="s">
        <v>100</v>
      </c>
      <c r="AY31" s="227" t="s">
        <v>101</v>
      </c>
      <c r="AZ31" s="228" t="s">
        <v>102</v>
      </c>
      <c r="BA31" s="227" t="s">
        <v>103</v>
      </c>
      <c r="BB31" s="230" t="s">
        <v>104</v>
      </c>
    </row>
    <row r="32" spans="3:54" ht="15.75" customHeight="1" x14ac:dyDescent="0.25">
      <c r="C32" s="204"/>
      <c r="D32" s="191"/>
      <c r="E32" s="191"/>
      <c r="F32" s="191"/>
      <c r="G32" s="191"/>
      <c r="H32" s="191"/>
      <c r="I32" s="205"/>
      <c r="J32" s="189"/>
      <c r="K32" s="191"/>
      <c r="L32" s="191"/>
      <c r="M32" s="191"/>
      <c r="N32" s="191"/>
      <c r="O32" s="191"/>
      <c r="P32" s="193"/>
      <c r="Q32" s="193"/>
      <c r="R32" s="193"/>
      <c r="S32" s="193"/>
      <c r="T32" s="185"/>
      <c r="U32" s="185"/>
      <c r="V32" s="185"/>
      <c r="W32" s="185"/>
      <c r="X32" s="185"/>
      <c r="Y32" s="185"/>
      <c r="Z32" s="185"/>
      <c r="AA32" s="185"/>
      <c r="AB32" s="185"/>
      <c r="AC32" s="187"/>
      <c r="AD32" s="227"/>
      <c r="AE32" s="227"/>
      <c r="AF32" s="227"/>
      <c r="AG32" s="228"/>
      <c r="AH32" s="227"/>
      <c r="AI32" s="227"/>
      <c r="AJ32" s="227"/>
      <c r="AK32" s="227"/>
      <c r="AL32" s="228"/>
      <c r="AM32" s="227"/>
      <c r="AN32" s="227"/>
      <c r="AO32" s="227"/>
      <c r="AP32" s="227"/>
      <c r="AQ32" s="227"/>
      <c r="AR32" s="228"/>
      <c r="AS32" s="228"/>
      <c r="AT32" s="228"/>
      <c r="AU32" s="227"/>
      <c r="AV32" s="227"/>
      <c r="AW32" s="229"/>
      <c r="AX32" s="227"/>
      <c r="AY32" s="227"/>
      <c r="AZ32" s="228"/>
      <c r="BA32" s="227"/>
      <c r="BB32" s="230"/>
    </row>
    <row r="33" spans="1:54" ht="15.75" customHeight="1" x14ac:dyDescent="0.25">
      <c r="C33" s="178" t="s">
        <v>59</v>
      </c>
      <c r="D33" s="180" t="s">
        <v>4</v>
      </c>
      <c r="E33" s="180" t="s">
        <v>2</v>
      </c>
      <c r="F33" s="176" t="s">
        <v>62</v>
      </c>
      <c r="G33" s="182"/>
      <c r="H33" s="176" t="s">
        <v>27</v>
      </c>
      <c r="I33" s="176" t="s">
        <v>27</v>
      </c>
      <c r="J33" s="176" t="s">
        <v>62</v>
      </c>
      <c r="K33" s="170"/>
      <c r="L33" s="170"/>
      <c r="M33" s="170"/>
      <c r="N33" s="170"/>
      <c r="O33" s="170"/>
      <c r="P33" s="137" t="s">
        <v>132</v>
      </c>
      <c r="Q33" s="137"/>
      <c r="R33" s="137" t="s">
        <v>133</v>
      </c>
      <c r="S33" s="137" t="s">
        <v>134</v>
      </c>
      <c r="T33" s="138" t="s">
        <v>135</v>
      </c>
      <c r="U33" s="138" t="s">
        <v>136</v>
      </c>
      <c r="V33" s="138" t="s">
        <v>137</v>
      </c>
      <c r="W33" s="138" t="s">
        <v>138</v>
      </c>
      <c r="X33" s="138" t="s">
        <v>139</v>
      </c>
      <c r="Y33" s="138" t="s">
        <v>140</v>
      </c>
      <c r="Z33" s="138" t="s">
        <v>141</v>
      </c>
      <c r="AA33" s="138" t="s">
        <v>142</v>
      </c>
      <c r="AB33" s="138" t="s">
        <v>143</v>
      </c>
      <c r="AC33" s="139" t="s">
        <v>144</v>
      </c>
      <c r="AD33" s="129" t="s">
        <v>105</v>
      </c>
      <c r="AE33" s="129" t="s">
        <v>106</v>
      </c>
      <c r="AF33" s="129" t="s">
        <v>107</v>
      </c>
      <c r="AG33" s="130" t="s">
        <v>108</v>
      </c>
      <c r="AH33" s="129" t="s">
        <v>109</v>
      </c>
      <c r="AI33" s="131" t="s">
        <v>110</v>
      </c>
      <c r="AJ33" s="129" t="s">
        <v>111</v>
      </c>
      <c r="AK33" s="131" t="s">
        <v>112</v>
      </c>
      <c r="AL33" s="129" t="s">
        <v>113</v>
      </c>
      <c r="AM33" s="129" t="s">
        <v>114</v>
      </c>
      <c r="AN33" s="129" t="s">
        <v>115</v>
      </c>
      <c r="AO33" s="129" t="s">
        <v>116</v>
      </c>
      <c r="AP33" s="129" t="s">
        <v>117</v>
      </c>
      <c r="AQ33" s="131" t="s">
        <v>118</v>
      </c>
      <c r="AR33" s="129" t="s">
        <v>119</v>
      </c>
      <c r="AS33" s="129" t="s">
        <v>120</v>
      </c>
      <c r="AT33" s="132" t="s">
        <v>121</v>
      </c>
      <c r="AU33" s="131" t="s">
        <v>122</v>
      </c>
      <c r="AV33" s="131" t="s">
        <v>123</v>
      </c>
      <c r="AW33" s="131" t="s">
        <v>124</v>
      </c>
      <c r="AX33" s="129" t="s">
        <v>125</v>
      </c>
      <c r="AY33" s="129" t="s">
        <v>126</v>
      </c>
      <c r="AZ33" s="130" t="s">
        <v>127</v>
      </c>
      <c r="BA33" s="129" t="s">
        <v>128</v>
      </c>
      <c r="BB33" s="133" t="s">
        <v>129</v>
      </c>
    </row>
    <row r="34" spans="1:54" ht="14.25" customHeight="1" thickBot="1" x14ac:dyDescent="0.3">
      <c r="C34" s="179"/>
      <c r="D34" s="181"/>
      <c r="E34" s="181"/>
      <c r="F34" s="177"/>
      <c r="G34" s="183"/>
      <c r="H34" s="177"/>
      <c r="I34" s="177"/>
      <c r="J34" s="177"/>
      <c r="K34" s="125"/>
      <c r="L34" s="125"/>
      <c r="M34" s="125"/>
      <c r="N34" s="126" t="s">
        <v>6</v>
      </c>
      <c r="O34" s="125"/>
      <c r="P34" s="126" t="s">
        <v>61</v>
      </c>
      <c r="Q34" s="126" t="s">
        <v>79</v>
      </c>
      <c r="R34" s="126" t="s">
        <v>63</v>
      </c>
      <c r="S34" s="126" t="s">
        <v>28</v>
      </c>
      <c r="T34" s="100" t="s">
        <v>63</v>
      </c>
      <c r="U34" s="100" t="s">
        <v>28</v>
      </c>
      <c r="V34" s="100" t="s">
        <v>63</v>
      </c>
      <c r="W34" s="100" t="s">
        <v>28</v>
      </c>
      <c r="X34" s="100" t="s">
        <v>63</v>
      </c>
      <c r="Y34" s="100" t="s">
        <v>28</v>
      </c>
      <c r="Z34" s="100" t="s">
        <v>63</v>
      </c>
      <c r="AA34" s="100" t="s">
        <v>28</v>
      </c>
      <c r="AB34" s="100" t="s">
        <v>63</v>
      </c>
      <c r="AC34" s="101" t="s">
        <v>28</v>
      </c>
      <c r="AD34" s="134" t="s">
        <v>130</v>
      </c>
      <c r="AE34" s="134" t="s">
        <v>130</v>
      </c>
      <c r="AF34" s="134" t="s">
        <v>130</v>
      </c>
      <c r="AG34" s="135" t="s">
        <v>131</v>
      </c>
      <c r="AH34" s="134" t="s">
        <v>131</v>
      </c>
      <c r="AI34" s="134" t="s">
        <v>131</v>
      </c>
      <c r="AJ34" s="134" t="s">
        <v>131</v>
      </c>
      <c r="AK34" s="134" t="s">
        <v>131</v>
      </c>
      <c r="AL34" s="134" t="s">
        <v>131</v>
      </c>
      <c r="AM34" s="134" t="s">
        <v>131</v>
      </c>
      <c r="AN34" s="134" t="s">
        <v>131</v>
      </c>
      <c r="AO34" s="134" t="s">
        <v>131</v>
      </c>
      <c r="AP34" s="134" t="s">
        <v>131</v>
      </c>
      <c r="AQ34" s="134" t="s">
        <v>131</v>
      </c>
      <c r="AR34" s="134" t="s">
        <v>131</v>
      </c>
      <c r="AS34" s="134" t="s">
        <v>131</v>
      </c>
      <c r="AT34" s="134" t="s">
        <v>131</v>
      </c>
      <c r="AU34" s="134" t="s">
        <v>131</v>
      </c>
      <c r="AV34" s="134" t="s">
        <v>131</v>
      </c>
      <c r="AW34" s="134" t="s">
        <v>131</v>
      </c>
      <c r="AX34" s="134" t="s">
        <v>131</v>
      </c>
      <c r="AY34" s="134" t="s">
        <v>131</v>
      </c>
      <c r="AZ34" s="134" t="s">
        <v>131</v>
      </c>
      <c r="BA34" s="134" t="s">
        <v>131</v>
      </c>
      <c r="BB34" s="134" t="s">
        <v>131</v>
      </c>
    </row>
    <row r="35" spans="1:54" ht="15.75" x14ac:dyDescent="0.25">
      <c r="A35" s="75">
        <f>IF(ISBLANK(VLOOKUP(D35,#REF!,3)),0,1)</f>
        <v>1</v>
      </c>
      <c r="B35" s="74">
        <f>IF(ISBLANK(D35),0,IF(ISBLANK(E35),0,IF(ISBLANK(F35),0,1)))</f>
        <v>0</v>
      </c>
      <c r="C35" s="140">
        <v>1</v>
      </c>
      <c r="D35" s="53"/>
      <c r="E35" s="53"/>
      <c r="F35" s="53"/>
      <c r="G35" s="164">
        <v>34.954799999999999</v>
      </c>
      <c r="H35" s="53">
        <v>2000</v>
      </c>
      <c r="I35" s="159">
        <v>2001</v>
      </c>
      <c r="J35" s="142" t="s">
        <v>4</v>
      </c>
      <c r="K35" s="143" t="str">
        <f>IF(ISBLANK(E35),"",(0.000824493-(0.0000040899*E35)+(0.000000076438*E35^2)-(0.00000000082467*E35^3)+(0.0000000000053875*E35^4)))</f>
        <v/>
      </c>
      <c r="L35" s="143" t="str">
        <f>IF(ISBLANK(E35),"",(-0.00000572466+(0.00000010227*E35)-(0.0000000016546*E35^2)))</f>
        <v/>
      </c>
      <c r="M35" s="143" t="str">
        <f>IF(ISBLANK(E35),"",IF(ISBLANK(G35),(O35+(K35*35)+(L35*35^1.5)+(0.00000048314*35^2)),(O35+(K35*G35)+(L35*G35^1.5)+(0.00000048314*G35^2))))</f>
        <v/>
      </c>
      <c r="N35" s="144" t="str">
        <f>IF(ISBLANK(D35),"",IF(ISBLANK(G35),J35*(1+0.00001*(35-20)),J35*(1+0.00001*(G35-20))))</f>
        <v/>
      </c>
      <c r="O35" s="143" t="str">
        <f>IF(ISBLANK(E35),"",(0.999842594+(0.00006793952*E35)-(0.00000909529*E35^2)+(0.0000001001685*E35^3)-(0.000000001120083*E35^4)+(0.000000000006536332*E35^5)))</f>
        <v/>
      </c>
      <c r="P35" s="239">
        <v>5.62</v>
      </c>
      <c r="Q35" s="142" t="s">
        <v>4</v>
      </c>
      <c r="R35" s="145" t="s">
        <v>4</v>
      </c>
      <c r="S35" s="161">
        <v>244.4</v>
      </c>
      <c r="T35" s="231">
        <v>2E-3</v>
      </c>
      <c r="U35" s="231">
        <v>1.9543788179889549E-3</v>
      </c>
      <c r="X35" s="231">
        <v>20.948</v>
      </c>
      <c r="Y35" s="231">
        <v>20.470163739616314</v>
      </c>
      <c r="Z35" s="231">
        <v>1.411</v>
      </c>
      <c r="AA35" s="231">
        <v>1.3788142560912076</v>
      </c>
      <c r="AB35" s="231">
        <v>24.55</v>
      </c>
      <c r="AC35" s="231">
        <v>23.989999990814422</v>
      </c>
      <c r="AD35" s="149"/>
      <c r="AE35" s="149"/>
      <c r="AF35" s="149"/>
      <c r="AG35" s="149"/>
      <c r="AH35" s="149"/>
      <c r="AI35" s="149"/>
      <c r="AJ35" s="149"/>
      <c r="AK35" s="149"/>
      <c r="AL35" s="149"/>
      <c r="AM35" s="149"/>
      <c r="AN35" s="149"/>
      <c r="AO35" s="149"/>
      <c r="AP35" s="149"/>
      <c r="AQ35" s="149"/>
      <c r="AR35" s="149"/>
      <c r="AS35" s="149"/>
      <c r="AT35" s="149"/>
      <c r="AU35" s="149"/>
      <c r="AV35" s="149"/>
      <c r="AW35" s="149"/>
      <c r="AX35" s="149"/>
      <c r="AY35" s="149"/>
      <c r="AZ35" s="149"/>
      <c r="BA35" s="149"/>
      <c r="BB35" s="150"/>
    </row>
    <row r="36" spans="1:54" ht="15.75" x14ac:dyDescent="0.25">
      <c r="A36" s="75">
        <f>IF(ISBLANK(VLOOKUP(D36,#REF!,3)),0,1)</f>
        <v>1</v>
      </c>
      <c r="B36" s="74">
        <f t="shared" ref="B36:B58" si="0">IF(ISBLANK(D36),0,IF(ISBLANK(E36),0,IF(ISBLANK(F36),0,1)))</f>
        <v>0</v>
      </c>
      <c r="C36" s="52">
        <v>2</v>
      </c>
      <c r="D36" s="53"/>
      <c r="E36" s="53"/>
      <c r="F36" s="53"/>
      <c r="G36" s="164">
        <v>34.953600000000002</v>
      </c>
      <c r="H36" s="53">
        <v>1500</v>
      </c>
      <c r="I36" s="159">
        <v>1501</v>
      </c>
      <c r="J36" s="127" t="s">
        <v>4</v>
      </c>
      <c r="K36" s="57" t="str">
        <f t="shared" ref="K36:K45" si="1">IF(ISBLANK(E36),"",(0.000824493-(0.0000040899*E36)+(0.000000076438*E36^2)-(0.00000000082467*E36^3)+(0.0000000000053875*E36^4)))</f>
        <v/>
      </c>
      <c r="L36" s="57" t="str">
        <f t="shared" ref="L36:L45" si="2">IF(ISBLANK(E36),"",(-0.00000572466+(0.00000010227*E36)-(0.0000000016546*E36^2)))</f>
        <v/>
      </c>
      <c r="M36" s="57" t="str">
        <f t="shared" ref="M36:M45" si="3">IF(ISBLANK(E36),"",IF(ISBLANK(G36),(O36+(K36*35)+(L36*35^1.5)+(0.00000048314*35^2)),(O36+(K36*G36)+(L36*G36^1.5)+(0.00000048314*G36^2))))</f>
        <v/>
      </c>
      <c r="N36" s="58" t="str">
        <f t="shared" ref="N36:N45" si="4">IF(ISBLANK(D36),"",IF(ISBLANK(G36),J36*(1+0.00001*(35-20)),J36*(1+0.00001*(G36-20))))</f>
        <v/>
      </c>
      <c r="O36" s="57" t="str">
        <f t="shared" ref="O36:O45" si="5">IF(ISBLANK(E36),"",(0.999842594+(0.00006793952*E36)-(0.00000909529*E36^2)+(0.0000001001685*E36^3)-(0.000000001120083*E36^4)+(0.000000000006536332*E36^5)))</f>
        <v/>
      </c>
      <c r="P36" s="239">
        <v>5.1340000000000003</v>
      </c>
      <c r="Q36" s="127" t="s">
        <v>4</v>
      </c>
      <c r="R36" s="59" t="s">
        <v>4</v>
      </c>
      <c r="S36" s="162">
        <v>223.2</v>
      </c>
      <c r="T36" s="231">
        <v>5.0000000000000001E-3</v>
      </c>
      <c r="U36" s="231">
        <v>4.8859470449723868E-3</v>
      </c>
      <c r="X36" s="231">
        <v>22.565000000000001</v>
      </c>
      <c r="Y36" s="231">
        <v>22.050279013960385</v>
      </c>
      <c r="Z36" s="231">
        <v>1.518</v>
      </c>
      <c r="AA36" s="231">
        <v>1.4833735228536167</v>
      </c>
      <c r="AB36" s="231">
        <v>19.559999999999999</v>
      </c>
      <c r="AC36" s="231">
        <v>19.113824839931976</v>
      </c>
      <c r="AD36" s="76"/>
      <c r="AE36" s="76"/>
      <c r="AF36" s="76"/>
      <c r="AG36" s="76"/>
      <c r="AH36" s="76"/>
      <c r="AI36" s="76"/>
      <c r="AJ36" s="76"/>
      <c r="AK36" s="76"/>
      <c r="AL36" s="76"/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76"/>
      <c r="BA36" s="76"/>
      <c r="BB36" s="77"/>
    </row>
    <row r="37" spans="1:54" ht="15.75" x14ac:dyDescent="0.25">
      <c r="A37" s="75">
        <f>IF(ISBLANK(VLOOKUP(D37,#REF!,3)),0,1)</f>
        <v>1</v>
      </c>
      <c r="B37" s="74">
        <f t="shared" si="0"/>
        <v>0</v>
      </c>
      <c r="C37" s="52">
        <v>3</v>
      </c>
      <c r="D37" s="53"/>
      <c r="E37" s="53"/>
      <c r="F37" s="53"/>
      <c r="G37" s="164">
        <v>34.599200000000003</v>
      </c>
      <c r="H37" s="53">
        <v>1000</v>
      </c>
      <c r="I37" s="159">
        <v>1000</v>
      </c>
      <c r="J37" s="127" t="s">
        <v>4</v>
      </c>
      <c r="K37" s="57" t="str">
        <f t="shared" si="1"/>
        <v/>
      </c>
      <c r="L37" s="57" t="str">
        <f t="shared" si="2"/>
        <v/>
      </c>
      <c r="M37" s="57" t="str">
        <f t="shared" si="3"/>
        <v/>
      </c>
      <c r="N37" s="58" t="str">
        <f t="shared" si="4"/>
        <v/>
      </c>
      <c r="O37" s="57" t="str">
        <f t="shared" si="5"/>
        <v/>
      </c>
      <c r="P37" s="239">
        <v>3.4510000000000001</v>
      </c>
      <c r="Q37" s="127" t="s">
        <v>4</v>
      </c>
      <c r="R37" s="59" t="s">
        <v>4</v>
      </c>
      <c r="S37" s="162">
        <v>150.1</v>
      </c>
      <c r="T37" s="231">
        <v>5.0000000000000001E-3</v>
      </c>
      <c r="U37" s="231">
        <v>4.8859470449723868E-3</v>
      </c>
      <c r="X37" s="231">
        <v>34.325000000000003</v>
      </c>
      <c r="Y37" s="231">
        <v>33.542026463735439</v>
      </c>
      <c r="Z37" s="231">
        <v>2.2890000000000001</v>
      </c>
      <c r="AA37" s="231">
        <v>2.2367865571883589</v>
      </c>
      <c r="AB37" s="231">
        <v>31.48</v>
      </c>
      <c r="AC37" s="231">
        <v>30.761922595146149</v>
      </c>
      <c r="AD37" s="76"/>
      <c r="AE37" s="76"/>
      <c r="AF37" s="76"/>
      <c r="AG37" s="76"/>
      <c r="AH37" s="76"/>
      <c r="AI37" s="76"/>
      <c r="AJ37" s="76"/>
      <c r="AK37" s="76"/>
      <c r="AL37" s="76"/>
      <c r="AM37" s="76"/>
      <c r="AN37" s="76"/>
      <c r="AO37" s="76"/>
      <c r="AP37" s="76"/>
      <c r="AQ37" s="76"/>
      <c r="AR37" s="76"/>
      <c r="AS37" s="76"/>
      <c r="AT37" s="76"/>
      <c r="AU37" s="76"/>
      <c r="AV37" s="76"/>
      <c r="AW37" s="76"/>
      <c r="AX37" s="76"/>
      <c r="AY37" s="76"/>
      <c r="AZ37" s="76"/>
      <c r="BA37" s="76"/>
      <c r="BB37" s="77"/>
    </row>
    <row r="38" spans="1:54" ht="15.75" x14ac:dyDescent="0.25">
      <c r="A38" s="75">
        <f>IF(ISBLANK(VLOOKUP(D38,#REF!,3)),0,1)</f>
        <v>1</v>
      </c>
      <c r="B38" s="74">
        <f t="shared" si="0"/>
        <v>0</v>
      </c>
      <c r="C38" s="52">
        <v>4</v>
      </c>
      <c r="D38" s="53"/>
      <c r="E38" s="53"/>
      <c r="F38" s="53"/>
      <c r="G38" s="164">
        <v>34.701599999999999</v>
      </c>
      <c r="H38" s="53">
        <v>500</v>
      </c>
      <c r="I38" s="159">
        <v>500</v>
      </c>
      <c r="J38" s="127" t="s">
        <v>4</v>
      </c>
      <c r="K38" s="57" t="str">
        <f t="shared" si="1"/>
        <v/>
      </c>
      <c r="L38" s="57" t="str">
        <f t="shared" si="2"/>
        <v/>
      </c>
      <c r="M38" s="57" t="str">
        <f t="shared" si="3"/>
        <v/>
      </c>
      <c r="N38" s="58" t="str">
        <f t="shared" si="4"/>
        <v/>
      </c>
      <c r="O38" s="57" t="str">
        <f t="shared" si="5"/>
        <v/>
      </c>
      <c r="P38" s="239">
        <v>2.0139999999999998</v>
      </c>
      <c r="Q38" s="127" t="s">
        <v>4</v>
      </c>
      <c r="R38" s="59" t="s">
        <v>4</v>
      </c>
      <c r="S38" s="162">
        <v>87.6</v>
      </c>
      <c r="T38" s="231">
        <v>8.0000000000000002E-3</v>
      </c>
      <c r="U38" s="231">
        <v>7.8175152719558196E-3</v>
      </c>
      <c r="X38" s="231">
        <v>35.762</v>
      </c>
      <c r="Y38" s="231">
        <v>34.946247644460499</v>
      </c>
      <c r="Z38" s="231">
        <v>2.2370000000000001</v>
      </c>
      <c r="AA38" s="231">
        <v>2.1859727079206461</v>
      </c>
      <c r="AB38" s="231">
        <v>19.05</v>
      </c>
      <c r="AC38" s="231">
        <v>18.615458241344797</v>
      </c>
      <c r="AD38" s="76"/>
      <c r="AE38" s="76"/>
      <c r="AF38" s="76"/>
      <c r="AG38" s="76"/>
      <c r="AH38" s="76"/>
      <c r="AI38" s="76"/>
      <c r="AJ38" s="76"/>
      <c r="AK38" s="76"/>
      <c r="AL38" s="76"/>
      <c r="AM38" s="76"/>
      <c r="AN38" s="76"/>
      <c r="AO38" s="76"/>
      <c r="AP38" s="76"/>
      <c r="AQ38" s="76"/>
      <c r="AR38" s="76"/>
      <c r="AS38" s="76"/>
      <c r="AT38" s="76"/>
      <c r="AU38" s="76"/>
      <c r="AV38" s="76"/>
      <c r="AW38" s="76"/>
      <c r="AX38" s="76"/>
      <c r="AY38" s="76"/>
      <c r="AZ38" s="76"/>
      <c r="BA38" s="76"/>
      <c r="BB38" s="77"/>
    </row>
    <row r="39" spans="1:54" ht="15.75" x14ac:dyDescent="0.25">
      <c r="A39" s="75">
        <f>IF(ISBLANK(VLOOKUP(D39,#REF!,3)),0,1)</f>
        <v>1</v>
      </c>
      <c r="B39" s="74">
        <f t="shared" si="0"/>
        <v>0</v>
      </c>
      <c r="C39" s="52">
        <v>5</v>
      </c>
      <c r="D39" s="53"/>
      <c r="E39" s="53"/>
      <c r="F39" s="53"/>
      <c r="G39" s="164">
        <v>34.957799999999999</v>
      </c>
      <c r="H39" s="53">
        <v>300</v>
      </c>
      <c r="I39" s="159">
        <v>300</v>
      </c>
      <c r="J39" s="127" t="s">
        <v>4</v>
      </c>
      <c r="K39" s="57" t="str">
        <f t="shared" si="1"/>
        <v/>
      </c>
      <c r="L39" s="57" t="str">
        <f t="shared" si="2"/>
        <v/>
      </c>
      <c r="M39" s="57" t="str">
        <f t="shared" si="3"/>
        <v/>
      </c>
      <c r="N39" s="58" t="str">
        <f t="shared" si="4"/>
        <v/>
      </c>
      <c r="O39" s="57" t="str">
        <f t="shared" si="5"/>
        <v/>
      </c>
      <c r="P39" s="239">
        <v>1.5009999999999999</v>
      </c>
      <c r="Q39" s="127" t="s">
        <v>4</v>
      </c>
      <c r="R39" s="59" t="s">
        <v>4</v>
      </c>
      <c r="S39" s="162">
        <v>65.3</v>
      </c>
      <c r="T39" s="231">
        <v>7.0000000000000001E-3</v>
      </c>
      <c r="U39" s="231">
        <v>6.8403258629613417E-3</v>
      </c>
      <c r="X39" s="231">
        <v>33.113</v>
      </c>
      <c r="Y39" s="231">
        <v>32.357672900034132</v>
      </c>
      <c r="Z39" s="231">
        <v>1.9959999999999998</v>
      </c>
      <c r="AA39" s="231">
        <v>1.9504700603529768</v>
      </c>
      <c r="AB39" s="231">
        <v>13.88</v>
      </c>
      <c r="AC39" s="231">
        <v>13.563388996843347</v>
      </c>
      <c r="AD39" s="76"/>
      <c r="AE39" s="76"/>
      <c r="AF39" s="76"/>
      <c r="AG39" s="76"/>
      <c r="AH39" s="76"/>
      <c r="AI39" s="76"/>
      <c r="AJ39" s="76"/>
      <c r="AK39" s="76"/>
      <c r="AL39" s="76"/>
      <c r="AM39" s="76"/>
      <c r="AN39" s="76"/>
      <c r="AO39" s="76"/>
      <c r="AP39" s="76"/>
      <c r="AQ39" s="76"/>
      <c r="AR39" s="76"/>
      <c r="AS39" s="76"/>
      <c r="AT39" s="76"/>
      <c r="AU39" s="76"/>
      <c r="AV39" s="76"/>
      <c r="AW39" s="76"/>
      <c r="AX39" s="76"/>
      <c r="AY39" s="76"/>
      <c r="AZ39" s="76"/>
      <c r="BA39" s="76"/>
      <c r="BB39" s="77"/>
    </row>
    <row r="40" spans="1:54" ht="15.75" x14ac:dyDescent="0.25">
      <c r="A40" s="75">
        <f>IF(ISBLANK(VLOOKUP(D40,#REF!,3)),0,1)</f>
        <v>1</v>
      </c>
      <c r="B40" s="74">
        <f t="shared" si="0"/>
        <v>0</v>
      </c>
      <c r="C40" s="52">
        <v>6</v>
      </c>
      <c r="D40" s="53"/>
      <c r="E40" s="53"/>
      <c r="F40" s="53"/>
      <c r="G40" s="164">
        <v>35.603999999999999</v>
      </c>
      <c r="H40" s="53">
        <v>160</v>
      </c>
      <c r="I40" s="159">
        <v>160</v>
      </c>
      <c r="J40" s="127" t="s">
        <v>4</v>
      </c>
      <c r="K40" s="57" t="str">
        <f t="shared" si="1"/>
        <v/>
      </c>
      <c r="L40" s="57" t="str">
        <f t="shared" si="2"/>
        <v/>
      </c>
      <c r="M40" s="57" t="str">
        <f t="shared" si="3"/>
        <v/>
      </c>
      <c r="N40" s="58" t="str">
        <f t="shared" si="4"/>
        <v/>
      </c>
      <c r="O40" s="57" t="str">
        <f t="shared" si="5"/>
        <v/>
      </c>
      <c r="P40" s="239">
        <v>3.3260000000000001</v>
      </c>
      <c r="Q40" s="127" t="s">
        <v>4</v>
      </c>
      <c r="R40" s="59" t="s">
        <v>4</v>
      </c>
      <c r="S40" s="162">
        <v>144.80000000000001</v>
      </c>
      <c r="T40" s="231">
        <v>1.0999999999999999E-2</v>
      </c>
      <c r="U40" s="231">
        <v>1.0749083498939251E-2</v>
      </c>
      <c r="X40" s="231">
        <v>15.139000000000001</v>
      </c>
      <c r="Y40" s="231">
        <v>14.793670462767395</v>
      </c>
      <c r="Z40" s="231">
        <v>1.0389999999999999</v>
      </c>
      <c r="AA40" s="231">
        <v>1.0152997959452619</v>
      </c>
      <c r="AB40" s="231">
        <v>5.24</v>
      </c>
      <c r="AC40" s="231">
        <v>5.1204725031310616</v>
      </c>
      <c r="AD40" s="76"/>
      <c r="AE40" s="76"/>
      <c r="AF40" s="76"/>
      <c r="AG40" s="76"/>
      <c r="AH40" s="76"/>
      <c r="AI40" s="76"/>
      <c r="AJ40" s="76"/>
      <c r="AK40" s="76"/>
      <c r="AL40" s="76"/>
      <c r="AM40" s="76"/>
      <c r="AN40" s="76"/>
      <c r="AO40" s="76"/>
      <c r="AP40" s="76"/>
      <c r="AQ40" s="76"/>
      <c r="AR40" s="76"/>
      <c r="AS40" s="76"/>
      <c r="AT40" s="76"/>
      <c r="AU40" s="76"/>
      <c r="AV40" s="76"/>
      <c r="AW40" s="76"/>
      <c r="AX40" s="76"/>
      <c r="AY40" s="76"/>
      <c r="AZ40" s="76"/>
      <c r="BA40" s="76"/>
      <c r="BB40" s="77"/>
    </row>
    <row r="41" spans="1:54" ht="15.75" x14ac:dyDescent="0.25">
      <c r="A41" s="75">
        <f>IF(ISBLANK(VLOOKUP(D41,#REF!,3)),0,1)</f>
        <v>1</v>
      </c>
      <c r="B41" s="74">
        <f t="shared" si="0"/>
        <v>0</v>
      </c>
      <c r="C41" s="52">
        <v>7</v>
      </c>
      <c r="D41" s="53"/>
      <c r="E41" s="53"/>
      <c r="F41" s="53"/>
      <c r="G41" s="164">
        <v>35.667400000000001</v>
      </c>
      <c r="H41" s="53">
        <v>130</v>
      </c>
      <c r="I41" s="159">
        <v>130.88999999999999</v>
      </c>
      <c r="J41" s="127" t="s">
        <v>4</v>
      </c>
      <c r="K41" s="57" t="str">
        <f t="shared" si="1"/>
        <v/>
      </c>
      <c r="L41" s="57" t="str">
        <f t="shared" si="2"/>
        <v/>
      </c>
      <c r="M41" s="57" t="str">
        <f t="shared" si="3"/>
        <v/>
      </c>
      <c r="N41" s="58" t="str">
        <f t="shared" si="4"/>
        <v/>
      </c>
      <c r="O41" s="57" t="str">
        <f t="shared" si="5"/>
        <v/>
      </c>
      <c r="P41" s="239">
        <v>3.4489999999999998</v>
      </c>
      <c r="Q41" s="127" t="s">
        <v>4</v>
      </c>
      <c r="R41" s="59" t="s">
        <v>4</v>
      </c>
      <c r="S41" s="162">
        <v>150.19999999999999</v>
      </c>
      <c r="T41" s="231">
        <v>2.1000000000000001E-2</v>
      </c>
      <c r="U41" s="231">
        <v>2.0520977588884028E-2</v>
      </c>
      <c r="X41" s="231">
        <v>13.859</v>
      </c>
      <c r="Y41" s="231">
        <v>13.542868019254461</v>
      </c>
      <c r="Z41" s="231">
        <v>0.92299999999999993</v>
      </c>
      <c r="AA41" s="231">
        <v>0.90194582450190253</v>
      </c>
      <c r="AB41" s="231">
        <v>4.75</v>
      </c>
      <c r="AC41" s="231">
        <v>4.6416496927237674</v>
      </c>
      <c r="AD41" s="76"/>
      <c r="AE41" s="76"/>
      <c r="AF41" s="76"/>
      <c r="AG41" s="76"/>
      <c r="AH41" s="76"/>
      <c r="AI41" s="76"/>
      <c r="AJ41" s="76"/>
      <c r="AK41" s="76"/>
      <c r="AL41" s="76"/>
      <c r="AM41" s="76"/>
      <c r="AN41" s="76"/>
      <c r="AO41" s="76"/>
      <c r="AP41" s="76"/>
      <c r="AQ41" s="76"/>
      <c r="AR41" s="76"/>
      <c r="AS41" s="76"/>
      <c r="AT41" s="76"/>
      <c r="AU41" s="76"/>
      <c r="AV41" s="76"/>
      <c r="AW41" s="76"/>
      <c r="AX41" s="76"/>
      <c r="AY41" s="76"/>
      <c r="AZ41" s="76"/>
      <c r="BA41" s="76"/>
      <c r="BB41" s="77"/>
    </row>
    <row r="42" spans="1:54" ht="15.75" x14ac:dyDescent="0.25">
      <c r="A42" s="75">
        <f>IF(ISBLANK(VLOOKUP(D42,#REF!,3)),0,1)</f>
        <v>1</v>
      </c>
      <c r="B42" s="74">
        <f t="shared" si="0"/>
        <v>0</v>
      </c>
      <c r="C42" s="52">
        <v>8</v>
      </c>
      <c r="D42" s="53"/>
      <c r="E42" s="53"/>
      <c r="F42" s="53"/>
      <c r="G42" s="232">
        <v>35.7181</v>
      </c>
      <c r="H42" s="53">
        <v>100</v>
      </c>
      <c r="I42" s="159">
        <v>100.1</v>
      </c>
      <c r="J42" s="127" t="s">
        <v>4</v>
      </c>
      <c r="K42" s="57" t="str">
        <f t="shared" si="1"/>
        <v/>
      </c>
      <c r="L42" s="57" t="str">
        <f t="shared" si="2"/>
        <v/>
      </c>
      <c r="M42" s="57" t="str">
        <f t="shared" si="3"/>
        <v/>
      </c>
      <c r="N42" s="58" t="str">
        <f t="shared" si="4"/>
        <v/>
      </c>
      <c r="O42" s="57" t="str">
        <f t="shared" si="5"/>
        <v/>
      </c>
      <c r="P42" s="239">
        <v>3.2650000000000001</v>
      </c>
      <c r="Q42" s="127" t="s">
        <v>4</v>
      </c>
      <c r="R42" s="59" t="s">
        <v>4</v>
      </c>
      <c r="S42" s="60">
        <v>142.19999999999999</v>
      </c>
      <c r="T42" s="231">
        <v>2.5999999999999999E-2</v>
      </c>
      <c r="U42" s="231">
        <v>2.5406924633856413E-2</v>
      </c>
      <c r="X42" s="231">
        <v>14.284000000000001</v>
      </c>
      <c r="Y42" s="231">
        <v>13.958173518077116</v>
      </c>
      <c r="Z42" s="231">
        <v>0.98299999999999987</v>
      </c>
      <c r="AA42" s="231">
        <v>0.96057718904157119</v>
      </c>
      <c r="AB42" s="231">
        <v>4.9400000000000004</v>
      </c>
      <c r="AC42" s="231">
        <v>4.8273156804327186</v>
      </c>
      <c r="AD42" s="76"/>
      <c r="AE42" s="76"/>
      <c r="AF42" s="76"/>
      <c r="AG42" s="76"/>
      <c r="AH42" s="76"/>
      <c r="AI42" s="76"/>
      <c r="AJ42" s="76"/>
      <c r="AK42" s="76"/>
      <c r="AL42" s="76"/>
      <c r="AM42" s="76"/>
      <c r="AN42" s="76"/>
      <c r="AO42" s="76"/>
      <c r="AP42" s="76"/>
      <c r="AQ42" s="76"/>
      <c r="AR42" s="76"/>
      <c r="AS42" s="76"/>
      <c r="AT42" s="76"/>
      <c r="AU42" s="76"/>
      <c r="AV42" s="76"/>
      <c r="AW42" s="76"/>
      <c r="AX42" s="76"/>
      <c r="AY42" s="76"/>
      <c r="AZ42" s="76"/>
      <c r="BA42" s="76"/>
      <c r="BB42" s="77"/>
    </row>
    <row r="43" spans="1:54" ht="15.75" x14ac:dyDescent="0.25">
      <c r="A43" s="75">
        <f>IF(ISBLANK(VLOOKUP(D43,#REF!,3)),0,1)</f>
        <v>1</v>
      </c>
      <c r="B43" s="74">
        <f t="shared" si="0"/>
        <v>0</v>
      </c>
      <c r="C43" s="52">
        <v>9</v>
      </c>
      <c r="D43" s="53"/>
      <c r="E43" s="53"/>
      <c r="F43" s="53"/>
      <c r="G43" s="232">
        <v>35.728499999999997</v>
      </c>
      <c r="H43" s="53">
        <v>100</v>
      </c>
      <c r="I43" s="159">
        <v>100</v>
      </c>
      <c r="J43" s="127" t="s">
        <v>4</v>
      </c>
      <c r="K43" s="57" t="str">
        <f t="shared" si="1"/>
        <v/>
      </c>
      <c r="L43" s="57" t="str">
        <f t="shared" si="2"/>
        <v/>
      </c>
      <c r="M43" s="57" t="str">
        <f t="shared" si="3"/>
        <v/>
      </c>
      <c r="N43" s="58" t="str">
        <f t="shared" si="4"/>
        <v/>
      </c>
      <c r="O43" s="57" t="str">
        <f t="shared" si="5"/>
        <v/>
      </c>
      <c r="P43" s="239">
        <v>3.286</v>
      </c>
      <c r="Q43" s="127" t="s">
        <v>4</v>
      </c>
      <c r="R43" s="59" t="s">
        <v>4</v>
      </c>
      <c r="S43" s="60">
        <v>143.1</v>
      </c>
      <c r="T43" s="231">
        <v>2.5999999999999999E-2</v>
      </c>
      <c r="U43" s="231">
        <v>2.5406924633856413E-2</v>
      </c>
      <c r="X43" s="231">
        <v>14.134</v>
      </c>
      <c r="Y43" s="231">
        <v>13.811595106727944</v>
      </c>
      <c r="Z43" s="231">
        <v>0.96099999999999997</v>
      </c>
      <c r="AA43" s="231">
        <v>0.93907902204369276</v>
      </c>
      <c r="AB43" s="231">
        <v>4.7699999999999996</v>
      </c>
      <c r="AC43" s="231">
        <v>4.6611934809036564</v>
      </c>
      <c r="AD43" s="76"/>
      <c r="AE43" s="76"/>
      <c r="AF43" s="76"/>
      <c r="AG43" s="76"/>
      <c r="AH43" s="76"/>
      <c r="AI43" s="76"/>
      <c r="AJ43" s="76"/>
      <c r="AK43" s="76"/>
      <c r="AL43" s="76"/>
      <c r="AM43" s="76"/>
      <c r="AN43" s="76"/>
      <c r="AO43" s="76"/>
      <c r="AP43" s="76"/>
      <c r="AQ43" s="76"/>
      <c r="AR43" s="76"/>
      <c r="AS43" s="76"/>
      <c r="AT43" s="76"/>
      <c r="AU43" s="76"/>
      <c r="AV43" s="76"/>
      <c r="AW43" s="76"/>
      <c r="AX43" s="76"/>
      <c r="AY43" s="76"/>
      <c r="AZ43" s="76"/>
      <c r="BA43" s="76"/>
      <c r="BB43" s="77"/>
    </row>
    <row r="44" spans="1:54" ht="15.75" x14ac:dyDescent="0.25">
      <c r="A44" s="75">
        <f>IF(ISBLANK(VLOOKUP(D44,#REF!,3)),0,1)</f>
        <v>1</v>
      </c>
      <c r="B44" s="74">
        <f t="shared" si="0"/>
        <v>0</v>
      </c>
      <c r="C44" s="52">
        <v>10</v>
      </c>
      <c r="D44" s="53"/>
      <c r="E44" s="53"/>
      <c r="F44" s="53"/>
      <c r="G44" s="164">
        <v>35.924300000000002</v>
      </c>
      <c r="H44" s="53">
        <v>80</v>
      </c>
      <c r="I44" s="159">
        <v>81</v>
      </c>
      <c r="J44" s="127" t="s">
        <v>4</v>
      </c>
      <c r="K44" s="57" t="str">
        <f t="shared" si="1"/>
        <v/>
      </c>
      <c r="L44" s="57" t="str">
        <f t="shared" si="2"/>
        <v/>
      </c>
      <c r="M44" s="57" t="str">
        <f t="shared" si="3"/>
        <v/>
      </c>
      <c r="N44" s="58" t="str">
        <f t="shared" si="4"/>
        <v/>
      </c>
      <c r="O44" s="57" t="str">
        <f t="shared" si="5"/>
        <v/>
      </c>
      <c r="P44" s="239">
        <v>3.5339999999999998</v>
      </c>
      <c r="Q44" s="127" t="s">
        <v>4</v>
      </c>
      <c r="R44" s="59" t="s">
        <v>4</v>
      </c>
      <c r="S44" s="60">
        <v>153.9</v>
      </c>
      <c r="T44" s="231">
        <v>0.20200000000000001</v>
      </c>
      <c r="U44" s="231">
        <v>0.19739226061688445</v>
      </c>
      <c r="X44" s="231">
        <v>10.778</v>
      </c>
      <c r="Y44" s="231">
        <v>10.532147450142478</v>
      </c>
      <c r="Z44" s="231">
        <v>0.752</v>
      </c>
      <c r="AA44" s="231">
        <v>0.73484643556384699</v>
      </c>
      <c r="AB44" s="231">
        <v>3.7</v>
      </c>
      <c r="AC44" s="231">
        <v>3.6156008132795665</v>
      </c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  <c r="AP44" s="76"/>
      <c r="AQ44" s="76"/>
      <c r="AR44" s="76"/>
      <c r="AS44" s="76"/>
      <c r="AT44" s="76"/>
      <c r="AU44" s="76"/>
      <c r="AV44" s="76"/>
      <c r="AW44" s="76"/>
      <c r="AX44" s="76"/>
      <c r="AY44" s="76"/>
      <c r="AZ44" s="76"/>
      <c r="BA44" s="76"/>
      <c r="BB44" s="77"/>
    </row>
    <row r="45" spans="1:54" ht="15.75" x14ac:dyDescent="0.25">
      <c r="A45" s="75">
        <f>IF(ISBLANK(VLOOKUP(D45,#REF!,3)),0,1)</f>
        <v>1</v>
      </c>
      <c r="B45" s="74">
        <f t="shared" si="0"/>
        <v>0</v>
      </c>
      <c r="C45" s="52">
        <v>11</v>
      </c>
      <c r="D45" s="53"/>
      <c r="E45" s="53"/>
      <c r="F45" s="53"/>
      <c r="G45" s="164">
        <v>36.018300000000004</v>
      </c>
      <c r="H45" s="53">
        <v>60</v>
      </c>
      <c r="I45" s="159">
        <v>61.5</v>
      </c>
      <c r="J45" s="127" t="s">
        <v>4</v>
      </c>
      <c r="K45" s="57" t="str">
        <f t="shared" si="1"/>
        <v/>
      </c>
      <c r="L45" s="57" t="str">
        <f t="shared" si="2"/>
        <v/>
      </c>
      <c r="M45" s="57" t="str">
        <f t="shared" si="3"/>
        <v/>
      </c>
      <c r="N45" s="58" t="str">
        <f t="shared" si="4"/>
        <v/>
      </c>
      <c r="O45" s="57" t="str">
        <f t="shared" si="5"/>
        <v/>
      </c>
      <c r="P45" s="239">
        <v>3.718</v>
      </c>
      <c r="Q45" s="127" t="s">
        <v>4</v>
      </c>
      <c r="R45" s="59" t="s">
        <v>4</v>
      </c>
      <c r="S45" s="60">
        <v>161.9</v>
      </c>
      <c r="T45" s="231">
        <v>0.504</v>
      </c>
      <c r="U45" s="231">
        <v>0.49250346213321661</v>
      </c>
      <c r="X45" s="231">
        <v>8.7060000000000013</v>
      </c>
      <c r="Y45" s="231">
        <v>8.5074109947059213</v>
      </c>
      <c r="Z45" s="231">
        <v>0.60099999999999998</v>
      </c>
      <c r="AA45" s="231">
        <v>0.58729083480568089</v>
      </c>
      <c r="AB45" s="231">
        <v>3.25</v>
      </c>
      <c r="AC45" s="231">
        <v>3.1758655792320516</v>
      </c>
      <c r="AD45" s="76"/>
      <c r="AE45" s="76"/>
      <c r="AF45" s="76"/>
      <c r="AG45" s="76"/>
      <c r="AH45" s="76"/>
      <c r="AI45" s="76"/>
      <c r="AJ45" s="76"/>
      <c r="AK45" s="76"/>
      <c r="AL45" s="76"/>
      <c r="AM45" s="76"/>
      <c r="AN45" s="76"/>
      <c r="AO45" s="76"/>
      <c r="AP45" s="76"/>
      <c r="AQ45" s="76"/>
      <c r="AR45" s="76"/>
      <c r="AS45" s="76"/>
      <c r="AT45" s="76"/>
      <c r="AU45" s="76"/>
      <c r="AV45" s="76"/>
      <c r="AW45" s="76"/>
      <c r="AX45" s="76"/>
      <c r="AY45" s="76"/>
      <c r="AZ45" s="76"/>
      <c r="BA45" s="76"/>
      <c r="BB45" s="77"/>
    </row>
    <row r="46" spans="1:54" ht="15.75" x14ac:dyDescent="0.25">
      <c r="A46" s="75">
        <f>IF(ISBLANK(VLOOKUP(D46,#REF!,3)),0,1)</f>
        <v>1</v>
      </c>
      <c r="B46" s="74">
        <f t="shared" si="0"/>
        <v>0</v>
      </c>
      <c r="C46" s="52">
        <v>12</v>
      </c>
      <c r="D46" s="53"/>
      <c r="E46" s="54"/>
      <c r="F46" s="55"/>
      <c r="G46" s="164">
        <v>36.057899999999997</v>
      </c>
      <c r="H46" s="53">
        <v>40</v>
      </c>
      <c r="I46" s="159">
        <v>41.13</v>
      </c>
      <c r="J46" s="127" t="s">
        <v>4</v>
      </c>
      <c r="K46" s="127" t="s">
        <v>4</v>
      </c>
      <c r="L46" s="127" t="s">
        <v>4</v>
      </c>
      <c r="M46" s="127" t="s">
        <v>4</v>
      </c>
      <c r="N46" s="127" t="s">
        <v>4</v>
      </c>
      <c r="O46" s="127" t="s">
        <v>4</v>
      </c>
      <c r="P46" s="239">
        <v>3.95</v>
      </c>
      <c r="Q46" s="127" t="s">
        <v>4</v>
      </c>
      <c r="R46" s="59" t="s">
        <v>4</v>
      </c>
      <c r="S46" s="60">
        <v>172.1</v>
      </c>
      <c r="T46" s="231">
        <v>0.216</v>
      </c>
      <c r="U46" s="231">
        <v>0.21107291234280712</v>
      </c>
      <c r="X46" s="231">
        <v>6.7539999999999996</v>
      </c>
      <c r="Y46" s="231">
        <v>6.5999372683487003</v>
      </c>
      <c r="Z46" s="231">
        <v>0.501</v>
      </c>
      <c r="AA46" s="231">
        <v>0.48957189390623318</v>
      </c>
      <c r="AB46" s="231">
        <v>2.94</v>
      </c>
      <c r="AC46" s="231">
        <v>2.8729368624437637</v>
      </c>
      <c r="AD46" s="76"/>
      <c r="AE46" s="76"/>
      <c r="AF46" s="76"/>
      <c r="AG46" s="76"/>
      <c r="AH46" s="76"/>
      <c r="AI46" s="76"/>
      <c r="AJ46" s="76"/>
      <c r="AK46" s="76"/>
      <c r="AL46" s="76"/>
      <c r="AM46" s="76"/>
      <c r="AN46" s="76"/>
      <c r="AO46" s="76"/>
      <c r="AP46" s="76"/>
      <c r="AQ46" s="76"/>
      <c r="AR46" s="76"/>
      <c r="AS46" s="76"/>
      <c r="AT46" s="76"/>
      <c r="AU46" s="76"/>
      <c r="AV46" s="76"/>
      <c r="AW46" s="76"/>
      <c r="AX46" s="76"/>
      <c r="AY46" s="76"/>
      <c r="AZ46" s="76"/>
      <c r="BA46" s="76"/>
      <c r="BB46" s="77"/>
    </row>
    <row r="47" spans="1:54" ht="15.75" x14ac:dyDescent="0.25">
      <c r="A47" s="75">
        <f>IF(ISBLANK(VLOOKUP(D47,#REF!,3)),0,1)</f>
        <v>1</v>
      </c>
      <c r="B47" s="74">
        <f t="shared" si="0"/>
        <v>0</v>
      </c>
      <c r="C47" s="52">
        <v>13</v>
      </c>
      <c r="D47" s="53"/>
      <c r="E47" s="54"/>
      <c r="F47" s="55"/>
      <c r="G47" s="164">
        <v>36.042700000000004</v>
      </c>
      <c r="H47" s="53">
        <v>20</v>
      </c>
      <c r="I47" s="159">
        <v>20.95</v>
      </c>
      <c r="J47" s="127" t="s">
        <v>4</v>
      </c>
      <c r="K47" s="127" t="s">
        <v>4</v>
      </c>
      <c r="L47" s="127" t="s">
        <v>4</v>
      </c>
      <c r="M47" s="127" t="s">
        <v>4</v>
      </c>
      <c r="N47" s="127" t="s">
        <v>4</v>
      </c>
      <c r="O47" s="127" t="s">
        <v>4</v>
      </c>
      <c r="P47" s="239">
        <v>4.4790000000000001</v>
      </c>
      <c r="Q47" s="127" t="s">
        <v>4</v>
      </c>
      <c r="R47" s="59" t="s">
        <v>4</v>
      </c>
      <c r="S47" s="60">
        <v>195.2</v>
      </c>
      <c r="T47" s="231">
        <v>0.06</v>
      </c>
      <c r="U47" s="231">
        <v>5.8631364539668641E-2</v>
      </c>
      <c r="X47" s="231">
        <v>1.41</v>
      </c>
      <c r="Y47" s="231">
        <v>1.3778370666822131</v>
      </c>
      <c r="Z47" s="231">
        <v>0.188</v>
      </c>
      <c r="AA47" s="231">
        <v>0.18371160889096175</v>
      </c>
      <c r="AB47" s="231">
        <v>1.88</v>
      </c>
      <c r="AC47" s="231">
        <v>1.8371160889096174</v>
      </c>
      <c r="AD47" s="76"/>
      <c r="AE47" s="76"/>
      <c r="AF47" s="76"/>
      <c r="AG47" s="76"/>
      <c r="AH47" s="76"/>
      <c r="AI47" s="76"/>
      <c r="AJ47" s="76"/>
      <c r="AK47" s="76"/>
      <c r="AL47" s="76"/>
      <c r="AM47" s="76"/>
      <c r="AN47" s="76"/>
      <c r="AO47" s="76"/>
      <c r="AP47" s="76"/>
      <c r="AQ47" s="76"/>
      <c r="AR47" s="76"/>
      <c r="AS47" s="76"/>
      <c r="AT47" s="76"/>
      <c r="AU47" s="76"/>
      <c r="AV47" s="76"/>
      <c r="AW47" s="76"/>
      <c r="AX47" s="76"/>
      <c r="AY47" s="76"/>
      <c r="AZ47" s="76"/>
      <c r="BA47" s="76"/>
      <c r="BB47" s="77"/>
    </row>
    <row r="48" spans="1:54" ht="15.75" x14ac:dyDescent="0.25">
      <c r="A48" s="75">
        <f>IF(ISBLANK(VLOOKUP(D48,#REF!,3)),0,1)</f>
        <v>1</v>
      </c>
      <c r="B48" s="74">
        <f t="shared" si="0"/>
        <v>0</v>
      </c>
      <c r="C48" s="52">
        <v>14</v>
      </c>
      <c r="D48" s="53"/>
      <c r="E48" s="54"/>
      <c r="F48" s="55"/>
      <c r="G48" s="164">
        <v>34.492699999999999</v>
      </c>
      <c r="H48" s="53">
        <v>10</v>
      </c>
      <c r="I48" s="159">
        <v>11</v>
      </c>
      <c r="J48" s="127" t="s">
        <v>4</v>
      </c>
      <c r="K48" s="127" t="s">
        <v>4</v>
      </c>
      <c r="L48" s="127" t="s">
        <v>4</v>
      </c>
      <c r="M48" s="127" t="s">
        <v>4</v>
      </c>
      <c r="N48" s="127" t="s">
        <v>4</v>
      </c>
      <c r="O48" s="127" t="s">
        <v>4</v>
      </c>
      <c r="P48" s="239">
        <v>4.6619999999999999</v>
      </c>
      <c r="Q48" s="127" t="s">
        <v>4</v>
      </c>
      <c r="R48" s="59" t="s">
        <v>4</v>
      </c>
      <c r="S48" s="60">
        <v>203.6</v>
      </c>
      <c r="T48" s="231">
        <v>6.0000000000000001E-3</v>
      </c>
      <c r="U48" s="231">
        <v>5.8631364539668647E-3</v>
      </c>
      <c r="X48" s="231">
        <v>9.4E-2</v>
      </c>
      <c r="Y48" s="231">
        <v>9.1855804445480874E-2</v>
      </c>
      <c r="Z48" s="231">
        <v>3.9000000000000007E-2</v>
      </c>
      <c r="AA48" s="231">
        <v>3.8110386950784628E-2</v>
      </c>
      <c r="AB48" s="231">
        <v>0.93</v>
      </c>
      <c r="AC48" s="231">
        <v>0.90878615036486399</v>
      </c>
      <c r="AD48" s="76"/>
      <c r="AE48" s="76"/>
      <c r="AF48" s="76"/>
      <c r="AG48" s="76"/>
      <c r="AH48" s="76"/>
      <c r="AI48" s="76"/>
      <c r="AJ48" s="76"/>
      <c r="AK48" s="76"/>
      <c r="AL48" s="76"/>
      <c r="AM48" s="76"/>
      <c r="AN48" s="76"/>
      <c r="AO48" s="76"/>
      <c r="AP48" s="76"/>
      <c r="AQ48" s="76"/>
      <c r="AR48" s="76"/>
      <c r="AS48" s="76"/>
      <c r="AT48" s="76"/>
      <c r="AU48" s="76"/>
      <c r="AV48" s="76"/>
      <c r="AW48" s="76"/>
      <c r="AX48" s="76"/>
      <c r="AY48" s="76"/>
      <c r="AZ48" s="76"/>
      <c r="BA48" s="76"/>
      <c r="BB48" s="77"/>
    </row>
    <row r="49" spans="1:54" ht="15.75" x14ac:dyDescent="0.25">
      <c r="A49" s="75">
        <f>IF(ISBLANK(VLOOKUP(D49,#REF!,3)),0,1)</f>
        <v>1</v>
      </c>
      <c r="B49" s="74">
        <f t="shared" si="0"/>
        <v>0</v>
      </c>
      <c r="C49" s="52">
        <v>15</v>
      </c>
      <c r="D49" s="53"/>
      <c r="E49" s="54"/>
      <c r="F49" s="55"/>
      <c r="G49" s="164">
        <v>34.097900000000003</v>
      </c>
      <c r="H49" s="53">
        <v>0</v>
      </c>
      <c r="I49" s="159">
        <v>1.4</v>
      </c>
      <c r="J49" s="16"/>
      <c r="K49" s="16"/>
      <c r="L49" s="16"/>
      <c r="M49" s="16"/>
      <c r="N49" s="16"/>
      <c r="O49" s="16"/>
      <c r="P49" s="169">
        <v>4.6349999999999998</v>
      </c>
      <c r="Q49" s="16"/>
      <c r="R49" s="169"/>
      <c r="S49" s="124">
        <v>202.5</v>
      </c>
      <c r="T49" s="231">
        <v>3.0000000000000001E-3</v>
      </c>
      <c r="U49" s="231">
        <v>2.9315682269834323E-3</v>
      </c>
      <c r="X49" s="231">
        <v>0.11699999999999999</v>
      </c>
      <c r="Y49" s="231">
        <v>0.11433116085235386</v>
      </c>
      <c r="Z49" s="231">
        <v>2.3E-2</v>
      </c>
      <c r="AA49" s="231">
        <v>2.2475356406872978E-2</v>
      </c>
      <c r="AB49" s="231">
        <v>0.83</v>
      </c>
      <c r="AC49" s="231">
        <v>0.81106720946541622</v>
      </c>
      <c r="AD49" s="76"/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76"/>
      <c r="AR49" s="76"/>
      <c r="AS49" s="76"/>
      <c r="AT49" s="76"/>
      <c r="AU49" s="76"/>
      <c r="AV49" s="76"/>
      <c r="AW49" s="76"/>
      <c r="AX49" s="76"/>
      <c r="AY49" s="76"/>
      <c r="AZ49" s="76"/>
      <c r="BA49" s="76"/>
      <c r="BB49" s="77"/>
    </row>
    <row r="50" spans="1:54" ht="15.75" x14ac:dyDescent="0.25">
      <c r="A50" s="75">
        <f>IF(ISBLANK(VLOOKUP(D50,#REF!,3)),0,1)</f>
        <v>1</v>
      </c>
      <c r="B50" s="74">
        <f t="shared" si="0"/>
        <v>0</v>
      </c>
      <c r="C50" s="52">
        <v>16</v>
      </c>
      <c r="D50" s="53"/>
      <c r="E50" s="54"/>
      <c r="F50" s="55"/>
      <c r="G50" s="112"/>
      <c r="H50" s="53"/>
      <c r="I50" s="53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76"/>
      <c r="U50" s="76"/>
      <c r="V50" s="76"/>
      <c r="W50" s="76"/>
      <c r="X50" s="76"/>
      <c r="Y50" s="76"/>
      <c r="Z50" s="76"/>
      <c r="AA50" s="76"/>
      <c r="AB50" s="76"/>
      <c r="AC50" s="76"/>
      <c r="AD50" s="76"/>
      <c r="AE50" s="76"/>
      <c r="AF50" s="76"/>
      <c r="AG50" s="76"/>
      <c r="AH50" s="76"/>
      <c r="AI50" s="76"/>
      <c r="AJ50" s="76"/>
      <c r="AK50" s="76"/>
      <c r="AL50" s="76"/>
      <c r="AM50" s="76"/>
      <c r="AN50" s="76"/>
      <c r="AO50" s="76"/>
      <c r="AP50" s="76"/>
      <c r="AQ50" s="76"/>
      <c r="AR50" s="76"/>
      <c r="AS50" s="76"/>
      <c r="AT50" s="76"/>
      <c r="AU50" s="76"/>
      <c r="AV50" s="76"/>
      <c r="AW50" s="76"/>
      <c r="AX50" s="76"/>
      <c r="AY50" s="76"/>
      <c r="AZ50" s="76"/>
      <c r="BA50" s="76"/>
      <c r="BB50" s="77"/>
    </row>
    <row r="51" spans="1:54" ht="15.75" x14ac:dyDescent="0.25">
      <c r="A51" s="75">
        <f>IF(ISBLANK(VLOOKUP(D51,#REF!,3)),0,1)</f>
        <v>1</v>
      </c>
      <c r="B51" s="74">
        <f t="shared" si="0"/>
        <v>0</v>
      </c>
      <c r="C51" s="52">
        <v>17</v>
      </c>
      <c r="D51" s="53"/>
      <c r="E51" s="54"/>
      <c r="F51" s="55"/>
      <c r="G51" s="112"/>
      <c r="H51" s="53"/>
      <c r="I51" s="53"/>
      <c r="J51" s="16"/>
      <c r="K51" s="16"/>
      <c r="L51" s="16"/>
      <c r="M51" s="16"/>
      <c r="N51" s="16"/>
      <c r="O51" s="16"/>
      <c r="P51" s="16"/>
      <c r="Q51" s="16" t="s">
        <v>146</v>
      </c>
      <c r="R51" s="16"/>
      <c r="S51" s="16"/>
      <c r="T51" s="16"/>
      <c r="U51" s="16"/>
      <c r="V51" s="124"/>
      <c r="W51" s="124"/>
      <c r="X51" s="124"/>
      <c r="Y51" s="124"/>
      <c r="Z51" s="16"/>
      <c r="AA51" s="16"/>
      <c r="AB51" s="124"/>
      <c r="AC51" s="124"/>
      <c r="AD51" s="76"/>
      <c r="AE51" s="76"/>
      <c r="AF51" s="76"/>
      <c r="AG51" s="76"/>
      <c r="AH51" s="76"/>
      <c r="AI51" s="76"/>
      <c r="AJ51" s="76"/>
      <c r="AK51" s="76"/>
      <c r="AL51" s="76"/>
      <c r="AM51" s="76"/>
      <c r="AN51" s="76"/>
      <c r="AO51" s="76"/>
      <c r="AP51" s="76"/>
      <c r="AQ51" s="76"/>
      <c r="AR51" s="76"/>
      <c r="AS51" s="76"/>
      <c r="AT51" s="76"/>
      <c r="AU51" s="76"/>
      <c r="AV51" s="76"/>
      <c r="AW51" s="76"/>
      <c r="AX51" s="76"/>
      <c r="AY51" s="76"/>
      <c r="AZ51" s="76"/>
      <c r="BA51" s="76"/>
      <c r="BB51" s="77"/>
    </row>
    <row r="52" spans="1:54" ht="15.75" x14ac:dyDescent="0.25">
      <c r="A52" s="75">
        <f>IF(ISBLANK(VLOOKUP(D52,#REF!,3)),0,1)</f>
        <v>1</v>
      </c>
      <c r="B52" s="74">
        <f t="shared" si="0"/>
        <v>0</v>
      </c>
      <c r="C52" s="52">
        <v>18</v>
      </c>
      <c r="D52" s="53"/>
      <c r="E52" s="54"/>
      <c r="F52" s="55"/>
      <c r="G52" s="112"/>
      <c r="H52" s="53"/>
      <c r="I52" s="53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76"/>
      <c r="U52" s="76"/>
      <c r="V52" s="76"/>
      <c r="W52" s="76"/>
      <c r="X52" s="76"/>
      <c r="Y52" s="76"/>
      <c r="Z52" s="76"/>
      <c r="AA52" s="76"/>
      <c r="AB52" s="76"/>
      <c r="AC52" s="76"/>
      <c r="AD52" s="76"/>
      <c r="AE52" s="76"/>
      <c r="AF52" s="76"/>
      <c r="AG52" s="76"/>
      <c r="AH52" s="76"/>
      <c r="AI52" s="76"/>
      <c r="AJ52" s="76"/>
      <c r="AK52" s="76"/>
      <c r="AL52" s="76"/>
      <c r="AM52" s="76"/>
      <c r="AN52" s="76"/>
      <c r="AO52" s="76"/>
      <c r="AP52" s="76"/>
      <c r="AQ52" s="76"/>
      <c r="AR52" s="76"/>
      <c r="AS52" s="76"/>
      <c r="AT52" s="76"/>
      <c r="AU52" s="76"/>
      <c r="AV52" s="76"/>
      <c r="AW52" s="76"/>
      <c r="AX52" s="76"/>
      <c r="AY52" s="76"/>
      <c r="AZ52" s="76"/>
      <c r="BA52" s="76"/>
      <c r="BB52" s="77"/>
    </row>
    <row r="53" spans="1:54" ht="15.75" x14ac:dyDescent="0.25">
      <c r="A53" s="75">
        <f>IF(ISBLANK(VLOOKUP(D53,#REF!,3)),0,1)</f>
        <v>1</v>
      </c>
      <c r="B53" s="74">
        <f t="shared" si="0"/>
        <v>0</v>
      </c>
      <c r="C53" s="52">
        <v>19</v>
      </c>
      <c r="D53" s="53"/>
      <c r="E53" s="54"/>
      <c r="F53" s="55"/>
      <c r="G53" s="112"/>
      <c r="H53" s="53"/>
      <c r="I53" s="53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76"/>
      <c r="U53" s="76"/>
      <c r="V53" s="76"/>
      <c r="W53" s="76"/>
      <c r="X53" s="76"/>
      <c r="Y53" s="76"/>
      <c r="Z53" s="76"/>
      <c r="AA53" s="76"/>
      <c r="AB53" s="76"/>
      <c r="AC53" s="76"/>
      <c r="AD53" s="76"/>
      <c r="AE53" s="76"/>
      <c r="AF53" s="76"/>
      <c r="AG53" s="76"/>
      <c r="AH53" s="76"/>
      <c r="AI53" s="76"/>
      <c r="AJ53" s="76"/>
      <c r="AK53" s="76"/>
      <c r="AL53" s="76"/>
      <c r="AM53" s="76"/>
      <c r="AN53" s="76"/>
      <c r="AO53" s="76"/>
      <c r="AP53" s="76"/>
      <c r="AQ53" s="76"/>
      <c r="AR53" s="76"/>
      <c r="AS53" s="76"/>
      <c r="AT53" s="76"/>
      <c r="AU53" s="76"/>
      <c r="AV53" s="76"/>
      <c r="AW53" s="76"/>
      <c r="AX53" s="76"/>
      <c r="AY53" s="76"/>
      <c r="AZ53" s="76"/>
      <c r="BA53" s="76"/>
      <c r="BB53" s="77"/>
    </row>
    <row r="54" spans="1:54" ht="15.75" x14ac:dyDescent="0.25">
      <c r="A54" s="75">
        <f>IF(ISBLANK(VLOOKUP(D54,#REF!,3)),0,1)</f>
        <v>1</v>
      </c>
      <c r="B54" s="74">
        <f t="shared" si="0"/>
        <v>0</v>
      </c>
      <c r="C54" s="52">
        <v>20</v>
      </c>
      <c r="D54" s="53"/>
      <c r="E54" s="54"/>
      <c r="F54" s="55"/>
      <c r="G54" s="112"/>
      <c r="H54" s="53"/>
      <c r="I54" s="53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76"/>
      <c r="U54" s="76"/>
      <c r="V54" s="76"/>
      <c r="W54" s="76"/>
      <c r="X54" s="76"/>
      <c r="Y54" s="76"/>
      <c r="Z54" s="76"/>
      <c r="AA54" s="76"/>
      <c r="AB54" s="76"/>
      <c r="AC54" s="76"/>
      <c r="AD54" s="76"/>
      <c r="AE54" s="76"/>
      <c r="AF54" s="76"/>
      <c r="AG54" s="76"/>
      <c r="AH54" s="76"/>
      <c r="AI54" s="76"/>
      <c r="AJ54" s="76"/>
      <c r="AK54" s="76"/>
      <c r="AL54" s="76"/>
      <c r="AM54" s="76"/>
      <c r="AN54" s="76"/>
      <c r="AO54" s="76"/>
      <c r="AP54" s="76"/>
      <c r="AQ54" s="76"/>
      <c r="AR54" s="76"/>
      <c r="AS54" s="76"/>
      <c r="AT54" s="76"/>
      <c r="AU54" s="76"/>
      <c r="AV54" s="76"/>
      <c r="AW54" s="76"/>
      <c r="AX54" s="76"/>
      <c r="AY54" s="76"/>
      <c r="AZ54" s="76"/>
      <c r="BA54" s="76"/>
      <c r="BB54" s="77"/>
    </row>
    <row r="55" spans="1:54" ht="15.75" x14ac:dyDescent="0.25">
      <c r="A55" s="75">
        <f>IF(ISBLANK(VLOOKUP(D55,#REF!,3)),0,1)</f>
        <v>1</v>
      </c>
      <c r="B55" s="74">
        <f t="shared" si="0"/>
        <v>0</v>
      </c>
      <c r="C55" s="52">
        <v>21</v>
      </c>
      <c r="D55" s="53"/>
      <c r="E55" s="54"/>
      <c r="F55" s="55"/>
      <c r="G55" s="112"/>
      <c r="H55" s="53"/>
      <c r="I55" s="53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76"/>
      <c r="U55" s="76"/>
      <c r="V55" s="76"/>
      <c r="W55" s="76"/>
      <c r="X55" s="76"/>
      <c r="Y55" s="76"/>
      <c r="Z55" s="76"/>
      <c r="AA55" s="76"/>
      <c r="AB55" s="76"/>
      <c r="AC55" s="76"/>
      <c r="AD55" s="76"/>
      <c r="AE55" s="76"/>
      <c r="AF55" s="76"/>
      <c r="AG55" s="76"/>
      <c r="AH55" s="76"/>
      <c r="AI55" s="76"/>
      <c r="AJ55" s="76"/>
      <c r="AK55" s="76"/>
      <c r="AL55" s="76"/>
      <c r="AM55" s="76"/>
      <c r="AN55" s="76"/>
      <c r="AO55" s="76"/>
      <c r="AP55" s="76"/>
      <c r="AQ55" s="76"/>
      <c r="AR55" s="76"/>
      <c r="AS55" s="76"/>
      <c r="AT55" s="76"/>
      <c r="AU55" s="76"/>
      <c r="AV55" s="76"/>
      <c r="AW55" s="76"/>
      <c r="AX55" s="76"/>
      <c r="AY55" s="76"/>
      <c r="AZ55" s="76"/>
      <c r="BA55" s="76"/>
      <c r="BB55" s="77"/>
    </row>
    <row r="56" spans="1:54" ht="15.75" x14ac:dyDescent="0.25">
      <c r="A56" s="75">
        <f>IF(ISBLANK(VLOOKUP(D56,#REF!,3)),0,1)</f>
        <v>1</v>
      </c>
      <c r="B56" s="74">
        <f t="shared" si="0"/>
        <v>0</v>
      </c>
      <c r="C56" s="52">
        <v>22</v>
      </c>
      <c r="D56" s="53"/>
      <c r="E56" s="54"/>
      <c r="F56" s="55"/>
      <c r="G56" s="112"/>
      <c r="H56" s="53"/>
      <c r="I56" s="53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24"/>
      <c r="W56" s="124"/>
      <c r="X56" s="124"/>
      <c r="Y56" s="124"/>
      <c r="Z56" s="16"/>
      <c r="AA56" s="16"/>
      <c r="AB56" s="124"/>
      <c r="AC56" s="124"/>
      <c r="AD56" s="76"/>
      <c r="AE56" s="76"/>
      <c r="AF56" s="76"/>
      <c r="AG56" s="76"/>
      <c r="AH56" s="76"/>
      <c r="AI56" s="76"/>
      <c r="AJ56" s="76"/>
      <c r="AK56" s="76"/>
      <c r="AL56" s="76"/>
      <c r="AM56" s="76"/>
      <c r="AN56" s="76"/>
      <c r="AO56" s="76"/>
      <c r="AP56" s="76"/>
      <c r="AQ56" s="76"/>
      <c r="AR56" s="76"/>
      <c r="AS56" s="76"/>
      <c r="AT56" s="76"/>
      <c r="AU56" s="76"/>
      <c r="AV56" s="76"/>
      <c r="AW56" s="76"/>
      <c r="AX56" s="76"/>
      <c r="AY56" s="76"/>
      <c r="AZ56" s="76"/>
      <c r="BA56" s="76"/>
      <c r="BB56" s="77"/>
    </row>
    <row r="57" spans="1:54" ht="15.75" x14ac:dyDescent="0.25">
      <c r="A57" s="75">
        <f>IF(ISBLANK(VLOOKUP(D57,#REF!,3)),0,1)</f>
        <v>1</v>
      </c>
      <c r="B57" s="74">
        <f t="shared" si="0"/>
        <v>0</v>
      </c>
      <c r="C57" s="52">
        <v>23</v>
      </c>
      <c r="D57" s="53"/>
      <c r="E57" s="54"/>
      <c r="F57" s="55"/>
      <c r="G57" s="112"/>
      <c r="H57" s="53"/>
      <c r="I57" s="53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  <c r="AG57" s="76"/>
      <c r="AH57" s="76"/>
      <c r="AI57" s="76"/>
      <c r="AJ57" s="76"/>
      <c r="AK57" s="76"/>
      <c r="AL57" s="76"/>
      <c r="AM57" s="76"/>
      <c r="AN57" s="76"/>
      <c r="AO57" s="76"/>
      <c r="AP57" s="76"/>
      <c r="AQ57" s="76"/>
      <c r="AR57" s="76"/>
      <c r="AS57" s="76"/>
      <c r="AT57" s="76"/>
      <c r="AU57" s="76"/>
      <c r="AV57" s="76"/>
      <c r="AW57" s="76"/>
      <c r="AX57" s="76"/>
      <c r="AY57" s="76"/>
      <c r="AZ57" s="76"/>
      <c r="BA57" s="76"/>
      <c r="BB57" s="77"/>
    </row>
    <row r="58" spans="1:54" ht="16.5" thickBot="1" x14ac:dyDescent="0.3">
      <c r="A58" s="75">
        <f>IF(ISBLANK(VLOOKUP(D58,#REF!,3)),0,1)</f>
        <v>1</v>
      </c>
      <c r="B58" s="74">
        <f t="shared" si="0"/>
        <v>0</v>
      </c>
      <c r="C58" s="61">
        <v>24</v>
      </c>
      <c r="D58" s="62"/>
      <c r="E58" s="63"/>
      <c r="F58" s="64"/>
      <c r="G58" s="113"/>
      <c r="H58" s="62"/>
      <c r="I58" s="62"/>
      <c r="J58" s="152" t="s">
        <v>4</v>
      </c>
      <c r="K58" s="65" t="str">
        <f>IF(ISBLANK(E58),"",(0.000824493-(0.0000040899*E58)+(0.000000076438*E58^2)-(0.00000000082467*E58^3)+(0.0000000000053875*E58^4)))</f>
        <v/>
      </c>
      <c r="L58" s="65" t="str">
        <f t="shared" ref="L58" si="6">IF(ISBLANK(E58),"",(-0.00000572466+(0.00000010227*E58)-(0.0000000016546*E58^2)))</f>
        <v/>
      </c>
      <c r="M58" s="65" t="str">
        <f t="shared" ref="M58" si="7">IF(ISBLANK(E58),"",IF(ISBLANK(G58),(O58+(K58*35)+(L58*35^1.5)+(0.00000048314*35^2)),(O58+(K58*G58)+(L58*G58^1.5)+(0.00000048314*G58^2))))</f>
        <v/>
      </c>
      <c r="N58" s="66" t="str">
        <f t="shared" ref="N58" si="8">IF(ISBLANK(D58),"",IF(ISBLANK(G58),J58*(1+0.00001*(35-20)),J58*(1+0.00001*(G58-20))))</f>
        <v/>
      </c>
      <c r="O58" s="65" t="str">
        <f t="shared" ref="O58" si="9">IF(ISBLANK(E58),"",(0.999842594+(0.00006793952*E58)-(0.00000909529*E58^2)+(0.0000001001685*E58^3)-(0.000000001120083*E58^4)+(0.000000000006536332*E58^5)))</f>
        <v/>
      </c>
      <c r="P58" s="67" t="s">
        <v>4</v>
      </c>
      <c r="Q58" s="153" t="s">
        <v>4</v>
      </c>
      <c r="R58" s="68" t="s">
        <v>4</v>
      </c>
      <c r="S58" s="68" t="s">
        <v>4</v>
      </c>
      <c r="T58" s="78"/>
      <c r="U58" s="78"/>
      <c r="V58" s="78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/>
      <c r="AH58" s="78"/>
      <c r="AI58" s="78"/>
      <c r="AJ58" s="78"/>
      <c r="AK58" s="78"/>
      <c r="AL58" s="78"/>
      <c r="AM58" s="78"/>
      <c r="AN58" s="78"/>
      <c r="AO58" s="78"/>
      <c r="AP58" s="78"/>
      <c r="AQ58" s="78"/>
      <c r="AR58" s="78"/>
      <c r="AS58" s="78"/>
      <c r="AT58" s="78"/>
      <c r="AU58" s="78"/>
      <c r="AV58" s="78"/>
      <c r="AW58" s="78"/>
      <c r="AX58" s="78"/>
      <c r="AY58" s="78"/>
      <c r="AZ58" s="78"/>
      <c r="BA58" s="78"/>
      <c r="BB58" s="79"/>
    </row>
  </sheetData>
  <dataConsolidate/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AB31:AC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O31:AO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Q31:AQ32"/>
    <mergeCell ref="AR31:AR32"/>
    <mergeCell ref="AS31:AS32"/>
    <mergeCell ref="AT31:AT32"/>
    <mergeCell ref="AU31:AU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AV31:AV32"/>
    <mergeCell ref="AW31:AW32"/>
    <mergeCell ref="AX31:AX32"/>
    <mergeCell ref="AY31:AY32"/>
    <mergeCell ref="AZ31:AZ32"/>
    <mergeCell ref="BA31:BA32"/>
    <mergeCell ref="AP31:AP32"/>
  </mergeCells>
  <dataValidations disablePrompts="1" count="4">
    <dataValidation type="list" allowBlank="1" showErrorMessage="1" sqref="I29">
      <formula1>$O$28:$O$30</formula1>
    </dataValidation>
    <dataValidation allowBlank="1" showErrorMessage="1" sqref="J30"/>
    <dataValidation type="list" showInputMessage="1" showErrorMessage="1" promptTitle="Choix Cardinal" sqref="P10">
      <formula1>$N$8:$N$10</formula1>
    </dataValidation>
    <dataValidation type="list" showInputMessage="1" showErrorMessage="1" promptTitle="Choix Cardinal" sqref="P9">
      <formula1>$M$8:$M$10</formula1>
    </dataValidation>
  </dataValidations>
  <pageMargins left="0.7" right="0.7" top="0.75" bottom="0.75" header="0.3" footer="0.3"/>
  <pageSetup paperSize="9" orientation="portrait" horizontalDpi="4294967293" r:id="rId1"/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8"/>
  <sheetViews>
    <sheetView topLeftCell="A13" zoomScaleNormal="100" workbookViewId="0">
      <selection activeCell="R47" sqref="R47"/>
    </sheetView>
  </sheetViews>
  <sheetFormatPr baseColWidth="10" defaultColWidth="11.42578125" defaultRowHeight="15" x14ac:dyDescent="0.25"/>
  <cols>
    <col min="1" max="2" width="0.85546875" style="80" customWidth="1"/>
    <col min="3" max="3" width="3.7109375" style="80" customWidth="1"/>
    <col min="4" max="8" width="10.28515625" style="80" customWidth="1"/>
    <col min="9" max="10" width="15.7109375" style="80" customWidth="1"/>
    <col min="11" max="15" width="10.7109375" style="80" hidden="1" customWidth="1"/>
    <col min="16" max="16" width="10.7109375" style="80" customWidth="1"/>
    <col min="17" max="29" width="10.28515625" style="80" customWidth="1"/>
    <col min="30" max="16384" width="11.42578125" style="80"/>
  </cols>
  <sheetData>
    <row r="1" spans="3:23" ht="3" customHeight="1" thickBot="1" x14ac:dyDescent="0.3"/>
    <row r="2" spans="3:23" ht="21" x14ac:dyDescent="0.35">
      <c r="C2" s="214" t="s">
        <v>19</v>
      </c>
      <c r="D2" s="215"/>
      <c r="E2" s="215"/>
      <c r="F2" s="216" t="s">
        <v>147</v>
      </c>
      <c r="G2" s="216"/>
      <c r="H2" s="216"/>
      <c r="I2" s="216"/>
      <c r="J2" s="216"/>
      <c r="K2" s="216"/>
      <c r="L2" s="216"/>
      <c r="M2" s="216"/>
      <c r="N2" s="216"/>
      <c r="O2" s="216"/>
      <c r="P2" s="216"/>
      <c r="Q2" s="216"/>
      <c r="R2" s="216"/>
      <c r="S2" s="216"/>
      <c r="T2" s="216"/>
      <c r="U2" s="1"/>
    </row>
    <row r="3" spans="3:23" x14ac:dyDescent="0.25">
      <c r="C3" s="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2"/>
    </row>
    <row r="4" spans="3:23" ht="21.75" thickBot="1" x14ac:dyDescent="0.4">
      <c r="C4" s="217" t="s">
        <v>75</v>
      </c>
      <c r="D4" s="218"/>
      <c r="E4" s="218"/>
      <c r="F4" s="218"/>
      <c r="G4" s="218"/>
      <c r="H4" s="218"/>
      <c r="I4" s="218"/>
      <c r="J4" s="218"/>
      <c r="K4" s="218"/>
      <c r="L4" s="218"/>
      <c r="M4" s="218"/>
      <c r="N4" s="218"/>
      <c r="O4" s="218"/>
      <c r="P4" s="218"/>
      <c r="Q4" s="218"/>
      <c r="R4" s="218"/>
      <c r="S4" s="218"/>
      <c r="T4" s="218"/>
      <c r="U4" s="219"/>
    </row>
    <row r="5" spans="3:23" ht="15.75" customHeight="1" thickBot="1" x14ac:dyDescent="0.4">
      <c r="C5" s="7"/>
      <c r="D5" s="7"/>
      <c r="E5" s="7"/>
      <c r="F5" s="7"/>
      <c r="G5" s="7"/>
      <c r="J5" s="7"/>
      <c r="K5" s="7"/>
      <c r="L5" s="7"/>
      <c r="M5" s="7"/>
      <c r="N5" s="7"/>
      <c r="O5" s="7"/>
      <c r="P5" s="7"/>
      <c r="Q5" s="7"/>
      <c r="R5" s="7"/>
    </row>
    <row r="6" spans="3:23" ht="16.5" customHeight="1" thickBot="1" x14ac:dyDescent="0.3">
      <c r="C6" s="220" t="s">
        <v>38</v>
      </c>
      <c r="D6" s="221"/>
      <c r="E6" s="221"/>
      <c r="F6" s="222">
        <v>55</v>
      </c>
      <c r="G6" s="222"/>
      <c r="H6" s="221" t="s">
        <v>37</v>
      </c>
      <c r="I6" s="221"/>
      <c r="J6" s="221"/>
      <c r="K6" s="51"/>
      <c r="L6" s="51"/>
      <c r="M6" s="51"/>
      <c r="N6" s="50"/>
      <c r="O6" s="51"/>
      <c r="P6" s="223">
        <v>1</v>
      </c>
      <c r="Q6" s="223"/>
      <c r="R6" s="224" t="s">
        <v>78</v>
      </c>
      <c r="S6" s="224"/>
      <c r="T6" s="225">
        <v>37432</v>
      </c>
      <c r="U6" s="226"/>
    </row>
    <row r="7" spans="3:23" ht="16.5" customHeight="1" thickBot="1" x14ac:dyDescent="0.4">
      <c r="C7" s="34"/>
      <c r="D7" s="34"/>
      <c r="E7" s="33"/>
      <c r="F7" s="35"/>
      <c r="G7" s="33"/>
      <c r="H7" s="33"/>
      <c r="I7" s="33"/>
      <c r="J7" s="33"/>
      <c r="K7" s="33"/>
      <c r="L7" s="33"/>
      <c r="M7" s="33"/>
      <c r="N7" s="33"/>
      <c r="O7" s="37"/>
      <c r="P7" s="33"/>
      <c r="Q7" s="36"/>
    </row>
    <row r="8" spans="3:23" ht="15" customHeight="1" x14ac:dyDescent="0.25">
      <c r="C8" s="46"/>
      <c r="D8" s="33"/>
      <c r="G8" s="206" t="s">
        <v>57</v>
      </c>
      <c r="H8" s="207"/>
      <c r="I8" s="172" t="s">
        <v>50</v>
      </c>
      <c r="J8" s="172" t="s">
        <v>46</v>
      </c>
      <c r="K8" s="44"/>
      <c r="L8" s="44"/>
      <c r="M8" s="44"/>
      <c r="N8" s="44"/>
      <c r="O8" s="47"/>
      <c r="P8" s="45" t="s">
        <v>52</v>
      </c>
      <c r="Q8" s="208" t="s">
        <v>47</v>
      </c>
      <c r="R8" s="209"/>
    </row>
    <row r="9" spans="3:23" ht="14.25" customHeight="1" x14ac:dyDescent="0.25">
      <c r="C9" s="46"/>
      <c r="D9" s="33"/>
      <c r="G9" s="210" t="s">
        <v>48</v>
      </c>
      <c r="H9" s="211"/>
      <c r="I9" s="38">
        <v>1</v>
      </c>
      <c r="J9" s="39">
        <v>0.21</v>
      </c>
      <c r="K9" s="42" t="s">
        <v>51</v>
      </c>
      <c r="L9" s="43" t="str">
        <f>IF(P9=M9,"+","-")</f>
        <v>-</v>
      </c>
      <c r="M9" s="42" t="s">
        <v>3</v>
      </c>
      <c r="N9" s="42" t="s">
        <v>54</v>
      </c>
      <c r="O9" s="16" t="str">
        <f>IF(ISBLANK(I9),"",IF(ISBLANK(J9),"",IF(P9=M10,L9&amp;N11,N11)))</f>
        <v>-1°0,21</v>
      </c>
      <c r="P9" s="39" t="s">
        <v>53</v>
      </c>
      <c r="Q9" s="212">
        <f>IF(ISBLANK(I9),"",IF(ISBLANK(J9),"",IF(J9&gt;60,"ERREUR !!",O11*(I9+(J9/60)))))</f>
        <v>-1.0035000000000001</v>
      </c>
      <c r="R9" s="213"/>
    </row>
    <row r="10" spans="3:23" ht="15" customHeight="1" x14ac:dyDescent="0.25">
      <c r="C10" s="46"/>
      <c r="D10" s="33"/>
      <c r="G10" s="210" t="s">
        <v>49</v>
      </c>
      <c r="H10" s="211"/>
      <c r="I10" s="38">
        <v>7</v>
      </c>
      <c r="J10" s="39">
        <v>59.96</v>
      </c>
      <c r="K10" s="42" t="s">
        <v>51</v>
      </c>
      <c r="L10" s="43" t="str">
        <f>IF(P10=N9,"+","-")</f>
        <v>+</v>
      </c>
      <c r="M10" s="42" t="s">
        <v>53</v>
      </c>
      <c r="N10" s="42" t="s">
        <v>55</v>
      </c>
      <c r="O10" s="11" t="str">
        <f>IF(ISBLANK(I10),"",IF(ISBLANK(J10),"",IF(P10=N10,L10&amp;N12,N12)))</f>
        <v>7°59,96</v>
      </c>
      <c r="P10" s="39" t="s">
        <v>54</v>
      </c>
      <c r="Q10" s="212">
        <f>IF(ISBLANK(I10),"",IF(ISBLANK(J10),"",IF(J10&gt;60,"ERREUR !!",O12*(I10+(J10/60)))))</f>
        <v>7.9993333333333334</v>
      </c>
      <c r="R10" s="213"/>
      <c r="S10" s="31"/>
      <c r="T10" s="31"/>
    </row>
    <row r="11" spans="3:23" x14ac:dyDescent="0.25">
      <c r="G11" s="194" t="s">
        <v>72</v>
      </c>
      <c r="H11" s="195"/>
      <c r="I11" s="83" t="s">
        <v>33</v>
      </c>
      <c r="J11" s="85">
        <v>37430</v>
      </c>
      <c r="K11" s="85"/>
      <c r="L11" s="85"/>
      <c r="M11" s="85"/>
      <c r="N11" s="86" t="str">
        <f>I9&amp;"°"&amp;J9</f>
        <v>1°0,21</v>
      </c>
      <c r="O11" s="87">
        <f>IF(P9=M10,-1,1)</f>
        <v>-1</v>
      </c>
      <c r="P11" s="198" t="str">
        <f>TEXT(J11,"aaaa-mm-jj")&amp;"T"&amp;TEXT(J12,"hh:mm:ss")&amp;"z"</f>
        <v>2006-06-24T13:00:00z</v>
      </c>
      <c r="Q11" s="198"/>
      <c r="R11" s="199"/>
      <c r="T11" s="30"/>
      <c r="U11" s="30"/>
      <c r="V11" s="32"/>
      <c r="W11" s="32"/>
    </row>
    <row r="12" spans="3:23" ht="15.75" thickBot="1" x14ac:dyDescent="0.3">
      <c r="G12" s="196"/>
      <c r="H12" s="197"/>
      <c r="I12" s="84" t="s">
        <v>73</v>
      </c>
      <c r="J12" s="114">
        <v>0.54166666666666663</v>
      </c>
      <c r="K12" s="88"/>
      <c r="L12" s="88"/>
      <c r="M12" s="88"/>
      <c r="N12" s="89" t="str">
        <f>I10&amp;"°"&amp;J10</f>
        <v>7°59,96</v>
      </c>
      <c r="O12" s="87">
        <f>IF(P10=N10,-1,1)</f>
        <v>1</v>
      </c>
      <c r="P12" s="200"/>
      <c r="Q12" s="200"/>
      <c r="R12" s="201"/>
      <c r="T12" s="30"/>
      <c r="U12" s="30"/>
      <c r="V12" s="32"/>
      <c r="W12" s="32"/>
    </row>
    <row r="13" spans="3:23" ht="15.75" thickBot="1" x14ac:dyDescent="0.3">
      <c r="C13" s="5" t="s">
        <v>1</v>
      </c>
      <c r="D13" s="5"/>
      <c r="E13" s="6"/>
      <c r="K13" s="81"/>
      <c r="L13" s="81"/>
      <c r="M13" s="81"/>
      <c r="N13" s="81"/>
      <c r="O13" s="81"/>
      <c r="P13" s="81"/>
      <c r="Q13" s="82"/>
    </row>
    <row r="14" spans="3:23" ht="15" customHeight="1" thickBot="1" x14ac:dyDescent="0.3">
      <c r="C14" s="97" t="s">
        <v>7</v>
      </c>
      <c r="D14" s="90"/>
      <c r="E14" s="90"/>
      <c r="F14" s="90"/>
      <c r="G14" s="90"/>
      <c r="H14" s="91"/>
      <c r="I14" s="91"/>
      <c r="J14" s="91"/>
      <c r="K14" s="90"/>
      <c r="L14" s="90"/>
      <c r="M14" s="90"/>
      <c r="N14" s="91"/>
      <c r="O14" s="12"/>
      <c r="P14" s="91"/>
      <c r="Q14" s="12" t="s">
        <v>17</v>
      </c>
      <c r="R14" s="17">
        <v>22.4</v>
      </c>
      <c r="S14" s="92" t="s">
        <v>2</v>
      </c>
    </row>
    <row r="15" spans="3:23" ht="14.25" customHeight="1" x14ac:dyDescent="0.25">
      <c r="C15" s="98" t="s">
        <v>32</v>
      </c>
      <c r="D15" s="93"/>
      <c r="E15" s="93"/>
      <c r="F15" s="93"/>
      <c r="G15" s="93"/>
      <c r="H15" s="23"/>
      <c r="I15" s="23"/>
      <c r="J15" s="23"/>
      <c r="K15" s="93"/>
      <c r="L15" s="93"/>
      <c r="M15" s="93"/>
      <c r="N15" s="23"/>
      <c r="O15" s="13"/>
      <c r="P15" s="23"/>
      <c r="Q15" s="13" t="s">
        <v>34</v>
      </c>
      <c r="R15" s="17">
        <v>22.4</v>
      </c>
      <c r="S15" s="94" t="s">
        <v>2</v>
      </c>
    </row>
    <row r="16" spans="3:23" x14ac:dyDescent="0.25">
      <c r="C16" s="98" t="s">
        <v>11</v>
      </c>
      <c r="D16" s="93"/>
      <c r="E16" s="93"/>
      <c r="F16" s="93"/>
      <c r="G16" s="93"/>
      <c r="H16" s="23"/>
      <c r="I16" s="23"/>
      <c r="J16" s="23"/>
      <c r="K16" s="93"/>
      <c r="L16" s="93"/>
      <c r="M16" s="93"/>
      <c r="N16" s="23"/>
      <c r="O16" s="14"/>
      <c r="P16" s="23"/>
      <c r="Q16" s="14" t="s">
        <v>35</v>
      </c>
      <c r="R16" s="20" t="s">
        <v>4</v>
      </c>
      <c r="S16" s="94" t="s">
        <v>6</v>
      </c>
    </row>
    <row r="17" spans="3:54" ht="15.75" thickBot="1" x14ac:dyDescent="0.3">
      <c r="C17" s="99" t="s">
        <v>12</v>
      </c>
      <c r="D17" s="95"/>
      <c r="E17" s="95"/>
      <c r="F17" s="95"/>
      <c r="G17" s="95"/>
      <c r="H17" s="24"/>
      <c r="I17" s="24"/>
      <c r="J17" s="24"/>
      <c r="K17" s="95"/>
      <c r="L17" s="95"/>
      <c r="M17" s="95"/>
      <c r="N17" s="24"/>
      <c r="O17" s="15"/>
      <c r="P17" s="24"/>
      <c r="Q17" s="15" t="s">
        <v>36</v>
      </c>
      <c r="R17" s="21" t="s">
        <v>4</v>
      </c>
      <c r="S17" s="96" t="s">
        <v>6</v>
      </c>
    </row>
    <row r="18" spans="3:54" hidden="1" x14ac:dyDescent="0.25">
      <c r="C18" s="8" t="s">
        <v>8</v>
      </c>
      <c r="D18" s="9"/>
      <c r="E18" s="9"/>
      <c r="F18" s="9"/>
      <c r="G18" s="9"/>
      <c r="H18" s="9"/>
      <c r="I18" s="9"/>
      <c r="J18" s="9"/>
      <c r="K18" s="10"/>
      <c r="L18" s="10"/>
      <c r="M18" s="10"/>
      <c r="N18" s="10"/>
      <c r="O18" s="25" t="s">
        <v>0</v>
      </c>
      <c r="P18" s="19">
        <f>(0.999842594+(0.00006793952*$R$14)-(0.00000909529*$R$14^2)+(0.0000001001685*$R$14^3)-(0.000000001120083*$R$14^4)+(0.000000000006536332*$R$14^5))</f>
        <v>0.99768148881597907</v>
      </c>
      <c r="Q18" s="10"/>
      <c r="R18" s="2"/>
    </row>
    <row r="19" spans="3:54" hidden="1" x14ac:dyDescent="0.25">
      <c r="C19" s="8" t="s">
        <v>9</v>
      </c>
      <c r="D19" s="9"/>
      <c r="E19" s="9"/>
      <c r="F19" s="9"/>
      <c r="G19" s="9"/>
      <c r="H19" s="9"/>
      <c r="I19" s="9"/>
      <c r="J19" s="9"/>
      <c r="K19" s="10"/>
      <c r="L19" s="10"/>
      <c r="M19" s="10"/>
      <c r="N19" s="10"/>
      <c r="O19" s="25" t="s">
        <v>43</v>
      </c>
      <c r="P19" s="19" t="e">
        <f>$P$24*($P$18/#REF!)</f>
        <v>#REF!</v>
      </c>
      <c r="Q19" s="10" t="s">
        <v>3</v>
      </c>
      <c r="R19" s="2"/>
    </row>
    <row r="20" spans="3:54" hidden="1" x14ac:dyDescent="0.25">
      <c r="C20" s="8" t="s">
        <v>18</v>
      </c>
      <c r="D20" s="9"/>
      <c r="E20" s="9"/>
      <c r="F20" s="9"/>
      <c r="G20" s="9"/>
      <c r="H20" s="9"/>
      <c r="I20" s="9"/>
      <c r="J20" s="9"/>
      <c r="K20" s="10"/>
      <c r="L20" s="10"/>
      <c r="M20" s="10"/>
      <c r="N20" s="10"/>
      <c r="O20" s="25" t="s">
        <v>44</v>
      </c>
      <c r="P20" s="19" t="e">
        <f>5+#REF!</f>
        <v>#REF!</v>
      </c>
      <c r="Q20" s="10" t="s">
        <v>6</v>
      </c>
      <c r="R20" s="2"/>
    </row>
    <row r="21" spans="3:54" hidden="1" x14ac:dyDescent="0.25">
      <c r="C21" s="8" t="s">
        <v>10</v>
      </c>
      <c r="D21" s="9"/>
      <c r="E21" s="9"/>
      <c r="F21" s="9"/>
      <c r="G21" s="9"/>
      <c r="H21" s="9"/>
      <c r="I21" s="9"/>
      <c r="J21" s="9"/>
      <c r="K21" s="10"/>
      <c r="L21" s="10"/>
      <c r="M21" s="10"/>
      <c r="N21" s="10"/>
      <c r="O21" s="25" t="s">
        <v>45</v>
      </c>
      <c r="P21" s="19" t="e">
        <f>P20*(1+0.00001*(R14-20))</f>
        <v>#REF!</v>
      </c>
      <c r="Q21" s="10" t="s">
        <v>6</v>
      </c>
      <c r="R21" s="2"/>
    </row>
    <row r="22" spans="3:54" hidden="1" x14ac:dyDescent="0.25">
      <c r="C22" s="8" t="s">
        <v>13</v>
      </c>
      <c r="D22" s="9"/>
      <c r="E22" s="9"/>
      <c r="F22" s="9"/>
      <c r="G22" s="9"/>
      <c r="H22" s="9"/>
      <c r="I22" s="9"/>
      <c r="J22" s="9"/>
      <c r="K22" s="10"/>
      <c r="L22" s="10"/>
      <c r="M22" s="10"/>
      <c r="N22" s="10"/>
      <c r="O22" s="25" t="s">
        <v>39</v>
      </c>
      <c r="P22" s="22" t="e">
        <f>$R$16*(1+0.00001*(20-$R$14))</f>
        <v>#VALUE!</v>
      </c>
      <c r="Q22" s="10" t="s">
        <v>6</v>
      </c>
      <c r="R22" s="2"/>
    </row>
    <row r="23" spans="3:54" hidden="1" x14ac:dyDescent="0.25">
      <c r="C23" s="8" t="s">
        <v>14</v>
      </c>
      <c r="D23" s="9"/>
      <c r="E23" s="9"/>
      <c r="F23" s="9"/>
      <c r="G23" s="9"/>
      <c r="H23" s="9"/>
      <c r="I23" s="9"/>
      <c r="J23" s="9"/>
      <c r="K23" s="10"/>
      <c r="L23" s="10"/>
      <c r="M23" s="10"/>
      <c r="N23" s="10"/>
      <c r="O23" s="25" t="s">
        <v>40</v>
      </c>
      <c r="P23" s="22" t="e">
        <f>$R$17*(1+0.00001*(20-$R$14))</f>
        <v>#VALUE!</v>
      </c>
      <c r="Q23" s="10" t="s">
        <v>6</v>
      </c>
      <c r="R23" s="2"/>
    </row>
    <row r="24" spans="3:54" hidden="1" x14ac:dyDescent="0.25">
      <c r="C24" s="8" t="s">
        <v>15</v>
      </c>
      <c r="D24" s="9"/>
      <c r="E24" s="9"/>
      <c r="F24" s="9"/>
      <c r="G24" s="9"/>
      <c r="H24" s="9"/>
      <c r="I24" s="9"/>
      <c r="J24" s="9"/>
      <c r="K24" s="10"/>
      <c r="L24" s="10"/>
      <c r="M24" s="10"/>
      <c r="N24" s="10"/>
      <c r="O24" s="25" t="s">
        <v>41</v>
      </c>
      <c r="P24" s="23" t="e">
        <f>MAX(#REF!)</f>
        <v>#REF!</v>
      </c>
      <c r="Q24" s="10" t="s">
        <v>3</v>
      </c>
      <c r="R24" s="2"/>
    </row>
    <row r="25" spans="3:54" hidden="1" x14ac:dyDescent="0.25">
      <c r="C25" s="8" t="s">
        <v>16</v>
      </c>
      <c r="D25" s="9"/>
      <c r="E25" s="9"/>
      <c r="F25" s="9"/>
      <c r="G25" s="9"/>
      <c r="H25" s="9"/>
      <c r="I25" s="9"/>
      <c r="J25" s="9"/>
      <c r="K25" s="10"/>
      <c r="L25" s="10"/>
      <c r="M25" s="10"/>
      <c r="N25" s="10"/>
      <c r="O25" s="25" t="s">
        <v>42</v>
      </c>
      <c r="P25" s="23" t="e">
        <f>IF(ISBLANK(R14),"",IF(ISBLANK(P21),"",IF(ISBLANK(R17),"",(($P$24*$P$18)/($P$22-$P$23)))))</f>
        <v>#REF!</v>
      </c>
      <c r="Q25" s="10" t="s">
        <v>3</v>
      </c>
      <c r="R25" s="2"/>
    </row>
    <row r="26" spans="3:54" hidden="1" x14ac:dyDescent="0.25">
      <c r="C26" s="40" t="s">
        <v>31</v>
      </c>
      <c r="D26" s="41"/>
      <c r="E26" s="41"/>
      <c r="F26" s="41"/>
      <c r="G26" s="41"/>
      <c r="H26" s="41"/>
      <c r="I26" s="41"/>
      <c r="J26" s="41"/>
      <c r="K26" s="10"/>
      <c r="L26" s="10"/>
      <c r="M26" s="10"/>
      <c r="N26" s="10"/>
      <c r="O26" s="25" t="s">
        <v>30</v>
      </c>
      <c r="P26" s="23" t="e">
        <f>2+(#REF!+#REF!)</f>
        <v>#REF!</v>
      </c>
      <c r="Q26" s="10" t="s">
        <v>6</v>
      </c>
      <c r="R26" s="2"/>
    </row>
    <row r="27" spans="3:54" ht="15.75" hidden="1" thickBot="1" x14ac:dyDescent="0.3">
      <c r="C27" s="26"/>
      <c r="D27" s="27"/>
      <c r="E27" s="27"/>
      <c r="F27" s="27"/>
      <c r="G27" s="27"/>
      <c r="H27" s="27"/>
      <c r="I27" s="27"/>
      <c r="J27" s="27"/>
      <c r="K27" s="28"/>
      <c r="L27" s="28"/>
      <c r="M27" s="28"/>
      <c r="N27" s="28"/>
      <c r="O27" s="29" t="s">
        <v>29</v>
      </c>
      <c r="P27" s="24">
        <v>1.6999999999999999E-3</v>
      </c>
      <c r="Q27" s="28"/>
      <c r="R27" s="4"/>
    </row>
    <row r="29" spans="3:54" ht="15.75" x14ac:dyDescent="0.25">
      <c r="E29" s="202" t="s">
        <v>60</v>
      </c>
      <c r="F29" s="202"/>
      <c r="G29" s="202"/>
      <c r="H29" s="202"/>
      <c r="I29" s="69" t="s">
        <v>66</v>
      </c>
      <c r="K29" s="70"/>
      <c r="L29" s="70"/>
      <c r="M29" s="70"/>
      <c r="N29" s="71"/>
      <c r="O29" s="70" t="s">
        <v>66</v>
      </c>
    </row>
    <row r="30" spans="3:54" ht="16.5" thickBot="1" x14ac:dyDescent="0.3">
      <c r="E30" s="171"/>
      <c r="F30" s="171"/>
      <c r="G30" s="171"/>
      <c r="H30" s="171"/>
      <c r="I30" s="171"/>
      <c r="J30" s="73"/>
      <c r="K30" s="72"/>
      <c r="L30" s="72"/>
      <c r="M30" s="72"/>
      <c r="N30" s="71"/>
      <c r="O30" s="71" t="s">
        <v>65</v>
      </c>
      <c r="P30" s="71"/>
    </row>
    <row r="31" spans="3:54" ht="15.75" customHeight="1" x14ac:dyDescent="0.25">
      <c r="C31" s="203" t="s">
        <v>5</v>
      </c>
      <c r="D31" s="190" t="s">
        <v>24</v>
      </c>
      <c r="E31" s="190" t="s">
        <v>58</v>
      </c>
      <c r="F31" s="190" t="s">
        <v>56</v>
      </c>
      <c r="G31" s="190" t="s">
        <v>20</v>
      </c>
      <c r="H31" s="190" t="s">
        <v>76</v>
      </c>
      <c r="I31" s="188" t="s">
        <v>77</v>
      </c>
      <c r="J31" s="188" t="s">
        <v>64</v>
      </c>
      <c r="K31" s="190" t="s">
        <v>21</v>
      </c>
      <c r="L31" s="190" t="s">
        <v>22</v>
      </c>
      <c r="M31" s="190" t="s">
        <v>26</v>
      </c>
      <c r="N31" s="190" t="s">
        <v>25</v>
      </c>
      <c r="O31" s="190" t="s">
        <v>23</v>
      </c>
      <c r="P31" s="192" t="s">
        <v>74</v>
      </c>
      <c r="Q31" s="192"/>
      <c r="R31" s="192"/>
      <c r="S31" s="192"/>
      <c r="T31" s="184" t="s">
        <v>69</v>
      </c>
      <c r="U31" s="184"/>
      <c r="V31" s="184" t="s">
        <v>70</v>
      </c>
      <c r="W31" s="184"/>
      <c r="X31" s="184" t="s">
        <v>71</v>
      </c>
      <c r="Y31" s="184"/>
      <c r="Z31" s="184" t="s">
        <v>67</v>
      </c>
      <c r="AA31" s="184"/>
      <c r="AB31" s="184" t="s">
        <v>68</v>
      </c>
      <c r="AC31" s="186"/>
      <c r="AD31" s="227" t="s">
        <v>80</v>
      </c>
      <c r="AE31" s="227" t="s">
        <v>81</v>
      </c>
      <c r="AF31" s="227" t="s">
        <v>82</v>
      </c>
      <c r="AG31" s="228" t="s">
        <v>83</v>
      </c>
      <c r="AH31" s="227" t="s">
        <v>84</v>
      </c>
      <c r="AI31" s="227" t="s">
        <v>85</v>
      </c>
      <c r="AJ31" s="227" t="s">
        <v>86</v>
      </c>
      <c r="AK31" s="227" t="s">
        <v>87</v>
      </c>
      <c r="AL31" s="228" t="s">
        <v>88</v>
      </c>
      <c r="AM31" s="227" t="s">
        <v>89</v>
      </c>
      <c r="AN31" s="227" t="s">
        <v>90</v>
      </c>
      <c r="AO31" s="227" t="s">
        <v>91</v>
      </c>
      <c r="AP31" s="227" t="s">
        <v>92</v>
      </c>
      <c r="AQ31" s="227" t="s">
        <v>93</v>
      </c>
      <c r="AR31" s="228" t="s">
        <v>94</v>
      </c>
      <c r="AS31" s="228" t="s">
        <v>95</v>
      </c>
      <c r="AT31" s="228" t="s">
        <v>96</v>
      </c>
      <c r="AU31" s="227" t="s">
        <v>97</v>
      </c>
      <c r="AV31" s="227" t="s">
        <v>98</v>
      </c>
      <c r="AW31" s="229" t="s">
        <v>99</v>
      </c>
      <c r="AX31" s="227" t="s">
        <v>100</v>
      </c>
      <c r="AY31" s="227" t="s">
        <v>101</v>
      </c>
      <c r="AZ31" s="228" t="s">
        <v>102</v>
      </c>
      <c r="BA31" s="227" t="s">
        <v>103</v>
      </c>
      <c r="BB31" s="230" t="s">
        <v>104</v>
      </c>
    </row>
    <row r="32" spans="3:54" ht="15.75" customHeight="1" x14ac:dyDescent="0.25">
      <c r="C32" s="204"/>
      <c r="D32" s="191"/>
      <c r="E32" s="191"/>
      <c r="F32" s="191"/>
      <c r="G32" s="191"/>
      <c r="H32" s="191"/>
      <c r="I32" s="205"/>
      <c r="J32" s="189"/>
      <c r="K32" s="191"/>
      <c r="L32" s="191"/>
      <c r="M32" s="191"/>
      <c r="N32" s="191"/>
      <c r="O32" s="191"/>
      <c r="P32" s="193"/>
      <c r="Q32" s="193"/>
      <c r="R32" s="193"/>
      <c r="S32" s="193"/>
      <c r="T32" s="185"/>
      <c r="U32" s="185"/>
      <c r="V32" s="185"/>
      <c r="W32" s="185"/>
      <c r="X32" s="185"/>
      <c r="Y32" s="185"/>
      <c r="Z32" s="185"/>
      <c r="AA32" s="185"/>
      <c r="AB32" s="185"/>
      <c r="AC32" s="187"/>
      <c r="AD32" s="227"/>
      <c r="AE32" s="227"/>
      <c r="AF32" s="227"/>
      <c r="AG32" s="228"/>
      <c r="AH32" s="227"/>
      <c r="AI32" s="227"/>
      <c r="AJ32" s="227"/>
      <c r="AK32" s="227"/>
      <c r="AL32" s="228"/>
      <c r="AM32" s="227"/>
      <c r="AN32" s="227"/>
      <c r="AO32" s="227"/>
      <c r="AP32" s="227"/>
      <c r="AQ32" s="227"/>
      <c r="AR32" s="228"/>
      <c r="AS32" s="228"/>
      <c r="AT32" s="228"/>
      <c r="AU32" s="227"/>
      <c r="AV32" s="227"/>
      <c r="AW32" s="229"/>
      <c r="AX32" s="227"/>
      <c r="AY32" s="227"/>
      <c r="AZ32" s="228"/>
      <c r="BA32" s="227"/>
      <c r="BB32" s="230"/>
    </row>
    <row r="33" spans="1:54" ht="15.75" customHeight="1" x14ac:dyDescent="0.25">
      <c r="C33" s="178" t="s">
        <v>59</v>
      </c>
      <c r="D33" s="180" t="s">
        <v>4</v>
      </c>
      <c r="E33" s="180" t="s">
        <v>2</v>
      </c>
      <c r="F33" s="176" t="s">
        <v>62</v>
      </c>
      <c r="G33" s="182"/>
      <c r="H33" s="176" t="s">
        <v>27</v>
      </c>
      <c r="I33" s="176" t="s">
        <v>27</v>
      </c>
      <c r="J33" s="176" t="s">
        <v>62</v>
      </c>
      <c r="K33" s="170"/>
      <c r="L33" s="170"/>
      <c r="M33" s="170"/>
      <c r="N33" s="170"/>
      <c r="O33" s="170"/>
      <c r="P33" s="137" t="s">
        <v>132</v>
      </c>
      <c r="Q33" s="137"/>
      <c r="R33" s="137" t="s">
        <v>133</v>
      </c>
      <c r="S33" s="137" t="s">
        <v>134</v>
      </c>
      <c r="T33" s="138" t="s">
        <v>135</v>
      </c>
      <c r="U33" s="138" t="s">
        <v>136</v>
      </c>
      <c r="V33" s="138" t="s">
        <v>137</v>
      </c>
      <c r="W33" s="138" t="s">
        <v>138</v>
      </c>
      <c r="X33" s="138" t="s">
        <v>139</v>
      </c>
      <c r="Y33" s="138" t="s">
        <v>140</v>
      </c>
      <c r="Z33" s="138" t="s">
        <v>141</v>
      </c>
      <c r="AA33" s="138" t="s">
        <v>142</v>
      </c>
      <c r="AB33" s="138" t="s">
        <v>143</v>
      </c>
      <c r="AC33" s="139" t="s">
        <v>144</v>
      </c>
      <c r="AD33" s="129" t="s">
        <v>105</v>
      </c>
      <c r="AE33" s="129" t="s">
        <v>106</v>
      </c>
      <c r="AF33" s="129" t="s">
        <v>107</v>
      </c>
      <c r="AG33" s="130" t="s">
        <v>108</v>
      </c>
      <c r="AH33" s="129" t="s">
        <v>109</v>
      </c>
      <c r="AI33" s="131" t="s">
        <v>110</v>
      </c>
      <c r="AJ33" s="129" t="s">
        <v>111</v>
      </c>
      <c r="AK33" s="131" t="s">
        <v>112</v>
      </c>
      <c r="AL33" s="129" t="s">
        <v>113</v>
      </c>
      <c r="AM33" s="129" t="s">
        <v>114</v>
      </c>
      <c r="AN33" s="129" t="s">
        <v>115</v>
      </c>
      <c r="AO33" s="129" t="s">
        <v>116</v>
      </c>
      <c r="AP33" s="129" t="s">
        <v>117</v>
      </c>
      <c r="AQ33" s="131" t="s">
        <v>118</v>
      </c>
      <c r="AR33" s="129" t="s">
        <v>119</v>
      </c>
      <c r="AS33" s="129" t="s">
        <v>120</v>
      </c>
      <c r="AT33" s="132" t="s">
        <v>121</v>
      </c>
      <c r="AU33" s="131" t="s">
        <v>122</v>
      </c>
      <c r="AV33" s="131" t="s">
        <v>123</v>
      </c>
      <c r="AW33" s="131" t="s">
        <v>124</v>
      </c>
      <c r="AX33" s="129" t="s">
        <v>125</v>
      </c>
      <c r="AY33" s="129" t="s">
        <v>126</v>
      </c>
      <c r="AZ33" s="130" t="s">
        <v>127</v>
      </c>
      <c r="BA33" s="129" t="s">
        <v>128</v>
      </c>
      <c r="BB33" s="133" t="s">
        <v>129</v>
      </c>
    </row>
    <row r="34" spans="1:54" ht="14.25" customHeight="1" thickBot="1" x14ac:dyDescent="0.3">
      <c r="C34" s="179"/>
      <c r="D34" s="181"/>
      <c r="E34" s="181"/>
      <c r="F34" s="177"/>
      <c r="G34" s="183"/>
      <c r="H34" s="177"/>
      <c r="I34" s="177"/>
      <c r="J34" s="177"/>
      <c r="K34" s="125"/>
      <c r="L34" s="125"/>
      <c r="M34" s="125"/>
      <c r="N34" s="126" t="s">
        <v>6</v>
      </c>
      <c r="O34" s="125"/>
      <c r="P34" s="126" t="s">
        <v>61</v>
      </c>
      <c r="Q34" s="126" t="s">
        <v>79</v>
      </c>
      <c r="R34" s="126" t="s">
        <v>63</v>
      </c>
      <c r="S34" s="126" t="s">
        <v>28</v>
      </c>
      <c r="T34" s="100" t="s">
        <v>63</v>
      </c>
      <c r="U34" s="100" t="s">
        <v>28</v>
      </c>
      <c r="V34" s="100" t="s">
        <v>63</v>
      </c>
      <c r="W34" s="100" t="s">
        <v>28</v>
      </c>
      <c r="X34" s="100" t="s">
        <v>63</v>
      </c>
      <c r="Y34" s="100" t="s">
        <v>28</v>
      </c>
      <c r="Z34" s="100" t="s">
        <v>63</v>
      </c>
      <c r="AA34" s="100" t="s">
        <v>28</v>
      </c>
      <c r="AB34" s="100" t="s">
        <v>63</v>
      </c>
      <c r="AC34" s="101" t="s">
        <v>28</v>
      </c>
      <c r="AD34" s="134" t="s">
        <v>130</v>
      </c>
      <c r="AE34" s="134" t="s">
        <v>130</v>
      </c>
      <c r="AF34" s="134" t="s">
        <v>130</v>
      </c>
      <c r="AG34" s="135" t="s">
        <v>131</v>
      </c>
      <c r="AH34" s="134" t="s">
        <v>131</v>
      </c>
      <c r="AI34" s="134" t="s">
        <v>131</v>
      </c>
      <c r="AJ34" s="134" t="s">
        <v>131</v>
      </c>
      <c r="AK34" s="134" t="s">
        <v>131</v>
      </c>
      <c r="AL34" s="134" t="s">
        <v>131</v>
      </c>
      <c r="AM34" s="134" t="s">
        <v>131</v>
      </c>
      <c r="AN34" s="134" t="s">
        <v>131</v>
      </c>
      <c r="AO34" s="134" t="s">
        <v>131</v>
      </c>
      <c r="AP34" s="134" t="s">
        <v>131</v>
      </c>
      <c r="AQ34" s="134" t="s">
        <v>131</v>
      </c>
      <c r="AR34" s="134" t="s">
        <v>131</v>
      </c>
      <c r="AS34" s="134" t="s">
        <v>131</v>
      </c>
      <c r="AT34" s="134" t="s">
        <v>131</v>
      </c>
      <c r="AU34" s="134" t="s">
        <v>131</v>
      </c>
      <c r="AV34" s="134" t="s">
        <v>131</v>
      </c>
      <c r="AW34" s="134" t="s">
        <v>131</v>
      </c>
      <c r="AX34" s="134" t="s">
        <v>131</v>
      </c>
      <c r="AY34" s="134" t="s">
        <v>131</v>
      </c>
      <c r="AZ34" s="134" t="s">
        <v>131</v>
      </c>
      <c r="BA34" s="134" t="s">
        <v>131</v>
      </c>
      <c r="BB34" s="134" t="s">
        <v>131</v>
      </c>
    </row>
    <row r="35" spans="1:54" ht="15.75" x14ac:dyDescent="0.25">
      <c r="A35" s="75">
        <f>IF(ISBLANK(VLOOKUP(D35,#REF!,3)),0,1)</f>
        <v>1</v>
      </c>
      <c r="B35" s="74">
        <f>IF(ISBLANK(D35),0,IF(ISBLANK(E35),0,IF(ISBLANK(F35),0,1)))</f>
        <v>0</v>
      </c>
      <c r="C35" s="140">
        <v>1</v>
      </c>
      <c r="D35" s="53"/>
      <c r="E35" s="53"/>
      <c r="F35" s="53"/>
      <c r="G35" s="164" t="s">
        <v>4</v>
      </c>
      <c r="H35" s="53">
        <v>200</v>
      </c>
      <c r="I35" s="159" t="s">
        <v>4</v>
      </c>
      <c r="J35" s="142" t="s">
        <v>4</v>
      </c>
      <c r="K35" s="143" t="str">
        <f>IF(ISBLANK(E35),"",(0.000824493-(0.0000040899*E35)+(0.000000076438*E35^2)-(0.00000000082467*E35^3)+(0.0000000000053875*E35^4)))</f>
        <v/>
      </c>
      <c r="L35" s="143" t="str">
        <f>IF(ISBLANK(E35),"",(-0.00000572466+(0.00000010227*E35)-(0.0000000016546*E35^2)))</f>
        <v/>
      </c>
      <c r="M35" s="143" t="str">
        <f>IF(ISBLANK(E35),"",IF(ISBLANK(G35),(O35+(K35*35)+(L35*35^1.5)+(0.00000048314*35^2)),(O35+(K35*G35)+(L35*G35^1.5)+(0.00000048314*G35^2))))</f>
        <v/>
      </c>
      <c r="N35" s="144" t="str">
        <f>IF(ISBLANK(D35),"",IF(ISBLANK(G35),J35*(1+0.00001*(35-20)),J35*(1+0.00001*(G35-20))))</f>
        <v/>
      </c>
      <c r="O35" s="143" t="str">
        <f>IF(ISBLANK(E35),"",(0.999842594+(0.00006793952*E35)-(0.00000909529*E35^2)+(0.0000001001685*E35^3)-(0.000000001120083*E35^4)+(0.000000000006536332*E35^5)))</f>
        <v/>
      </c>
      <c r="P35" s="239"/>
      <c r="Q35" s="145" t="s">
        <v>4</v>
      </c>
      <c r="R35" s="145" t="s">
        <v>4</v>
      </c>
      <c r="S35" s="60"/>
      <c r="AD35" s="149"/>
      <c r="AE35" s="149"/>
      <c r="AF35" s="149"/>
      <c r="AG35" s="149"/>
      <c r="AH35" s="149"/>
      <c r="AI35" s="149"/>
      <c r="AJ35" s="149"/>
      <c r="AK35" s="149"/>
      <c r="AL35" s="149"/>
      <c r="AM35" s="149"/>
      <c r="AN35" s="149"/>
      <c r="AO35" s="149"/>
      <c r="AP35" s="149"/>
      <c r="AQ35" s="149"/>
      <c r="AR35" s="149"/>
      <c r="AS35" s="149"/>
      <c r="AT35" s="149"/>
      <c r="AU35" s="149"/>
      <c r="AV35" s="149"/>
      <c r="AW35" s="149"/>
      <c r="AX35" s="149"/>
      <c r="AY35" s="149"/>
      <c r="AZ35" s="149"/>
      <c r="BA35" s="149"/>
      <c r="BB35" s="150"/>
    </row>
    <row r="36" spans="1:54" ht="15.75" x14ac:dyDescent="0.25">
      <c r="A36" s="75">
        <f>IF(ISBLANK(VLOOKUP(D36,#REF!,3)),0,1)</f>
        <v>1</v>
      </c>
      <c r="B36" s="74">
        <f t="shared" ref="B36:B58" si="0">IF(ISBLANK(D36),0,IF(ISBLANK(E36),0,IF(ISBLANK(F36),0,1)))</f>
        <v>0</v>
      </c>
      <c r="C36" s="52">
        <v>2</v>
      </c>
      <c r="D36" s="53"/>
      <c r="E36" s="53"/>
      <c r="F36" s="53"/>
      <c r="G36" s="164" t="s">
        <v>4</v>
      </c>
      <c r="H36" s="53">
        <v>200</v>
      </c>
      <c r="I36" s="159" t="s">
        <v>4</v>
      </c>
      <c r="J36" s="127" t="s">
        <v>4</v>
      </c>
      <c r="K36" s="57" t="str">
        <f t="shared" ref="K36:K45" si="1">IF(ISBLANK(E36),"",(0.000824493-(0.0000040899*E36)+(0.000000076438*E36^2)-(0.00000000082467*E36^3)+(0.0000000000053875*E36^4)))</f>
        <v/>
      </c>
      <c r="L36" s="57" t="str">
        <f t="shared" ref="L36:L45" si="2">IF(ISBLANK(E36),"",(-0.00000572466+(0.00000010227*E36)-(0.0000000016546*E36^2)))</f>
        <v/>
      </c>
      <c r="M36" s="57" t="str">
        <f t="shared" ref="M36:M45" si="3">IF(ISBLANK(E36),"",IF(ISBLANK(G36),(O36+(K36*35)+(L36*35^1.5)+(0.00000048314*35^2)),(O36+(K36*G36)+(L36*G36^1.5)+(0.00000048314*G36^2))))</f>
        <v/>
      </c>
      <c r="N36" s="58" t="str">
        <f t="shared" ref="N36:N45" si="4">IF(ISBLANK(D36),"",IF(ISBLANK(G36),J36*(1+0.00001*(35-20)),J36*(1+0.00001*(G36-20))))</f>
        <v/>
      </c>
      <c r="O36" s="57" t="str">
        <f t="shared" ref="O36:O45" si="5">IF(ISBLANK(E36),"",(0.999842594+(0.00006793952*E36)-(0.00000909529*E36^2)+(0.0000001001685*E36^3)-(0.000000001120083*E36^4)+(0.000000000006536332*E36^5)))</f>
        <v/>
      </c>
      <c r="P36" s="239"/>
      <c r="Q36" s="59" t="s">
        <v>4</v>
      </c>
      <c r="R36" s="59" t="s">
        <v>4</v>
      </c>
      <c r="S36" s="60"/>
      <c r="AD36" s="76"/>
      <c r="AE36" s="76"/>
      <c r="AF36" s="76"/>
      <c r="AG36" s="76"/>
      <c r="AH36" s="76"/>
      <c r="AI36" s="76"/>
      <c r="AJ36" s="76"/>
      <c r="AK36" s="76"/>
      <c r="AL36" s="76"/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76"/>
      <c r="BA36" s="76"/>
      <c r="BB36" s="77"/>
    </row>
    <row r="37" spans="1:54" ht="15.75" x14ac:dyDescent="0.25">
      <c r="A37" s="75">
        <f>IF(ISBLANK(VLOOKUP(D37,#REF!,3)),0,1)</f>
        <v>1</v>
      </c>
      <c r="B37" s="74">
        <f t="shared" si="0"/>
        <v>0</v>
      </c>
      <c r="C37" s="52">
        <v>3</v>
      </c>
      <c r="D37" s="53"/>
      <c r="E37" s="53"/>
      <c r="F37" s="53"/>
      <c r="G37" s="164" t="s">
        <v>4</v>
      </c>
      <c r="H37" s="53">
        <v>150</v>
      </c>
      <c r="I37" s="159">
        <v>159</v>
      </c>
      <c r="J37" s="127" t="s">
        <v>4</v>
      </c>
      <c r="K37" s="57" t="str">
        <f t="shared" si="1"/>
        <v/>
      </c>
      <c r="L37" s="57" t="str">
        <f t="shared" si="2"/>
        <v/>
      </c>
      <c r="M37" s="57" t="str">
        <f t="shared" si="3"/>
        <v/>
      </c>
      <c r="N37" s="58" t="str">
        <f t="shared" si="4"/>
        <v/>
      </c>
      <c r="O37" s="57" t="str">
        <f t="shared" si="5"/>
        <v/>
      </c>
      <c r="P37" s="239"/>
      <c r="Q37" s="59" t="s">
        <v>4</v>
      </c>
      <c r="R37" s="59" t="s">
        <v>4</v>
      </c>
      <c r="S37" s="60"/>
      <c r="AD37" s="76"/>
      <c r="AE37" s="76"/>
      <c r="AF37" s="76"/>
      <c r="AG37" s="76"/>
      <c r="AH37" s="76"/>
      <c r="AI37" s="76"/>
      <c r="AJ37" s="76"/>
      <c r="AK37" s="76"/>
      <c r="AL37" s="76"/>
      <c r="AM37" s="76"/>
      <c r="AN37" s="76"/>
      <c r="AO37" s="76"/>
      <c r="AP37" s="76"/>
      <c r="AQ37" s="76"/>
      <c r="AR37" s="76"/>
      <c r="AS37" s="76"/>
      <c r="AT37" s="76"/>
      <c r="AU37" s="76"/>
      <c r="AV37" s="76"/>
      <c r="AW37" s="76"/>
      <c r="AX37" s="76"/>
      <c r="AY37" s="76"/>
      <c r="AZ37" s="76"/>
      <c r="BA37" s="76"/>
      <c r="BB37" s="77"/>
    </row>
    <row r="38" spans="1:54" ht="15.75" x14ac:dyDescent="0.25">
      <c r="A38" s="75">
        <f>IF(ISBLANK(VLOOKUP(D38,#REF!,3)),0,1)</f>
        <v>1</v>
      </c>
      <c r="B38" s="74">
        <f t="shared" si="0"/>
        <v>0</v>
      </c>
      <c r="C38" s="52">
        <v>4</v>
      </c>
      <c r="D38" s="53"/>
      <c r="E38" s="53"/>
      <c r="F38" s="53"/>
      <c r="G38" s="164" t="s">
        <v>4</v>
      </c>
      <c r="H38" s="53">
        <v>130</v>
      </c>
      <c r="I38" s="159">
        <v>129</v>
      </c>
      <c r="J38" s="127" t="s">
        <v>4</v>
      </c>
      <c r="K38" s="57" t="str">
        <f t="shared" si="1"/>
        <v/>
      </c>
      <c r="L38" s="57" t="str">
        <f t="shared" si="2"/>
        <v/>
      </c>
      <c r="M38" s="57" t="str">
        <f t="shared" si="3"/>
        <v/>
      </c>
      <c r="N38" s="58" t="str">
        <f t="shared" si="4"/>
        <v/>
      </c>
      <c r="O38" s="57" t="str">
        <f t="shared" si="5"/>
        <v/>
      </c>
      <c r="P38" s="239"/>
      <c r="Q38" s="59" t="s">
        <v>4</v>
      </c>
      <c r="R38" s="59" t="s">
        <v>4</v>
      </c>
      <c r="S38" s="60"/>
      <c r="T38" s="231">
        <v>1.2999999999999999E-2</v>
      </c>
      <c r="U38" s="231">
        <v>1.2703462316928206E-2</v>
      </c>
      <c r="X38" s="231">
        <v>16.186999999999998</v>
      </c>
      <c r="Y38" s="231">
        <v>15.817764963393603</v>
      </c>
      <c r="Z38" s="231">
        <v>1.006</v>
      </c>
      <c r="AA38" s="231">
        <v>0.98305254544844423</v>
      </c>
      <c r="AB38" s="231">
        <v>5.56</v>
      </c>
      <c r="AC38" s="231">
        <v>5.4331731140092936</v>
      </c>
      <c r="AD38" s="76"/>
      <c r="AE38" s="76"/>
      <c r="AF38" s="76"/>
      <c r="AG38" s="76"/>
      <c r="AH38" s="76"/>
      <c r="AI38" s="76"/>
      <c r="AJ38" s="76"/>
      <c r="AK38" s="76"/>
      <c r="AL38" s="76"/>
      <c r="AM38" s="76"/>
      <c r="AN38" s="76"/>
      <c r="AO38" s="76"/>
      <c r="AP38" s="76"/>
      <c r="AQ38" s="76"/>
      <c r="AR38" s="76"/>
      <c r="AS38" s="76"/>
      <c r="AT38" s="76"/>
      <c r="AU38" s="76"/>
      <c r="AV38" s="76"/>
      <c r="AW38" s="76"/>
      <c r="AX38" s="76"/>
      <c r="AY38" s="76"/>
      <c r="AZ38" s="76"/>
      <c r="BA38" s="76"/>
      <c r="BB38" s="77"/>
    </row>
    <row r="39" spans="1:54" ht="15.75" x14ac:dyDescent="0.25">
      <c r="A39" s="75">
        <f>IF(ISBLANK(VLOOKUP(D39,#REF!,3)),0,1)</f>
        <v>1</v>
      </c>
      <c r="B39" s="74">
        <f t="shared" si="0"/>
        <v>0</v>
      </c>
      <c r="C39" s="52">
        <v>5</v>
      </c>
      <c r="D39" s="53"/>
      <c r="E39" s="53"/>
      <c r="F39" s="53"/>
      <c r="G39" s="164" t="s">
        <v>4</v>
      </c>
      <c r="H39" s="53">
        <v>100</v>
      </c>
      <c r="I39" s="159">
        <v>99</v>
      </c>
      <c r="J39" s="127" t="s">
        <v>4</v>
      </c>
      <c r="K39" s="57" t="str">
        <f t="shared" si="1"/>
        <v/>
      </c>
      <c r="L39" s="57" t="str">
        <f t="shared" si="2"/>
        <v/>
      </c>
      <c r="M39" s="57" t="str">
        <f t="shared" si="3"/>
        <v/>
      </c>
      <c r="N39" s="58" t="str">
        <f t="shared" si="4"/>
        <v/>
      </c>
      <c r="O39" s="57" t="str">
        <f t="shared" si="5"/>
        <v/>
      </c>
      <c r="P39" s="239"/>
      <c r="Q39" s="59" t="s">
        <v>4</v>
      </c>
      <c r="R39" s="59" t="s">
        <v>4</v>
      </c>
      <c r="S39" s="60"/>
      <c r="T39" s="231">
        <v>1.6E-2</v>
      </c>
      <c r="U39" s="231">
        <v>1.5635030543911639E-2</v>
      </c>
      <c r="X39" s="231">
        <v>14.023999999999999</v>
      </c>
      <c r="Y39" s="231">
        <v>13.704104271738551</v>
      </c>
      <c r="Z39" s="231">
        <v>0.79399999999999993</v>
      </c>
      <c r="AA39" s="231">
        <v>0.77588839074161497</v>
      </c>
      <c r="AB39" s="231">
        <v>4.6399999999999997</v>
      </c>
      <c r="AC39" s="231">
        <v>4.5341588577343748</v>
      </c>
      <c r="AD39" s="76"/>
      <c r="AE39" s="76"/>
      <c r="AF39" s="76"/>
      <c r="AG39" s="76"/>
      <c r="AH39" s="76"/>
      <c r="AI39" s="76"/>
      <c r="AJ39" s="76"/>
      <c r="AK39" s="76"/>
      <c r="AL39" s="76"/>
      <c r="AM39" s="76"/>
      <c r="AN39" s="76"/>
      <c r="AO39" s="76"/>
      <c r="AP39" s="76"/>
      <c r="AQ39" s="76"/>
      <c r="AR39" s="76"/>
      <c r="AS39" s="76"/>
      <c r="AT39" s="76"/>
      <c r="AU39" s="76"/>
      <c r="AV39" s="76"/>
      <c r="AW39" s="76"/>
      <c r="AX39" s="76"/>
      <c r="AY39" s="76"/>
      <c r="AZ39" s="76"/>
      <c r="BA39" s="76"/>
      <c r="BB39" s="77"/>
    </row>
    <row r="40" spans="1:54" ht="15.75" x14ac:dyDescent="0.25">
      <c r="A40" s="75">
        <f>IF(ISBLANK(VLOOKUP(D40,#REF!,3)),0,1)</f>
        <v>1</v>
      </c>
      <c r="B40" s="74">
        <f t="shared" si="0"/>
        <v>0</v>
      </c>
      <c r="C40" s="52">
        <v>6</v>
      </c>
      <c r="D40" s="53"/>
      <c r="E40" s="53"/>
      <c r="F40" s="53"/>
      <c r="G40" s="164" t="s">
        <v>4</v>
      </c>
      <c r="H40" s="53">
        <v>80</v>
      </c>
      <c r="I40" s="159" t="s">
        <v>4</v>
      </c>
      <c r="J40" s="127" t="s">
        <v>4</v>
      </c>
      <c r="K40" s="57" t="str">
        <f t="shared" si="1"/>
        <v/>
      </c>
      <c r="L40" s="57" t="str">
        <f t="shared" si="2"/>
        <v/>
      </c>
      <c r="M40" s="57" t="str">
        <f t="shared" si="3"/>
        <v/>
      </c>
      <c r="N40" s="58" t="str">
        <f t="shared" si="4"/>
        <v/>
      </c>
      <c r="O40" s="57" t="str">
        <f t="shared" si="5"/>
        <v/>
      </c>
      <c r="P40" s="239"/>
      <c r="Q40" s="59" t="s">
        <v>4</v>
      </c>
      <c r="R40" s="59" t="s">
        <v>4</v>
      </c>
      <c r="S40" s="60"/>
      <c r="AD40" s="76"/>
      <c r="AE40" s="76"/>
      <c r="AF40" s="76"/>
      <c r="AG40" s="76"/>
      <c r="AH40" s="76"/>
      <c r="AI40" s="76"/>
      <c r="AJ40" s="76"/>
      <c r="AK40" s="76"/>
      <c r="AL40" s="76"/>
      <c r="AM40" s="76"/>
      <c r="AN40" s="76"/>
      <c r="AO40" s="76"/>
      <c r="AP40" s="76"/>
      <c r="AQ40" s="76"/>
      <c r="AR40" s="76"/>
      <c r="AS40" s="76"/>
      <c r="AT40" s="76"/>
      <c r="AU40" s="76"/>
      <c r="AV40" s="76"/>
      <c r="AW40" s="76"/>
      <c r="AX40" s="76"/>
      <c r="AY40" s="76"/>
      <c r="AZ40" s="76"/>
      <c r="BA40" s="76"/>
      <c r="BB40" s="77"/>
    </row>
    <row r="41" spans="1:54" ht="15.75" x14ac:dyDescent="0.25">
      <c r="A41" s="75">
        <f>IF(ISBLANK(VLOOKUP(D41,#REF!,3)),0,1)</f>
        <v>1</v>
      </c>
      <c r="B41" s="74">
        <f t="shared" si="0"/>
        <v>0</v>
      </c>
      <c r="C41" s="52">
        <v>7</v>
      </c>
      <c r="D41" s="53"/>
      <c r="E41" s="53"/>
      <c r="F41" s="53"/>
      <c r="G41" s="164" t="s">
        <v>4</v>
      </c>
      <c r="H41" s="53">
        <v>60</v>
      </c>
      <c r="I41" s="159">
        <v>61</v>
      </c>
      <c r="J41" s="127" t="s">
        <v>4</v>
      </c>
      <c r="K41" s="57" t="str">
        <f t="shared" si="1"/>
        <v/>
      </c>
      <c r="L41" s="57" t="str">
        <f t="shared" si="2"/>
        <v/>
      </c>
      <c r="M41" s="57" t="str">
        <f t="shared" si="3"/>
        <v/>
      </c>
      <c r="N41" s="58" t="str">
        <f t="shared" si="4"/>
        <v/>
      </c>
      <c r="O41" s="57" t="str">
        <f t="shared" si="5"/>
        <v/>
      </c>
      <c r="P41" s="239"/>
      <c r="Q41" s="59" t="s">
        <v>4</v>
      </c>
      <c r="R41" s="59" t="s">
        <v>4</v>
      </c>
      <c r="S41" s="60"/>
      <c r="T41" s="231">
        <v>6.9000000000000006E-2</v>
      </c>
      <c r="U41" s="231">
        <v>6.7426069220618945E-2</v>
      </c>
      <c r="X41" s="231">
        <v>10.100999999999999</v>
      </c>
      <c r="Y41" s="231">
        <v>9.8705902202532148</v>
      </c>
      <c r="Z41" s="231">
        <v>0.52100000000000002</v>
      </c>
      <c r="AA41" s="231">
        <v>0.50911568208612279</v>
      </c>
      <c r="AB41" s="231">
        <v>3.48</v>
      </c>
      <c r="AC41" s="231">
        <v>3.4006191433007813</v>
      </c>
      <c r="AD41" s="76"/>
      <c r="AE41" s="76"/>
      <c r="AF41" s="76"/>
      <c r="AG41" s="76"/>
      <c r="AH41" s="76"/>
      <c r="AI41" s="76"/>
      <c r="AJ41" s="76"/>
      <c r="AK41" s="76"/>
      <c r="AL41" s="76"/>
      <c r="AM41" s="76"/>
      <c r="AN41" s="76"/>
      <c r="AO41" s="76"/>
      <c r="AP41" s="76"/>
      <c r="AQ41" s="76"/>
      <c r="AR41" s="76"/>
      <c r="AS41" s="76"/>
      <c r="AT41" s="76"/>
      <c r="AU41" s="76"/>
      <c r="AV41" s="76"/>
      <c r="AW41" s="76"/>
      <c r="AX41" s="76"/>
      <c r="AY41" s="76"/>
      <c r="AZ41" s="76"/>
      <c r="BA41" s="76"/>
      <c r="BB41" s="77"/>
    </row>
    <row r="42" spans="1:54" ht="15.75" x14ac:dyDescent="0.25">
      <c r="A42" s="75">
        <f>IF(ISBLANK(VLOOKUP(D42,#REF!,3)),0,1)</f>
        <v>1</v>
      </c>
      <c r="B42" s="74">
        <f t="shared" si="0"/>
        <v>0</v>
      </c>
      <c r="C42" s="52">
        <v>8</v>
      </c>
      <c r="D42" s="53"/>
      <c r="E42" s="53"/>
      <c r="F42" s="53"/>
      <c r="G42" s="164" t="s">
        <v>4</v>
      </c>
      <c r="H42" s="53">
        <v>40</v>
      </c>
      <c r="I42" s="159">
        <v>40</v>
      </c>
      <c r="J42" s="127" t="s">
        <v>4</v>
      </c>
      <c r="K42" s="57" t="str">
        <f t="shared" si="1"/>
        <v/>
      </c>
      <c r="L42" s="57" t="str">
        <f t="shared" si="2"/>
        <v/>
      </c>
      <c r="M42" s="57" t="str">
        <f t="shared" si="3"/>
        <v/>
      </c>
      <c r="N42" s="58" t="str">
        <f t="shared" si="4"/>
        <v/>
      </c>
      <c r="O42" s="57" t="str">
        <f t="shared" si="5"/>
        <v/>
      </c>
      <c r="P42" s="239"/>
      <c r="Q42" s="59" t="s">
        <v>4</v>
      </c>
      <c r="R42" s="59" t="s">
        <v>4</v>
      </c>
      <c r="S42" s="60"/>
      <c r="T42" s="231">
        <v>0.247</v>
      </c>
      <c r="U42" s="231">
        <v>0.24136578402163592</v>
      </c>
      <c r="X42" s="231">
        <v>6.2430000000000003</v>
      </c>
      <c r="Y42" s="231">
        <v>6.100593480352523</v>
      </c>
      <c r="Z42" s="231">
        <v>0.28000000000000003</v>
      </c>
      <c r="AA42" s="231">
        <v>0.2736130345184537</v>
      </c>
      <c r="AB42" s="231">
        <v>2.61</v>
      </c>
      <c r="AC42" s="231">
        <v>2.5504643574755859</v>
      </c>
      <c r="AD42" s="76"/>
      <c r="AE42" s="76"/>
      <c r="AF42" s="76"/>
      <c r="AG42" s="76"/>
      <c r="AH42" s="76"/>
      <c r="AI42" s="76"/>
      <c r="AJ42" s="76"/>
      <c r="AK42" s="76"/>
      <c r="AL42" s="76"/>
      <c r="AM42" s="76"/>
      <c r="AN42" s="76"/>
      <c r="AO42" s="76"/>
      <c r="AP42" s="76"/>
      <c r="AQ42" s="76"/>
      <c r="AR42" s="76"/>
      <c r="AS42" s="76"/>
      <c r="AT42" s="76"/>
      <c r="AU42" s="76"/>
      <c r="AV42" s="76"/>
      <c r="AW42" s="76"/>
      <c r="AX42" s="76"/>
      <c r="AY42" s="76"/>
      <c r="AZ42" s="76"/>
      <c r="BA42" s="76"/>
      <c r="BB42" s="77"/>
    </row>
    <row r="43" spans="1:54" ht="15.75" x14ac:dyDescent="0.25">
      <c r="A43" s="75">
        <f>IF(ISBLANK(VLOOKUP(D43,#REF!,3)),0,1)</f>
        <v>1</v>
      </c>
      <c r="B43" s="74">
        <f t="shared" si="0"/>
        <v>0</v>
      </c>
      <c r="C43" s="52">
        <v>9</v>
      </c>
      <c r="D43" s="53"/>
      <c r="E43" s="53"/>
      <c r="F43" s="53"/>
      <c r="G43" s="164" t="s">
        <v>4</v>
      </c>
      <c r="H43" s="53">
        <v>20</v>
      </c>
      <c r="I43" s="159">
        <v>20</v>
      </c>
      <c r="J43" s="127" t="s">
        <v>4</v>
      </c>
      <c r="K43" s="57" t="str">
        <f t="shared" si="1"/>
        <v/>
      </c>
      <c r="L43" s="57" t="str">
        <f t="shared" si="2"/>
        <v/>
      </c>
      <c r="M43" s="57" t="str">
        <f t="shared" si="3"/>
        <v/>
      </c>
      <c r="N43" s="58" t="str">
        <f t="shared" si="4"/>
        <v/>
      </c>
      <c r="O43" s="57" t="str">
        <f t="shared" si="5"/>
        <v/>
      </c>
      <c r="P43" s="239"/>
      <c r="Q43" s="59" t="s">
        <v>4</v>
      </c>
      <c r="R43" s="59" t="s">
        <v>4</v>
      </c>
      <c r="S43" s="60"/>
      <c r="T43" s="231">
        <v>8.8999999999999996E-2</v>
      </c>
      <c r="U43" s="231">
        <v>8.6969857400508485E-2</v>
      </c>
      <c r="X43" s="231">
        <v>0.91100000000000003</v>
      </c>
      <c r="Y43" s="231">
        <v>0.89021955159396893</v>
      </c>
      <c r="Z43" s="231">
        <v>6.9000000000000006E-2</v>
      </c>
      <c r="AA43" s="231">
        <v>6.7426069220618945E-2</v>
      </c>
      <c r="AB43" s="231">
        <v>2.04</v>
      </c>
      <c r="AC43" s="231">
        <v>1.9934663943487338</v>
      </c>
      <c r="AD43" s="76"/>
      <c r="AE43" s="76"/>
      <c r="AF43" s="76"/>
      <c r="AG43" s="76"/>
      <c r="AH43" s="76"/>
      <c r="AI43" s="76"/>
      <c r="AJ43" s="76"/>
      <c r="AK43" s="76"/>
      <c r="AL43" s="76"/>
      <c r="AM43" s="76"/>
      <c r="AN43" s="76"/>
      <c r="AO43" s="76"/>
      <c r="AP43" s="76"/>
      <c r="AQ43" s="76"/>
      <c r="AR43" s="76"/>
      <c r="AS43" s="76"/>
      <c r="AT43" s="76"/>
      <c r="AU43" s="76"/>
      <c r="AV43" s="76"/>
      <c r="AW43" s="76"/>
      <c r="AX43" s="76"/>
      <c r="AY43" s="76"/>
      <c r="AZ43" s="76"/>
      <c r="BA43" s="76"/>
      <c r="BB43" s="77"/>
    </row>
    <row r="44" spans="1:54" ht="15.75" x14ac:dyDescent="0.25">
      <c r="A44" s="75">
        <f>IF(ISBLANK(VLOOKUP(D44,#REF!,3)),0,1)</f>
        <v>1</v>
      </c>
      <c r="B44" s="74">
        <f t="shared" si="0"/>
        <v>0</v>
      </c>
      <c r="C44" s="52">
        <v>10</v>
      </c>
      <c r="D44" s="53"/>
      <c r="E44" s="53"/>
      <c r="F44" s="53"/>
      <c r="G44" s="164" t="s">
        <v>4</v>
      </c>
      <c r="H44" s="53">
        <v>10</v>
      </c>
      <c r="I44" s="159">
        <v>10.5</v>
      </c>
      <c r="J44" s="127" t="s">
        <v>4</v>
      </c>
      <c r="K44" s="57" t="str">
        <f t="shared" si="1"/>
        <v/>
      </c>
      <c r="L44" s="57" t="str">
        <f t="shared" si="2"/>
        <v/>
      </c>
      <c r="M44" s="57" t="str">
        <f t="shared" si="3"/>
        <v/>
      </c>
      <c r="N44" s="58" t="str">
        <f t="shared" si="4"/>
        <v/>
      </c>
      <c r="O44" s="57" t="str">
        <f t="shared" si="5"/>
        <v/>
      </c>
      <c r="P44" s="239"/>
      <c r="Q44" s="59" t="s">
        <v>4</v>
      </c>
      <c r="R44" s="59" t="s">
        <v>4</v>
      </c>
      <c r="S44" s="60"/>
      <c r="T44" s="231">
        <v>0</v>
      </c>
      <c r="U44" s="231">
        <v>0</v>
      </c>
      <c r="X44" s="231">
        <v>0.06</v>
      </c>
      <c r="Y44" s="231">
        <v>5.8631364539668641E-2</v>
      </c>
      <c r="Z44" s="231">
        <v>0</v>
      </c>
      <c r="AA44" s="231">
        <v>0</v>
      </c>
      <c r="AB44" s="231">
        <v>1.99</v>
      </c>
      <c r="AC44" s="231">
        <v>1.94460692389901</v>
      </c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  <c r="AP44" s="76"/>
      <c r="AQ44" s="76"/>
      <c r="AR44" s="76"/>
      <c r="AS44" s="76"/>
      <c r="AT44" s="76"/>
      <c r="AU44" s="76"/>
      <c r="AV44" s="76"/>
      <c r="AW44" s="76"/>
      <c r="AX44" s="76"/>
      <c r="AY44" s="76"/>
      <c r="AZ44" s="76"/>
      <c r="BA44" s="76"/>
      <c r="BB44" s="77"/>
    </row>
    <row r="45" spans="1:54" ht="15.75" x14ac:dyDescent="0.25">
      <c r="A45" s="75">
        <f>IF(ISBLANK(VLOOKUP(D45,#REF!,3)),0,1)</f>
        <v>1</v>
      </c>
      <c r="B45" s="74">
        <f t="shared" si="0"/>
        <v>0</v>
      </c>
      <c r="C45" s="52">
        <v>11</v>
      </c>
      <c r="D45" s="53"/>
      <c r="E45" s="53"/>
      <c r="F45" s="53"/>
      <c r="G45" s="164" t="s">
        <v>4</v>
      </c>
      <c r="H45" s="53">
        <v>0</v>
      </c>
      <c r="I45" s="159">
        <v>1</v>
      </c>
      <c r="J45" s="127" t="s">
        <v>4</v>
      </c>
      <c r="K45" s="57" t="str">
        <f t="shared" si="1"/>
        <v/>
      </c>
      <c r="L45" s="57" t="str">
        <f t="shared" si="2"/>
        <v/>
      </c>
      <c r="M45" s="57" t="str">
        <f t="shared" si="3"/>
        <v/>
      </c>
      <c r="N45" s="58" t="str">
        <f t="shared" si="4"/>
        <v/>
      </c>
      <c r="O45" s="57" t="str">
        <f t="shared" si="5"/>
        <v/>
      </c>
      <c r="P45" s="239"/>
      <c r="Q45" s="59" t="s">
        <v>4</v>
      </c>
      <c r="R45" s="59" t="s">
        <v>4</v>
      </c>
      <c r="S45" s="60"/>
      <c r="T45" s="231">
        <v>0</v>
      </c>
      <c r="U45" s="231">
        <v>0</v>
      </c>
      <c r="X45" s="231">
        <v>0.09</v>
      </c>
      <c r="Y45" s="231">
        <v>8.7947046809502966E-2</v>
      </c>
      <c r="Z45" s="231">
        <v>0</v>
      </c>
      <c r="AA45" s="231">
        <v>0</v>
      </c>
      <c r="AB45" s="231">
        <v>2.56</v>
      </c>
      <c r="AC45" s="231">
        <v>2.501604887025862</v>
      </c>
      <c r="AD45" s="76"/>
      <c r="AE45" s="76"/>
      <c r="AF45" s="76"/>
      <c r="AG45" s="76"/>
      <c r="AH45" s="76"/>
      <c r="AI45" s="76"/>
      <c r="AJ45" s="76"/>
      <c r="AK45" s="76"/>
      <c r="AL45" s="76"/>
      <c r="AM45" s="76"/>
      <c r="AN45" s="76"/>
      <c r="AO45" s="76"/>
      <c r="AP45" s="76"/>
      <c r="AQ45" s="76"/>
      <c r="AR45" s="76"/>
      <c r="AS45" s="76"/>
      <c r="AT45" s="76"/>
      <c r="AU45" s="76"/>
      <c r="AV45" s="76"/>
      <c r="AW45" s="76"/>
      <c r="AX45" s="76"/>
      <c r="AY45" s="76"/>
      <c r="AZ45" s="76"/>
      <c r="BA45" s="76"/>
      <c r="BB45" s="77"/>
    </row>
    <row r="46" spans="1:54" ht="15.75" x14ac:dyDescent="0.25">
      <c r="A46" s="75">
        <f>IF(ISBLANK(VLOOKUP(D46,#REF!,3)),0,1)</f>
        <v>1</v>
      </c>
      <c r="B46" s="74">
        <f t="shared" si="0"/>
        <v>0</v>
      </c>
      <c r="C46" s="52">
        <v>12</v>
      </c>
      <c r="D46" s="53"/>
      <c r="E46" s="54"/>
      <c r="F46" s="55"/>
      <c r="G46" s="164" t="s">
        <v>4</v>
      </c>
      <c r="H46" s="53" t="s">
        <v>4</v>
      </c>
      <c r="I46" s="159"/>
      <c r="J46" s="127" t="s">
        <v>4</v>
      </c>
      <c r="K46" s="127" t="s">
        <v>4</v>
      </c>
      <c r="L46" s="127" t="s">
        <v>4</v>
      </c>
      <c r="M46" s="127" t="s">
        <v>4</v>
      </c>
      <c r="N46" s="127" t="s">
        <v>4</v>
      </c>
      <c r="O46" s="127" t="s">
        <v>4</v>
      </c>
      <c r="P46" s="239"/>
      <c r="Q46" s="59" t="s">
        <v>4</v>
      </c>
      <c r="R46" s="59" t="s">
        <v>4</v>
      </c>
      <c r="S46" s="60"/>
      <c r="AD46" s="76"/>
      <c r="AE46" s="76"/>
      <c r="AF46" s="76"/>
      <c r="AG46" s="76"/>
      <c r="AH46" s="76"/>
      <c r="AI46" s="76"/>
      <c r="AJ46" s="76"/>
      <c r="AK46" s="76"/>
      <c r="AL46" s="76"/>
      <c r="AM46" s="76"/>
      <c r="AN46" s="76"/>
      <c r="AO46" s="76"/>
      <c r="AP46" s="76"/>
      <c r="AQ46" s="76"/>
      <c r="AR46" s="76"/>
      <c r="AS46" s="76"/>
      <c r="AT46" s="76"/>
      <c r="AU46" s="76"/>
      <c r="AV46" s="76"/>
      <c r="AW46" s="76"/>
      <c r="AX46" s="76"/>
      <c r="AY46" s="76"/>
      <c r="AZ46" s="76"/>
      <c r="BA46" s="76"/>
      <c r="BB46" s="77"/>
    </row>
    <row r="47" spans="1:54" ht="15.75" x14ac:dyDescent="0.25">
      <c r="A47" s="75">
        <f>IF(ISBLANK(VLOOKUP(D47,#REF!,3)),0,1)</f>
        <v>1</v>
      </c>
      <c r="B47" s="74">
        <f t="shared" si="0"/>
        <v>0</v>
      </c>
      <c r="C47" s="52">
        <v>13</v>
      </c>
      <c r="D47" s="53"/>
      <c r="E47" s="54"/>
      <c r="F47" s="55"/>
      <c r="G47" s="164" t="s">
        <v>4</v>
      </c>
      <c r="H47" s="53" t="s">
        <v>4</v>
      </c>
      <c r="I47" s="159"/>
      <c r="J47" s="127" t="s">
        <v>4</v>
      </c>
      <c r="K47" s="127" t="s">
        <v>4</v>
      </c>
      <c r="L47" s="127" t="s">
        <v>4</v>
      </c>
      <c r="M47" s="127" t="s">
        <v>4</v>
      </c>
      <c r="N47" s="127" t="s">
        <v>4</v>
      </c>
      <c r="O47" s="127" t="s">
        <v>4</v>
      </c>
      <c r="P47" s="239"/>
      <c r="Q47" s="59" t="s">
        <v>4</v>
      </c>
      <c r="R47" s="59" t="s">
        <v>4</v>
      </c>
      <c r="S47" s="60"/>
      <c r="AD47" s="76"/>
      <c r="AE47" s="76"/>
      <c r="AF47" s="76"/>
      <c r="AG47" s="76"/>
      <c r="AH47" s="76"/>
      <c r="AI47" s="76"/>
      <c r="AJ47" s="76"/>
      <c r="AK47" s="76"/>
      <c r="AL47" s="76"/>
      <c r="AM47" s="76"/>
      <c r="AN47" s="76"/>
      <c r="AO47" s="76"/>
      <c r="AP47" s="76"/>
      <c r="AQ47" s="76"/>
      <c r="AR47" s="76"/>
      <c r="AS47" s="76"/>
      <c r="AT47" s="76"/>
      <c r="AU47" s="76"/>
      <c r="AV47" s="76"/>
      <c r="AW47" s="76"/>
      <c r="AX47" s="76"/>
      <c r="AY47" s="76"/>
      <c r="AZ47" s="76"/>
      <c r="BA47" s="76"/>
      <c r="BB47" s="77"/>
    </row>
    <row r="48" spans="1:54" ht="15.75" x14ac:dyDescent="0.25">
      <c r="A48" s="75">
        <f>IF(ISBLANK(VLOOKUP(D48,#REF!,3)),0,1)</f>
        <v>1</v>
      </c>
      <c r="B48" s="74">
        <f t="shared" si="0"/>
        <v>0</v>
      </c>
      <c r="C48" s="52">
        <v>14</v>
      </c>
      <c r="D48" s="53"/>
      <c r="E48" s="54"/>
      <c r="F48" s="55"/>
      <c r="G48" s="164" t="s">
        <v>4</v>
      </c>
      <c r="H48" s="53" t="s">
        <v>4</v>
      </c>
      <c r="I48" s="159"/>
      <c r="J48" s="127" t="s">
        <v>4</v>
      </c>
      <c r="K48" s="127" t="s">
        <v>4</v>
      </c>
      <c r="L48" s="127" t="s">
        <v>4</v>
      </c>
      <c r="M48" s="127" t="s">
        <v>4</v>
      </c>
      <c r="N48" s="127" t="s">
        <v>4</v>
      </c>
      <c r="O48" s="127" t="s">
        <v>4</v>
      </c>
      <c r="P48" s="239"/>
      <c r="Q48" s="59" t="s">
        <v>4</v>
      </c>
      <c r="R48" s="59" t="s">
        <v>4</v>
      </c>
      <c r="S48" s="60"/>
      <c r="AD48" s="76"/>
      <c r="AE48" s="76"/>
      <c r="AF48" s="76"/>
      <c r="AG48" s="76"/>
      <c r="AH48" s="76"/>
      <c r="AI48" s="76"/>
      <c r="AJ48" s="76"/>
      <c r="AK48" s="76"/>
      <c r="AL48" s="76"/>
      <c r="AM48" s="76"/>
      <c r="AN48" s="76"/>
      <c r="AO48" s="76"/>
      <c r="AP48" s="76"/>
      <c r="AQ48" s="76"/>
      <c r="AR48" s="76"/>
      <c r="AS48" s="76"/>
      <c r="AT48" s="76"/>
      <c r="AU48" s="76"/>
      <c r="AV48" s="76"/>
      <c r="AW48" s="76"/>
      <c r="AX48" s="76"/>
      <c r="AY48" s="76"/>
      <c r="AZ48" s="76"/>
      <c r="BA48" s="76"/>
      <c r="BB48" s="77"/>
    </row>
    <row r="49" spans="1:54" ht="15.75" x14ac:dyDescent="0.25">
      <c r="A49" s="75">
        <f>IF(ISBLANK(VLOOKUP(D49,#REF!,3)),0,1)</f>
        <v>1</v>
      </c>
      <c r="B49" s="74">
        <f t="shared" si="0"/>
        <v>0</v>
      </c>
      <c r="C49" s="52">
        <v>15</v>
      </c>
      <c r="D49" s="53"/>
      <c r="E49" s="54"/>
      <c r="F49" s="55"/>
      <c r="G49" s="164" t="s">
        <v>4</v>
      </c>
      <c r="H49" s="53" t="s">
        <v>4</v>
      </c>
      <c r="I49" s="159"/>
      <c r="J49" s="16"/>
      <c r="K49" s="16"/>
      <c r="L49" s="16"/>
      <c r="M49" s="16"/>
      <c r="N49" s="16"/>
      <c r="O49" s="16"/>
      <c r="P49" s="239"/>
      <c r="Q49" s="169"/>
      <c r="R49" s="169"/>
      <c r="S49" s="124"/>
      <c r="AD49" s="76"/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76"/>
      <c r="AR49" s="76"/>
      <c r="AS49" s="76"/>
      <c r="AT49" s="76"/>
      <c r="AU49" s="76"/>
      <c r="AV49" s="76"/>
      <c r="AW49" s="76"/>
      <c r="AX49" s="76"/>
      <c r="AY49" s="76"/>
      <c r="AZ49" s="76"/>
      <c r="BA49" s="76"/>
      <c r="BB49" s="77"/>
    </row>
    <row r="50" spans="1:54" ht="15.75" x14ac:dyDescent="0.25">
      <c r="A50" s="75">
        <f>IF(ISBLANK(VLOOKUP(D50,#REF!,3)),0,1)</f>
        <v>1</v>
      </c>
      <c r="B50" s="74">
        <f t="shared" si="0"/>
        <v>0</v>
      </c>
      <c r="C50" s="52">
        <v>16</v>
      </c>
      <c r="D50" s="53"/>
      <c r="E50" s="54"/>
      <c r="F50" s="55"/>
      <c r="G50" s="164" t="s">
        <v>4</v>
      </c>
      <c r="H50" s="53" t="s">
        <v>4</v>
      </c>
      <c r="I50" s="159"/>
      <c r="J50" s="16"/>
      <c r="K50" s="16"/>
      <c r="L50" s="16"/>
      <c r="M50" s="16"/>
      <c r="N50" s="16"/>
      <c r="O50" s="16"/>
      <c r="P50" s="239"/>
      <c r="Q50" s="169"/>
      <c r="R50" s="169"/>
      <c r="S50" s="124"/>
      <c r="AD50" s="76"/>
      <c r="AE50" s="76"/>
      <c r="AF50" s="76"/>
      <c r="AG50" s="76"/>
      <c r="AH50" s="76"/>
      <c r="AI50" s="76"/>
      <c r="AJ50" s="76"/>
      <c r="AK50" s="76"/>
      <c r="AL50" s="76"/>
      <c r="AM50" s="76"/>
      <c r="AN50" s="76"/>
      <c r="AO50" s="76"/>
      <c r="AP50" s="76"/>
      <c r="AQ50" s="76"/>
      <c r="AR50" s="76"/>
      <c r="AS50" s="76"/>
      <c r="AT50" s="76"/>
      <c r="AU50" s="76"/>
      <c r="AV50" s="76"/>
      <c r="AW50" s="76"/>
      <c r="AX50" s="76"/>
      <c r="AY50" s="76"/>
      <c r="AZ50" s="76"/>
      <c r="BA50" s="76"/>
      <c r="BB50" s="77"/>
    </row>
    <row r="51" spans="1:54" ht="15.75" x14ac:dyDescent="0.25">
      <c r="A51" s="75">
        <f>IF(ISBLANK(VLOOKUP(D51,#REF!,3)),0,1)</f>
        <v>1</v>
      </c>
      <c r="B51" s="74">
        <f t="shared" si="0"/>
        <v>0</v>
      </c>
      <c r="C51" s="52">
        <v>17</v>
      </c>
      <c r="D51" s="53"/>
      <c r="E51" s="54"/>
      <c r="F51" s="55"/>
      <c r="G51" s="164" t="s">
        <v>4</v>
      </c>
      <c r="H51" s="53" t="s">
        <v>4</v>
      </c>
      <c r="I51" s="159"/>
      <c r="J51" s="16"/>
      <c r="K51" s="16"/>
      <c r="L51" s="16"/>
      <c r="M51" s="16"/>
      <c r="N51" s="16"/>
      <c r="O51" s="16"/>
      <c r="P51" s="239"/>
      <c r="Q51" s="169"/>
      <c r="R51" s="169"/>
      <c r="S51" s="124"/>
      <c r="AD51" s="76"/>
      <c r="AE51" s="76"/>
      <c r="AF51" s="76"/>
      <c r="AG51" s="76"/>
      <c r="AH51" s="76"/>
      <c r="AI51" s="76"/>
      <c r="AJ51" s="76"/>
      <c r="AK51" s="76"/>
      <c r="AL51" s="76"/>
      <c r="AM51" s="76"/>
      <c r="AN51" s="76"/>
      <c r="AO51" s="76"/>
      <c r="AP51" s="76"/>
      <c r="AQ51" s="76"/>
      <c r="AR51" s="76"/>
      <c r="AS51" s="76"/>
      <c r="AT51" s="76"/>
      <c r="AU51" s="76"/>
      <c r="AV51" s="76"/>
      <c r="AW51" s="76"/>
      <c r="AX51" s="76"/>
      <c r="AY51" s="76"/>
      <c r="AZ51" s="76"/>
      <c r="BA51" s="76"/>
      <c r="BB51" s="77"/>
    </row>
    <row r="52" spans="1:54" ht="15.75" x14ac:dyDescent="0.25">
      <c r="A52" s="75">
        <f>IF(ISBLANK(VLOOKUP(D52,#REF!,3)),0,1)</f>
        <v>1</v>
      </c>
      <c r="B52" s="74">
        <f t="shared" si="0"/>
        <v>0</v>
      </c>
      <c r="C52" s="52">
        <v>18</v>
      </c>
      <c r="D52" s="53"/>
      <c r="E52" s="54"/>
      <c r="F52" s="55"/>
      <c r="G52" s="164" t="s">
        <v>4</v>
      </c>
      <c r="H52" s="53" t="s">
        <v>4</v>
      </c>
      <c r="I52" s="159"/>
      <c r="J52" s="16"/>
      <c r="K52" s="16"/>
      <c r="L52" s="16"/>
      <c r="M52" s="16"/>
      <c r="N52" s="16"/>
      <c r="O52" s="16"/>
      <c r="P52" s="239"/>
      <c r="Q52" s="169"/>
      <c r="R52" s="169"/>
      <c r="S52" s="124"/>
      <c r="AD52" s="76"/>
      <c r="AE52" s="76"/>
      <c r="AF52" s="76"/>
      <c r="AG52" s="76"/>
      <c r="AH52" s="76"/>
      <c r="AI52" s="76"/>
      <c r="AJ52" s="76"/>
      <c r="AK52" s="76"/>
      <c r="AL52" s="76"/>
      <c r="AM52" s="76"/>
      <c r="AN52" s="76"/>
      <c r="AO52" s="76"/>
      <c r="AP52" s="76"/>
      <c r="AQ52" s="76"/>
      <c r="AR52" s="76"/>
      <c r="AS52" s="76"/>
      <c r="AT52" s="76"/>
      <c r="AU52" s="76"/>
      <c r="AV52" s="76"/>
      <c r="AW52" s="76"/>
      <c r="AX52" s="76"/>
      <c r="AY52" s="76"/>
      <c r="AZ52" s="76"/>
      <c r="BA52" s="76"/>
      <c r="BB52" s="77"/>
    </row>
    <row r="53" spans="1:54" ht="15.75" x14ac:dyDescent="0.25">
      <c r="A53" s="75">
        <f>IF(ISBLANK(VLOOKUP(D53,#REF!,3)),0,1)</f>
        <v>1</v>
      </c>
      <c r="B53" s="74">
        <f t="shared" si="0"/>
        <v>0</v>
      </c>
      <c r="C53" s="52">
        <v>19</v>
      </c>
      <c r="D53" s="53"/>
      <c r="E53" s="54"/>
      <c r="F53" s="55"/>
      <c r="G53" s="164" t="s">
        <v>4</v>
      </c>
      <c r="H53" s="53" t="s">
        <v>4</v>
      </c>
      <c r="I53" s="159"/>
      <c r="J53" s="16"/>
      <c r="K53" s="16"/>
      <c r="L53" s="16"/>
      <c r="M53" s="16"/>
      <c r="N53" s="16"/>
      <c r="O53" s="16"/>
      <c r="P53" s="239"/>
      <c r="Q53" s="169"/>
      <c r="R53" s="169"/>
      <c r="S53" s="124"/>
      <c r="AD53" s="76"/>
      <c r="AE53" s="76"/>
      <c r="AF53" s="76"/>
      <c r="AG53" s="76"/>
      <c r="AH53" s="76"/>
      <c r="AI53" s="76"/>
      <c r="AJ53" s="76"/>
      <c r="AK53" s="76"/>
      <c r="AL53" s="76"/>
      <c r="AM53" s="76"/>
      <c r="AN53" s="76"/>
      <c r="AO53" s="76"/>
      <c r="AP53" s="76"/>
      <c r="AQ53" s="76"/>
      <c r="AR53" s="76"/>
      <c r="AS53" s="76"/>
      <c r="AT53" s="76"/>
      <c r="AU53" s="76"/>
      <c r="AV53" s="76"/>
      <c r="AW53" s="76"/>
      <c r="AX53" s="76"/>
      <c r="AY53" s="76"/>
      <c r="AZ53" s="76"/>
      <c r="BA53" s="76"/>
      <c r="BB53" s="77"/>
    </row>
    <row r="54" spans="1:54" ht="15.75" x14ac:dyDescent="0.25">
      <c r="A54" s="75">
        <f>IF(ISBLANK(VLOOKUP(D54,#REF!,3)),0,1)</f>
        <v>1</v>
      </c>
      <c r="B54" s="74">
        <f t="shared" si="0"/>
        <v>0</v>
      </c>
      <c r="C54" s="52">
        <v>20</v>
      </c>
      <c r="D54" s="53"/>
      <c r="E54" s="54"/>
      <c r="F54" s="55"/>
      <c r="G54" s="164" t="s">
        <v>4</v>
      </c>
      <c r="H54" s="53" t="s">
        <v>4</v>
      </c>
      <c r="I54" s="159"/>
      <c r="J54" s="16"/>
      <c r="K54" s="16"/>
      <c r="L54" s="16"/>
      <c r="M54" s="16"/>
      <c r="N54" s="16"/>
      <c r="O54" s="16"/>
      <c r="P54" s="239"/>
      <c r="Q54" s="169"/>
      <c r="R54" s="169"/>
      <c r="S54" s="124"/>
      <c r="AD54" s="76"/>
      <c r="AE54" s="76"/>
      <c r="AF54" s="76"/>
      <c r="AG54" s="76"/>
      <c r="AH54" s="76"/>
      <c r="AI54" s="76"/>
      <c r="AJ54" s="76"/>
      <c r="AK54" s="76"/>
      <c r="AL54" s="76"/>
      <c r="AM54" s="76"/>
      <c r="AN54" s="76"/>
      <c r="AO54" s="76"/>
      <c r="AP54" s="76"/>
      <c r="AQ54" s="76"/>
      <c r="AR54" s="76"/>
      <c r="AS54" s="76"/>
      <c r="AT54" s="76"/>
      <c r="AU54" s="76"/>
      <c r="AV54" s="76"/>
      <c r="AW54" s="76"/>
      <c r="AX54" s="76"/>
      <c r="AY54" s="76"/>
      <c r="AZ54" s="76"/>
      <c r="BA54" s="76"/>
      <c r="BB54" s="77"/>
    </row>
    <row r="55" spans="1:54" ht="15.75" x14ac:dyDescent="0.25">
      <c r="A55" s="75">
        <f>IF(ISBLANK(VLOOKUP(D55,#REF!,3)),0,1)</f>
        <v>1</v>
      </c>
      <c r="B55" s="74">
        <f t="shared" si="0"/>
        <v>0</v>
      </c>
      <c r="C55" s="52">
        <v>21</v>
      </c>
      <c r="D55" s="53"/>
      <c r="E55" s="54"/>
      <c r="F55" s="55"/>
      <c r="G55" s="164" t="s">
        <v>4</v>
      </c>
      <c r="H55" s="53" t="s">
        <v>4</v>
      </c>
      <c r="I55" s="159"/>
      <c r="J55" s="16"/>
      <c r="K55" s="16"/>
      <c r="L55" s="16"/>
      <c r="M55" s="16"/>
      <c r="N55" s="16"/>
      <c r="O55" s="16"/>
      <c r="P55" s="239"/>
      <c r="Q55" s="169"/>
      <c r="R55" s="169"/>
      <c r="S55" s="124"/>
      <c r="AD55" s="76"/>
      <c r="AE55" s="76"/>
      <c r="AF55" s="76"/>
      <c r="AG55" s="76"/>
      <c r="AH55" s="76"/>
      <c r="AI55" s="76"/>
      <c r="AJ55" s="76"/>
      <c r="AK55" s="76"/>
      <c r="AL55" s="76"/>
      <c r="AM55" s="76"/>
      <c r="AN55" s="76"/>
      <c r="AO55" s="76"/>
      <c r="AP55" s="76"/>
      <c r="AQ55" s="76"/>
      <c r="AR55" s="76"/>
      <c r="AS55" s="76"/>
      <c r="AT55" s="76"/>
      <c r="AU55" s="76"/>
      <c r="AV55" s="76"/>
      <c r="AW55" s="76"/>
      <c r="AX55" s="76"/>
      <c r="AY55" s="76"/>
      <c r="AZ55" s="76"/>
      <c r="BA55" s="76"/>
      <c r="BB55" s="77"/>
    </row>
    <row r="56" spans="1:54" ht="15.75" x14ac:dyDescent="0.25">
      <c r="A56" s="75">
        <f>IF(ISBLANK(VLOOKUP(D56,#REF!,3)),0,1)</f>
        <v>1</v>
      </c>
      <c r="B56" s="74">
        <f t="shared" si="0"/>
        <v>0</v>
      </c>
      <c r="C56" s="52">
        <v>22</v>
      </c>
      <c r="D56" s="53"/>
      <c r="E56" s="54"/>
      <c r="F56" s="55"/>
      <c r="G56" s="164" t="s">
        <v>4</v>
      </c>
      <c r="H56" s="53" t="s">
        <v>4</v>
      </c>
      <c r="I56" s="159" t="s">
        <v>4</v>
      </c>
      <c r="J56" s="16"/>
      <c r="K56" s="16"/>
      <c r="L56" s="16"/>
      <c r="M56" s="16"/>
      <c r="N56" s="16"/>
      <c r="O56" s="16"/>
      <c r="P56" s="169" t="s">
        <v>4</v>
      </c>
      <c r="Q56" s="16"/>
      <c r="R56" s="16"/>
      <c r="S56" s="124" t="s">
        <v>4</v>
      </c>
      <c r="AD56" s="76"/>
      <c r="AE56" s="76"/>
      <c r="AF56" s="76"/>
      <c r="AG56" s="76"/>
      <c r="AH56" s="76"/>
      <c r="AI56" s="76"/>
      <c r="AJ56" s="76"/>
      <c r="AK56" s="76"/>
      <c r="AL56" s="76"/>
      <c r="AM56" s="76"/>
      <c r="AN56" s="76"/>
      <c r="AO56" s="76"/>
      <c r="AP56" s="76"/>
      <c r="AQ56" s="76"/>
      <c r="AR56" s="76"/>
      <c r="AS56" s="76"/>
      <c r="AT56" s="76"/>
      <c r="AU56" s="76"/>
      <c r="AV56" s="76"/>
      <c r="AW56" s="76"/>
      <c r="AX56" s="76"/>
      <c r="AY56" s="76"/>
      <c r="AZ56" s="76"/>
      <c r="BA56" s="76"/>
      <c r="BB56" s="77"/>
    </row>
    <row r="57" spans="1:54" ht="15.75" x14ac:dyDescent="0.25">
      <c r="A57" s="75">
        <f>IF(ISBLANK(VLOOKUP(D57,#REF!,3)),0,1)</f>
        <v>1</v>
      </c>
      <c r="B57" s="74">
        <f t="shared" si="0"/>
        <v>0</v>
      </c>
      <c r="C57" s="52">
        <v>23</v>
      </c>
      <c r="D57" s="53"/>
      <c r="E57" s="54"/>
      <c r="F57" s="55"/>
      <c r="G57" s="112"/>
      <c r="H57" s="53"/>
      <c r="I57" s="53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  <c r="AG57" s="76"/>
      <c r="AH57" s="76"/>
      <c r="AI57" s="76"/>
      <c r="AJ57" s="76"/>
      <c r="AK57" s="76"/>
      <c r="AL57" s="76"/>
      <c r="AM57" s="76"/>
      <c r="AN57" s="76"/>
      <c r="AO57" s="76"/>
      <c r="AP57" s="76"/>
      <c r="AQ57" s="76"/>
      <c r="AR57" s="76"/>
      <c r="AS57" s="76"/>
      <c r="AT57" s="76"/>
      <c r="AU57" s="76"/>
      <c r="AV57" s="76"/>
      <c r="AW57" s="76"/>
      <c r="AX57" s="76"/>
      <c r="AY57" s="76"/>
      <c r="AZ57" s="76"/>
      <c r="BA57" s="76"/>
      <c r="BB57" s="77"/>
    </row>
    <row r="58" spans="1:54" ht="16.5" thickBot="1" x14ac:dyDescent="0.3">
      <c r="A58" s="75">
        <f>IF(ISBLANK(VLOOKUP(D58,#REF!,3)),0,1)</f>
        <v>1</v>
      </c>
      <c r="B58" s="74">
        <f t="shared" si="0"/>
        <v>0</v>
      </c>
      <c r="C58" s="61">
        <v>24</v>
      </c>
      <c r="D58" s="62"/>
      <c r="E58" s="63"/>
      <c r="F58" s="64"/>
      <c r="G58" s="113"/>
      <c r="H58" s="62"/>
      <c r="I58" s="62"/>
      <c r="J58" s="152" t="s">
        <v>4</v>
      </c>
      <c r="K58" s="65" t="str">
        <f>IF(ISBLANK(E58),"",(0.000824493-(0.0000040899*E58)+(0.000000076438*E58^2)-(0.00000000082467*E58^3)+(0.0000000000053875*E58^4)))</f>
        <v/>
      </c>
      <c r="L58" s="65" t="str">
        <f t="shared" ref="L58" si="6">IF(ISBLANK(E58),"",(-0.00000572466+(0.00000010227*E58)-(0.0000000016546*E58^2)))</f>
        <v/>
      </c>
      <c r="M58" s="65" t="str">
        <f t="shared" ref="M58" si="7">IF(ISBLANK(E58),"",IF(ISBLANK(G58),(O58+(K58*35)+(L58*35^1.5)+(0.00000048314*35^2)),(O58+(K58*G58)+(L58*G58^1.5)+(0.00000048314*G58^2))))</f>
        <v/>
      </c>
      <c r="N58" s="66" t="str">
        <f t="shared" ref="N58" si="8">IF(ISBLANK(D58),"",IF(ISBLANK(G58),J58*(1+0.00001*(35-20)),J58*(1+0.00001*(G58-20))))</f>
        <v/>
      </c>
      <c r="O58" s="65" t="str">
        <f t="shared" ref="O58" si="9">IF(ISBLANK(E58),"",(0.999842594+(0.00006793952*E58)-(0.00000909529*E58^2)+(0.0000001001685*E58^3)-(0.000000001120083*E58^4)+(0.000000000006536332*E58^5)))</f>
        <v/>
      </c>
      <c r="P58" s="67" t="s">
        <v>4</v>
      </c>
      <c r="Q58" s="153" t="s">
        <v>4</v>
      </c>
      <c r="R58" s="68" t="s">
        <v>4</v>
      </c>
      <c r="S58" s="68" t="s">
        <v>4</v>
      </c>
      <c r="T58" s="78"/>
      <c r="U58" s="78"/>
      <c r="V58" s="78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/>
      <c r="AH58" s="78"/>
      <c r="AI58" s="78"/>
      <c r="AJ58" s="78"/>
      <c r="AK58" s="78"/>
      <c r="AL58" s="78"/>
      <c r="AM58" s="78"/>
      <c r="AN58" s="78"/>
      <c r="AO58" s="78"/>
      <c r="AP58" s="78"/>
      <c r="AQ58" s="78"/>
      <c r="AR58" s="78"/>
      <c r="AS58" s="78"/>
      <c r="AT58" s="78"/>
      <c r="AU58" s="78"/>
      <c r="AV58" s="78"/>
      <c r="AW58" s="78"/>
      <c r="AX58" s="78"/>
      <c r="AY58" s="78"/>
      <c r="AZ58" s="78"/>
      <c r="BA58" s="78"/>
      <c r="BB58" s="79"/>
    </row>
  </sheetData>
  <dataConsolidate/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AB31:AC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O31:AO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Q31:AQ32"/>
    <mergeCell ref="AR31:AR32"/>
    <mergeCell ref="AS31:AS32"/>
    <mergeCell ref="AT31:AT32"/>
    <mergeCell ref="AU31:AU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AV31:AV32"/>
    <mergeCell ref="AW31:AW32"/>
    <mergeCell ref="AX31:AX32"/>
    <mergeCell ref="AY31:AY32"/>
    <mergeCell ref="AZ31:AZ32"/>
    <mergeCell ref="BA31:BA32"/>
    <mergeCell ref="AP31:AP32"/>
  </mergeCells>
  <dataValidations count="4">
    <dataValidation type="list" showInputMessage="1" showErrorMessage="1" promptTitle="Choix Cardinal" sqref="P9">
      <formula1>$M$8:$M$10</formula1>
    </dataValidation>
    <dataValidation type="list" showInputMessage="1" showErrorMessage="1" promptTitle="Choix Cardinal" sqref="P10">
      <formula1>$N$8:$N$10</formula1>
    </dataValidation>
    <dataValidation allowBlank="1" showErrorMessage="1" sqref="J30"/>
    <dataValidation type="list" allowBlank="1" showErrorMessage="1" sqref="I29">
      <formula1>$O$28:$O$30</formula1>
    </dataValidation>
  </dataValidations>
  <pageMargins left="0.7" right="0.7" top="0.75" bottom="0.75" header="0.3" footer="0.3"/>
  <pageSetup paperSize="9" orientation="portrait" horizontalDpi="4294967293" r:id="rId1"/>
  <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8"/>
  <sheetViews>
    <sheetView zoomScaleNormal="100" workbookViewId="0">
      <selection activeCell="C2" sqref="C2:U12"/>
    </sheetView>
  </sheetViews>
  <sheetFormatPr baseColWidth="10" defaultColWidth="11.42578125" defaultRowHeight="15" x14ac:dyDescent="0.25"/>
  <cols>
    <col min="1" max="2" width="0.85546875" style="80" customWidth="1"/>
    <col min="3" max="3" width="3.7109375" style="80" customWidth="1"/>
    <col min="4" max="8" width="10.28515625" style="80" customWidth="1"/>
    <col min="9" max="10" width="15.7109375" style="80" customWidth="1"/>
    <col min="11" max="15" width="10.7109375" style="80" hidden="1" customWidth="1"/>
    <col min="16" max="16" width="10.7109375" style="80" customWidth="1"/>
    <col min="17" max="29" width="10.28515625" style="80" customWidth="1"/>
    <col min="30" max="16384" width="11.42578125" style="80"/>
  </cols>
  <sheetData>
    <row r="1" spans="3:23" ht="3" customHeight="1" thickBot="1" x14ac:dyDescent="0.3"/>
    <row r="2" spans="3:23" ht="21" x14ac:dyDescent="0.35">
      <c r="C2" s="214" t="s">
        <v>19</v>
      </c>
      <c r="D2" s="215"/>
      <c r="E2" s="215"/>
      <c r="F2" s="216" t="s">
        <v>147</v>
      </c>
      <c r="G2" s="216"/>
      <c r="H2" s="216"/>
      <c r="I2" s="216"/>
      <c r="J2" s="216"/>
      <c r="K2" s="216"/>
      <c r="L2" s="216"/>
      <c r="M2" s="216"/>
      <c r="N2" s="216"/>
      <c r="O2" s="216"/>
      <c r="P2" s="216"/>
      <c r="Q2" s="216"/>
      <c r="R2" s="216"/>
      <c r="S2" s="216"/>
      <c r="T2" s="216"/>
      <c r="U2" s="1"/>
    </row>
    <row r="3" spans="3:23" x14ac:dyDescent="0.25">
      <c r="C3" s="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2"/>
    </row>
    <row r="4" spans="3:23" ht="21.75" thickBot="1" x14ac:dyDescent="0.4">
      <c r="C4" s="217" t="s">
        <v>75</v>
      </c>
      <c r="D4" s="218"/>
      <c r="E4" s="218"/>
      <c r="F4" s="218"/>
      <c r="G4" s="218"/>
      <c r="H4" s="218"/>
      <c r="I4" s="218"/>
      <c r="J4" s="218"/>
      <c r="K4" s="218"/>
      <c r="L4" s="218"/>
      <c r="M4" s="218"/>
      <c r="N4" s="218"/>
      <c r="O4" s="218"/>
      <c r="P4" s="218"/>
      <c r="Q4" s="218"/>
      <c r="R4" s="218"/>
      <c r="S4" s="218"/>
      <c r="T4" s="218"/>
      <c r="U4" s="219"/>
    </row>
    <row r="5" spans="3:23" ht="15.75" customHeight="1" thickBot="1" x14ac:dyDescent="0.4">
      <c r="C5" s="7"/>
      <c r="D5" s="7"/>
      <c r="E5" s="7"/>
      <c r="F5" s="7"/>
      <c r="G5" s="7"/>
      <c r="J5" s="7"/>
      <c r="K5" s="7"/>
      <c r="L5" s="7"/>
      <c r="M5" s="7"/>
      <c r="N5" s="7"/>
      <c r="O5" s="7"/>
      <c r="P5" s="7"/>
      <c r="Q5" s="7"/>
      <c r="R5" s="7"/>
    </row>
    <row r="6" spans="3:23" ht="16.5" customHeight="1" thickBot="1" x14ac:dyDescent="0.3">
      <c r="C6" s="220" t="s">
        <v>38</v>
      </c>
      <c r="D6" s="221"/>
      <c r="E6" s="221"/>
      <c r="F6" s="222">
        <v>56</v>
      </c>
      <c r="G6" s="222"/>
      <c r="H6" s="221" t="s">
        <v>37</v>
      </c>
      <c r="I6" s="221"/>
      <c r="J6" s="221"/>
      <c r="K6" s="51"/>
      <c r="L6" s="51"/>
      <c r="M6" s="51"/>
      <c r="N6" s="50"/>
      <c r="O6" s="51"/>
      <c r="P6" s="223">
        <v>1</v>
      </c>
      <c r="Q6" s="223"/>
      <c r="R6" s="224" t="s">
        <v>78</v>
      </c>
      <c r="S6" s="224"/>
      <c r="T6" s="225">
        <v>37432</v>
      </c>
      <c r="U6" s="226"/>
    </row>
    <row r="7" spans="3:23" ht="16.5" customHeight="1" thickBot="1" x14ac:dyDescent="0.4">
      <c r="C7" s="34"/>
      <c r="D7" s="34"/>
      <c r="E7" s="33"/>
      <c r="F7" s="35"/>
      <c r="G7" s="33"/>
      <c r="H7" s="33"/>
      <c r="I7" s="33"/>
      <c r="J7" s="33"/>
      <c r="K7" s="33"/>
      <c r="L7" s="33"/>
      <c r="M7" s="33"/>
      <c r="N7" s="33"/>
      <c r="O7" s="37"/>
      <c r="P7" s="33"/>
      <c r="Q7" s="36"/>
    </row>
    <row r="8" spans="3:23" ht="15" customHeight="1" x14ac:dyDescent="0.25">
      <c r="C8" s="46"/>
      <c r="D8" s="33"/>
      <c r="G8" s="206" t="s">
        <v>57</v>
      </c>
      <c r="H8" s="207"/>
      <c r="I8" s="172" t="s">
        <v>50</v>
      </c>
      <c r="J8" s="172" t="s">
        <v>46</v>
      </c>
      <c r="K8" s="44"/>
      <c r="L8" s="44"/>
      <c r="M8" s="44"/>
      <c r="N8" s="44"/>
      <c r="O8" s="47"/>
      <c r="P8" s="45" t="s">
        <v>52</v>
      </c>
      <c r="Q8" s="208" t="s">
        <v>47</v>
      </c>
      <c r="R8" s="209"/>
    </row>
    <row r="9" spans="3:23" ht="14.25" customHeight="1" x14ac:dyDescent="0.25">
      <c r="C9" s="46"/>
      <c r="D9" s="33"/>
      <c r="G9" s="210" t="s">
        <v>48</v>
      </c>
      <c r="H9" s="211"/>
      <c r="I9" s="38">
        <v>3</v>
      </c>
      <c r="J9" s="39">
        <v>48.57</v>
      </c>
      <c r="K9" s="42" t="s">
        <v>51</v>
      </c>
      <c r="L9" s="43" t="str">
        <f>IF(P9=M9,"+","-")</f>
        <v>-</v>
      </c>
      <c r="M9" s="42" t="s">
        <v>3</v>
      </c>
      <c r="N9" s="42" t="s">
        <v>54</v>
      </c>
      <c r="O9" s="16" t="str">
        <f>IF(ISBLANK(I9),"",IF(ISBLANK(J9),"",IF(P9=M10,L9&amp;N11,N11)))</f>
        <v>-3°48,57</v>
      </c>
      <c r="P9" s="39" t="s">
        <v>53</v>
      </c>
      <c r="Q9" s="212">
        <f>IF(ISBLANK(I9),"",IF(ISBLANK(J9),"",IF(J9&gt;60,"ERREUR !!",O11*(I9+(J9/60)))))</f>
        <v>-3.8094999999999999</v>
      </c>
      <c r="R9" s="213"/>
    </row>
    <row r="10" spans="3:23" ht="15" customHeight="1" x14ac:dyDescent="0.25">
      <c r="C10" s="46"/>
      <c r="D10" s="33"/>
      <c r="G10" s="210" t="s">
        <v>49</v>
      </c>
      <c r="H10" s="211"/>
      <c r="I10" s="38">
        <v>10</v>
      </c>
      <c r="J10" s="39">
        <v>10.99</v>
      </c>
      <c r="K10" s="42" t="s">
        <v>51</v>
      </c>
      <c r="L10" s="43" t="str">
        <f>IF(P10=N9,"+","-")</f>
        <v>+</v>
      </c>
      <c r="M10" s="42" t="s">
        <v>53</v>
      </c>
      <c r="N10" s="42" t="s">
        <v>55</v>
      </c>
      <c r="O10" s="11" t="str">
        <f>IF(ISBLANK(I10),"",IF(ISBLANK(J10),"",IF(P10=N10,L10&amp;N12,N12)))</f>
        <v>10°10,99</v>
      </c>
      <c r="P10" s="39" t="s">
        <v>54</v>
      </c>
      <c r="Q10" s="212">
        <f>IF(ISBLANK(I10),"",IF(ISBLANK(J10),"",IF(J10&gt;60,"ERREUR !!",O12*(I10+(J10/60)))))</f>
        <v>10.183166666666667</v>
      </c>
      <c r="R10" s="213"/>
      <c r="S10" s="31"/>
      <c r="T10" s="31"/>
    </row>
    <row r="11" spans="3:23" x14ac:dyDescent="0.25">
      <c r="G11" s="194" t="s">
        <v>72</v>
      </c>
      <c r="H11" s="195"/>
      <c r="I11" s="83" t="s">
        <v>33</v>
      </c>
      <c r="J11" s="85">
        <v>37431</v>
      </c>
      <c r="K11" s="85"/>
      <c r="L11" s="85"/>
      <c r="M11" s="85"/>
      <c r="N11" s="86" t="str">
        <f>I9&amp;"°"&amp;J9</f>
        <v>3°48,57</v>
      </c>
      <c r="O11" s="87">
        <f>IF(P9=M10,-1,1)</f>
        <v>-1</v>
      </c>
      <c r="P11" s="198" t="str">
        <f>TEXT(J11,"aaaa-mm-jj")&amp;"T"&amp;TEXT(J12,"hh:mm:ss")&amp;"z"</f>
        <v>2006-06-25T10:30:00z</v>
      </c>
      <c r="Q11" s="198"/>
      <c r="R11" s="199"/>
      <c r="T11" s="30"/>
      <c r="U11" s="30"/>
      <c r="V11" s="32"/>
      <c r="W11" s="32"/>
    </row>
    <row r="12" spans="3:23" ht="15.75" thickBot="1" x14ac:dyDescent="0.3">
      <c r="G12" s="196"/>
      <c r="H12" s="197"/>
      <c r="I12" s="84" t="s">
        <v>73</v>
      </c>
      <c r="J12" s="114">
        <v>0.4375</v>
      </c>
      <c r="K12" s="88"/>
      <c r="L12" s="88"/>
      <c r="M12" s="88"/>
      <c r="N12" s="89" t="str">
        <f>I10&amp;"°"&amp;J10</f>
        <v>10°10,99</v>
      </c>
      <c r="O12" s="87">
        <f>IF(P10=N10,-1,1)</f>
        <v>1</v>
      </c>
      <c r="P12" s="200"/>
      <c r="Q12" s="200"/>
      <c r="R12" s="201"/>
      <c r="T12" s="30"/>
      <c r="U12" s="30"/>
      <c r="V12" s="32"/>
      <c r="W12" s="32"/>
    </row>
    <row r="13" spans="3:23" ht="15.75" thickBot="1" x14ac:dyDescent="0.3">
      <c r="C13" s="5" t="s">
        <v>1</v>
      </c>
      <c r="D13" s="5"/>
      <c r="E13" s="6"/>
      <c r="K13" s="81"/>
      <c r="L13" s="81"/>
      <c r="M13" s="81"/>
      <c r="N13" s="81"/>
      <c r="O13" s="81"/>
      <c r="P13" s="81"/>
      <c r="Q13" s="82"/>
    </row>
    <row r="14" spans="3:23" ht="15" customHeight="1" thickBot="1" x14ac:dyDescent="0.3">
      <c r="C14" s="97" t="s">
        <v>7</v>
      </c>
      <c r="D14" s="90"/>
      <c r="E14" s="90"/>
      <c r="F14" s="90"/>
      <c r="G14" s="90"/>
      <c r="H14" s="91"/>
      <c r="I14" s="91"/>
      <c r="J14" s="91"/>
      <c r="K14" s="90"/>
      <c r="L14" s="90"/>
      <c r="M14" s="90"/>
      <c r="N14" s="91"/>
      <c r="O14" s="12"/>
      <c r="P14" s="91"/>
      <c r="Q14" s="12" t="s">
        <v>17</v>
      </c>
      <c r="R14" s="17">
        <v>22.4</v>
      </c>
      <c r="S14" s="92" t="s">
        <v>2</v>
      </c>
    </row>
    <row r="15" spans="3:23" ht="14.25" customHeight="1" x14ac:dyDescent="0.25">
      <c r="C15" s="98" t="s">
        <v>32</v>
      </c>
      <c r="D15" s="93"/>
      <c r="E15" s="93"/>
      <c r="F15" s="93"/>
      <c r="G15" s="93"/>
      <c r="H15" s="23"/>
      <c r="I15" s="23"/>
      <c r="J15" s="23"/>
      <c r="K15" s="93"/>
      <c r="L15" s="93"/>
      <c r="M15" s="93"/>
      <c r="N15" s="23"/>
      <c r="O15" s="13"/>
      <c r="P15" s="23"/>
      <c r="Q15" s="13" t="s">
        <v>34</v>
      </c>
      <c r="R15" s="17">
        <v>22.4</v>
      </c>
      <c r="S15" s="94" t="s">
        <v>2</v>
      </c>
    </row>
    <row r="16" spans="3:23" x14ac:dyDescent="0.25">
      <c r="C16" s="98" t="s">
        <v>11</v>
      </c>
      <c r="D16" s="93"/>
      <c r="E16" s="93"/>
      <c r="F16" s="93"/>
      <c r="G16" s="93"/>
      <c r="H16" s="23"/>
      <c r="I16" s="23"/>
      <c r="J16" s="23"/>
      <c r="K16" s="93"/>
      <c r="L16" s="93"/>
      <c r="M16" s="93"/>
      <c r="N16" s="23"/>
      <c r="O16" s="14"/>
      <c r="P16" s="23"/>
      <c r="Q16" s="14" t="s">
        <v>35</v>
      </c>
      <c r="R16" s="20" t="s">
        <v>4</v>
      </c>
      <c r="S16" s="94" t="s">
        <v>6</v>
      </c>
    </row>
    <row r="17" spans="3:54" ht="15.75" thickBot="1" x14ac:dyDescent="0.3">
      <c r="C17" s="99" t="s">
        <v>12</v>
      </c>
      <c r="D17" s="95"/>
      <c r="E17" s="95"/>
      <c r="F17" s="95"/>
      <c r="G17" s="95"/>
      <c r="H17" s="24"/>
      <c r="I17" s="24"/>
      <c r="J17" s="24"/>
      <c r="K17" s="95"/>
      <c r="L17" s="95"/>
      <c r="M17" s="95"/>
      <c r="N17" s="24"/>
      <c r="O17" s="15"/>
      <c r="P17" s="24"/>
      <c r="Q17" s="15" t="s">
        <v>36</v>
      </c>
      <c r="R17" s="21" t="s">
        <v>4</v>
      </c>
      <c r="S17" s="96" t="s">
        <v>6</v>
      </c>
    </row>
    <row r="18" spans="3:54" hidden="1" x14ac:dyDescent="0.25">
      <c r="C18" s="8" t="s">
        <v>8</v>
      </c>
      <c r="D18" s="9"/>
      <c r="E18" s="9"/>
      <c r="F18" s="9"/>
      <c r="G18" s="9"/>
      <c r="H18" s="9"/>
      <c r="I18" s="9"/>
      <c r="J18" s="9"/>
      <c r="K18" s="10"/>
      <c r="L18" s="10"/>
      <c r="M18" s="10"/>
      <c r="N18" s="10"/>
      <c r="O18" s="25" t="s">
        <v>0</v>
      </c>
      <c r="P18" s="19">
        <f>(0.999842594+(0.00006793952*$R$14)-(0.00000909529*$R$14^2)+(0.0000001001685*$R$14^3)-(0.000000001120083*$R$14^4)+(0.000000000006536332*$R$14^5))</f>
        <v>0.99768148881597907</v>
      </c>
      <c r="Q18" s="10"/>
      <c r="R18" s="2"/>
    </row>
    <row r="19" spans="3:54" hidden="1" x14ac:dyDescent="0.25">
      <c r="C19" s="8" t="s">
        <v>9</v>
      </c>
      <c r="D19" s="9"/>
      <c r="E19" s="9"/>
      <c r="F19" s="9"/>
      <c r="G19" s="9"/>
      <c r="H19" s="9"/>
      <c r="I19" s="9"/>
      <c r="J19" s="9"/>
      <c r="K19" s="10"/>
      <c r="L19" s="10"/>
      <c r="M19" s="10"/>
      <c r="N19" s="10"/>
      <c r="O19" s="25" t="s">
        <v>43</v>
      </c>
      <c r="P19" s="19" t="e">
        <f>$P$24*($P$18/#REF!)</f>
        <v>#REF!</v>
      </c>
      <c r="Q19" s="10" t="s">
        <v>3</v>
      </c>
      <c r="R19" s="2"/>
    </row>
    <row r="20" spans="3:54" hidden="1" x14ac:dyDescent="0.25">
      <c r="C20" s="8" t="s">
        <v>18</v>
      </c>
      <c r="D20" s="9"/>
      <c r="E20" s="9"/>
      <c r="F20" s="9"/>
      <c r="G20" s="9"/>
      <c r="H20" s="9"/>
      <c r="I20" s="9"/>
      <c r="J20" s="9"/>
      <c r="K20" s="10"/>
      <c r="L20" s="10"/>
      <c r="M20" s="10"/>
      <c r="N20" s="10"/>
      <c r="O20" s="25" t="s">
        <v>44</v>
      </c>
      <c r="P20" s="19" t="e">
        <f>5+#REF!</f>
        <v>#REF!</v>
      </c>
      <c r="Q20" s="10" t="s">
        <v>6</v>
      </c>
      <c r="R20" s="2"/>
    </row>
    <row r="21" spans="3:54" hidden="1" x14ac:dyDescent="0.25">
      <c r="C21" s="8" t="s">
        <v>10</v>
      </c>
      <c r="D21" s="9"/>
      <c r="E21" s="9"/>
      <c r="F21" s="9"/>
      <c r="G21" s="9"/>
      <c r="H21" s="9"/>
      <c r="I21" s="9"/>
      <c r="J21" s="9"/>
      <c r="K21" s="10"/>
      <c r="L21" s="10"/>
      <c r="M21" s="10"/>
      <c r="N21" s="10"/>
      <c r="O21" s="25" t="s">
        <v>45</v>
      </c>
      <c r="P21" s="19" t="e">
        <f>P20*(1+0.00001*(R14-20))</f>
        <v>#REF!</v>
      </c>
      <c r="Q21" s="10" t="s">
        <v>6</v>
      </c>
      <c r="R21" s="2"/>
    </row>
    <row r="22" spans="3:54" hidden="1" x14ac:dyDescent="0.25">
      <c r="C22" s="8" t="s">
        <v>13</v>
      </c>
      <c r="D22" s="9"/>
      <c r="E22" s="9"/>
      <c r="F22" s="9"/>
      <c r="G22" s="9"/>
      <c r="H22" s="9"/>
      <c r="I22" s="9"/>
      <c r="J22" s="9"/>
      <c r="K22" s="10"/>
      <c r="L22" s="10"/>
      <c r="M22" s="10"/>
      <c r="N22" s="10"/>
      <c r="O22" s="25" t="s">
        <v>39</v>
      </c>
      <c r="P22" s="22" t="e">
        <f>$R$16*(1+0.00001*(20-$R$14))</f>
        <v>#VALUE!</v>
      </c>
      <c r="Q22" s="10" t="s">
        <v>6</v>
      </c>
      <c r="R22" s="2"/>
    </row>
    <row r="23" spans="3:54" hidden="1" x14ac:dyDescent="0.25">
      <c r="C23" s="8" t="s">
        <v>14</v>
      </c>
      <c r="D23" s="9"/>
      <c r="E23" s="9"/>
      <c r="F23" s="9"/>
      <c r="G23" s="9"/>
      <c r="H23" s="9"/>
      <c r="I23" s="9"/>
      <c r="J23" s="9"/>
      <c r="K23" s="10"/>
      <c r="L23" s="10"/>
      <c r="M23" s="10"/>
      <c r="N23" s="10"/>
      <c r="O23" s="25" t="s">
        <v>40</v>
      </c>
      <c r="P23" s="22" t="e">
        <f>$R$17*(1+0.00001*(20-$R$14))</f>
        <v>#VALUE!</v>
      </c>
      <c r="Q23" s="10" t="s">
        <v>6</v>
      </c>
      <c r="R23" s="2"/>
    </row>
    <row r="24" spans="3:54" hidden="1" x14ac:dyDescent="0.25">
      <c r="C24" s="8" t="s">
        <v>15</v>
      </c>
      <c r="D24" s="9"/>
      <c r="E24" s="9"/>
      <c r="F24" s="9"/>
      <c r="G24" s="9"/>
      <c r="H24" s="9"/>
      <c r="I24" s="9"/>
      <c r="J24" s="9"/>
      <c r="K24" s="10"/>
      <c r="L24" s="10"/>
      <c r="M24" s="10"/>
      <c r="N24" s="10"/>
      <c r="O24" s="25" t="s">
        <v>41</v>
      </c>
      <c r="P24" s="23" t="e">
        <f>MAX(#REF!)</f>
        <v>#REF!</v>
      </c>
      <c r="Q24" s="10" t="s">
        <v>3</v>
      </c>
      <c r="R24" s="2"/>
    </row>
    <row r="25" spans="3:54" hidden="1" x14ac:dyDescent="0.25">
      <c r="C25" s="8" t="s">
        <v>16</v>
      </c>
      <c r="D25" s="9"/>
      <c r="E25" s="9"/>
      <c r="F25" s="9"/>
      <c r="G25" s="9"/>
      <c r="H25" s="9"/>
      <c r="I25" s="9"/>
      <c r="J25" s="9"/>
      <c r="K25" s="10"/>
      <c r="L25" s="10"/>
      <c r="M25" s="10"/>
      <c r="N25" s="10"/>
      <c r="O25" s="25" t="s">
        <v>42</v>
      </c>
      <c r="P25" s="23" t="e">
        <f>IF(ISBLANK(R14),"",IF(ISBLANK(P21),"",IF(ISBLANK(R17),"",(($P$24*$P$18)/($P$22-$P$23)))))</f>
        <v>#REF!</v>
      </c>
      <c r="Q25" s="10" t="s">
        <v>3</v>
      </c>
      <c r="R25" s="2"/>
    </row>
    <row r="26" spans="3:54" hidden="1" x14ac:dyDescent="0.25">
      <c r="C26" s="40" t="s">
        <v>31</v>
      </c>
      <c r="D26" s="41"/>
      <c r="E26" s="41"/>
      <c r="F26" s="41"/>
      <c r="G26" s="41"/>
      <c r="H26" s="41"/>
      <c r="I26" s="41"/>
      <c r="J26" s="41"/>
      <c r="K26" s="10"/>
      <c r="L26" s="10"/>
      <c r="M26" s="10"/>
      <c r="N26" s="10"/>
      <c r="O26" s="25" t="s">
        <v>30</v>
      </c>
      <c r="P26" s="23" t="e">
        <f>2+(#REF!+#REF!)</f>
        <v>#REF!</v>
      </c>
      <c r="Q26" s="10" t="s">
        <v>6</v>
      </c>
      <c r="R26" s="2"/>
    </row>
    <row r="27" spans="3:54" ht="15.75" hidden="1" thickBot="1" x14ac:dyDescent="0.3">
      <c r="C27" s="26"/>
      <c r="D27" s="27"/>
      <c r="E27" s="27"/>
      <c r="F27" s="27"/>
      <c r="G27" s="27"/>
      <c r="H27" s="27"/>
      <c r="I27" s="27"/>
      <c r="J27" s="27"/>
      <c r="K27" s="28"/>
      <c r="L27" s="28"/>
      <c r="M27" s="28"/>
      <c r="N27" s="28"/>
      <c r="O27" s="29" t="s">
        <v>29</v>
      </c>
      <c r="P27" s="24">
        <v>1.6999999999999999E-3</v>
      </c>
      <c r="Q27" s="28"/>
      <c r="R27" s="4"/>
    </row>
    <row r="29" spans="3:54" ht="15.75" x14ac:dyDescent="0.25">
      <c r="E29" s="202" t="s">
        <v>60</v>
      </c>
      <c r="F29" s="202"/>
      <c r="G29" s="202"/>
      <c r="H29" s="202"/>
      <c r="I29" s="69" t="s">
        <v>66</v>
      </c>
      <c r="K29" s="70"/>
      <c r="L29" s="70"/>
      <c r="M29" s="70"/>
      <c r="N29" s="71"/>
      <c r="O29" s="70" t="s">
        <v>66</v>
      </c>
    </row>
    <row r="30" spans="3:54" ht="16.5" thickBot="1" x14ac:dyDescent="0.3">
      <c r="E30" s="173"/>
      <c r="F30" s="173"/>
      <c r="G30" s="173"/>
      <c r="H30" s="173"/>
      <c r="I30" s="173"/>
      <c r="J30" s="73"/>
      <c r="K30" s="72"/>
      <c r="L30" s="72"/>
      <c r="M30" s="72"/>
      <c r="N30" s="71"/>
      <c r="O30" s="71" t="s">
        <v>65</v>
      </c>
      <c r="P30" s="71"/>
    </row>
    <row r="31" spans="3:54" ht="15.75" customHeight="1" x14ac:dyDescent="0.25">
      <c r="C31" s="203" t="s">
        <v>5</v>
      </c>
      <c r="D31" s="190" t="s">
        <v>24</v>
      </c>
      <c r="E31" s="190" t="s">
        <v>58</v>
      </c>
      <c r="F31" s="190" t="s">
        <v>56</v>
      </c>
      <c r="G31" s="190" t="s">
        <v>20</v>
      </c>
      <c r="H31" s="190" t="s">
        <v>76</v>
      </c>
      <c r="I31" s="188" t="s">
        <v>77</v>
      </c>
      <c r="J31" s="188" t="s">
        <v>64</v>
      </c>
      <c r="K31" s="190" t="s">
        <v>21</v>
      </c>
      <c r="L31" s="190" t="s">
        <v>22</v>
      </c>
      <c r="M31" s="190" t="s">
        <v>26</v>
      </c>
      <c r="N31" s="190" t="s">
        <v>25</v>
      </c>
      <c r="O31" s="190" t="s">
        <v>23</v>
      </c>
      <c r="P31" s="192" t="s">
        <v>74</v>
      </c>
      <c r="Q31" s="192"/>
      <c r="R31" s="192"/>
      <c r="S31" s="192"/>
      <c r="T31" s="184" t="s">
        <v>69</v>
      </c>
      <c r="U31" s="184"/>
      <c r="V31" s="184" t="s">
        <v>70</v>
      </c>
      <c r="W31" s="184"/>
      <c r="X31" s="184" t="s">
        <v>71</v>
      </c>
      <c r="Y31" s="184"/>
      <c r="Z31" s="184" t="s">
        <v>67</v>
      </c>
      <c r="AA31" s="184"/>
      <c r="AB31" s="184" t="s">
        <v>68</v>
      </c>
      <c r="AC31" s="186"/>
      <c r="AD31" s="227" t="s">
        <v>80</v>
      </c>
      <c r="AE31" s="227" t="s">
        <v>81</v>
      </c>
      <c r="AF31" s="227" t="s">
        <v>82</v>
      </c>
      <c r="AG31" s="228" t="s">
        <v>83</v>
      </c>
      <c r="AH31" s="227" t="s">
        <v>84</v>
      </c>
      <c r="AI31" s="227" t="s">
        <v>85</v>
      </c>
      <c r="AJ31" s="227" t="s">
        <v>86</v>
      </c>
      <c r="AK31" s="227" t="s">
        <v>87</v>
      </c>
      <c r="AL31" s="228" t="s">
        <v>88</v>
      </c>
      <c r="AM31" s="227" t="s">
        <v>89</v>
      </c>
      <c r="AN31" s="227" t="s">
        <v>90</v>
      </c>
      <c r="AO31" s="227" t="s">
        <v>91</v>
      </c>
      <c r="AP31" s="227" t="s">
        <v>92</v>
      </c>
      <c r="AQ31" s="227" t="s">
        <v>93</v>
      </c>
      <c r="AR31" s="228" t="s">
        <v>94</v>
      </c>
      <c r="AS31" s="228" t="s">
        <v>95</v>
      </c>
      <c r="AT31" s="228" t="s">
        <v>96</v>
      </c>
      <c r="AU31" s="227" t="s">
        <v>97</v>
      </c>
      <c r="AV31" s="227" t="s">
        <v>98</v>
      </c>
      <c r="AW31" s="229" t="s">
        <v>99</v>
      </c>
      <c r="AX31" s="227" t="s">
        <v>100</v>
      </c>
      <c r="AY31" s="227" t="s">
        <v>101</v>
      </c>
      <c r="AZ31" s="228" t="s">
        <v>102</v>
      </c>
      <c r="BA31" s="227" t="s">
        <v>103</v>
      </c>
      <c r="BB31" s="230" t="s">
        <v>104</v>
      </c>
    </row>
    <row r="32" spans="3:54" ht="15.75" customHeight="1" x14ac:dyDescent="0.25">
      <c r="C32" s="204"/>
      <c r="D32" s="191"/>
      <c r="E32" s="191"/>
      <c r="F32" s="191"/>
      <c r="G32" s="191"/>
      <c r="H32" s="191"/>
      <c r="I32" s="205"/>
      <c r="J32" s="189"/>
      <c r="K32" s="191"/>
      <c r="L32" s="191"/>
      <c r="M32" s="191"/>
      <c r="N32" s="191"/>
      <c r="O32" s="191"/>
      <c r="P32" s="193"/>
      <c r="Q32" s="193"/>
      <c r="R32" s="193"/>
      <c r="S32" s="193"/>
      <c r="T32" s="185"/>
      <c r="U32" s="185"/>
      <c r="V32" s="185"/>
      <c r="W32" s="185"/>
      <c r="X32" s="185"/>
      <c r="Y32" s="185"/>
      <c r="Z32" s="185"/>
      <c r="AA32" s="185"/>
      <c r="AB32" s="185"/>
      <c r="AC32" s="187"/>
      <c r="AD32" s="227"/>
      <c r="AE32" s="227"/>
      <c r="AF32" s="227"/>
      <c r="AG32" s="228"/>
      <c r="AH32" s="227"/>
      <c r="AI32" s="227"/>
      <c r="AJ32" s="227"/>
      <c r="AK32" s="227"/>
      <c r="AL32" s="228"/>
      <c r="AM32" s="227"/>
      <c r="AN32" s="227"/>
      <c r="AO32" s="227"/>
      <c r="AP32" s="227"/>
      <c r="AQ32" s="227"/>
      <c r="AR32" s="228"/>
      <c r="AS32" s="228"/>
      <c r="AT32" s="228"/>
      <c r="AU32" s="227"/>
      <c r="AV32" s="227"/>
      <c r="AW32" s="229"/>
      <c r="AX32" s="227"/>
      <c r="AY32" s="227"/>
      <c r="AZ32" s="228"/>
      <c r="BA32" s="227"/>
      <c r="BB32" s="230"/>
    </row>
    <row r="33" spans="1:54" ht="15.75" customHeight="1" x14ac:dyDescent="0.25">
      <c r="C33" s="178" t="s">
        <v>59</v>
      </c>
      <c r="D33" s="180" t="s">
        <v>4</v>
      </c>
      <c r="E33" s="180" t="s">
        <v>2</v>
      </c>
      <c r="F33" s="176" t="s">
        <v>62</v>
      </c>
      <c r="G33" s="182"/>
      <c r="H33" s="176" t="s">
        <v>27</v>
      </c>
      <c r="I33" s="176" t="s">
        <v>27</v>
      </c>
      <c r="J33" s="176" t="s">
        <v>62</v>
      </c>
      <c r="K33" s="174"/>
      <c r="L33" s="174"/>
      <c r="M33" s="174"/>
      <c r="N33" s="174"/>
      <c r="O33" s="174"/>
      <c r="P33" s="137" t="s">
        <v>132</v>
      </c>
      <c r="Q33" s="137"/>
      <c r="R33" s="137" t="s">
        <v>133</v>
      </c>
      <c r="S33" s="137" t="s">
        <v>134</v>
      </c>
      <c r="T33" s="138" t="s">
        <v>135</v>
      </c>
      <c r="U33" s="138" t="s">
        <v>136</v>
      </c>
      <c r="V33" s="138" t="s">
        <v>137</v>
      </c>
      <c r="W33" s="138" t="s">
        <v>138</v>
      </c>
      <c r="X33" s="138" t="s">
        <v>139</v>
      </c>
      <c r="Y33" s="138" t="s">
        <v>140</v>
      </c>
      <c r="Z33" s="138" t="s">
        <v>141</v>
      </c>
      <c r="AA33" s="138" t="s">
        <v>142</v>
      </c>
      <c r="AB33" s="138" t="s">
        <v>143</v>
      </c>
      <c r="AC33" s="139" t="s">
        <v>144</v>
      </c>
      <c r="AD33" s="129" t="s">
        <v>105</v>
      </c>
      <c r="AE33" s="129" t="s">
        <v>106</v>
      </c>
      <c r="AF33" s="129" t="s">
        <v>107</v>
      </c>
      <c r="AG33" s="130" t="s">
        <v>108</v>
      </c>
      <c r="AH33" s="129" t="s">
        <v>109</v>
      </c>
      <c r="AI33" s="131" t="s">
        <v>110</v>
      </c>
      <c r="AJ33" s="129" t="s">
        <v>111</v>
      </c>
      <c r="AK33" s="131" t="s">
        <v>112</v>
      </c>
      <c r="AL33" s="129" t="s">
        <v>113</v>
      </c>
      <c r="AM33" s="129" t="s">
        <v>114</v>
      </c>
      <c r="AN33" s="129" t="s">
        <v>115</v>
      </c>
      <c r="AO33" s="129" t="s">
        <v>116</v>
      </c>
      <c r="AP33" s="129" t="s">
        <v>117</v>
      </c>
      <c r="AQ33" s="131" t="s">
        <v>118</v>
      </c>
      <c r="AR33" s="129" t="s">
        <v>119</v>
      </c>
      <c r="AS33" s="129" t="s">
        <v>120</v>
      </c>
      <c r="AT33" s="132" t="s">
        <v>121</v>
      </c>
      <c r="AU33" s="131" t="s">
        <v>122</v>
      </c>
      <c r="AV33" s="131" t="s">
        <v>123</v>
      </c>
      <c r="AW33" s="131" t="s">
        <v>124</v>
      </c>
      <c r="AX33" s="129" t="s">
        <v>125</v>
      </c>
      <c r="AY33" s="129" t="s">
        <v>126</v>
      </c>
      <c r="AZ33" s="130" t="s">
        <v>127</v>
      </c>
      <c r="BA33" s="129" t="s">
        <v>128</v>
      </c>
      <c r="BB33" s="133" t="s">
        <v>129</v>
      </c>
    </row>
    <row r="34" spans="1:54" ht="14.25" customHeight="1" thickBot="1" x14ac:dyDescent="0.3">
      <c r="C34" s="179"/>
      <c r="D34" s="181"/>
      <c r="E34" s="181"/>
      <c r="F34" s="177"/>
      <c r="G34" s="183"/>
      <c r="H34" s="177"/>
      <c r="I34" s="177"/>
      <c r="J34" s="177"/>
      <c r="K34" s="125"/>
      <c r="L34" s="125"/>
      <c r="M34" s="125"/>
      <c r="N34" s="126" t="s">
        <v>6</v>
      </c>
      <c r="O34" s="125"/>
      <c r="P34" s="126" t="s">
        <v>61</v>
      </c>
      <c r="Q34" s="126" t="s">
        <v>79</v>
      </c>
      <c r="R34" s="126" t="s">
        <v>63</v>
      </c>
      <c r="S34" s="126" t="s">
        <v>28</v>
      </c>
      <c r="T34" s="100" t="s">
        <v>63</v>
      </c>
      <c r="U34" s="100" t="s">
        <v>28</v>
      </c>
      <c r="V34" s="100" t="s">
        <v>63</v>
      </c>
      <c r="W34" s="100" t="s">
        <v>28</v>
      </c>
      <c r="X34" s="100" t="s">
        <v>63</v>
      </c>
      <c r="Y34" s="100" t="s">
        <v>28</v>
      </c>
      <c r="Z34" s="100" t="s">
        <v>63</v>
      </c>
      <c r="AA34" s="100" t="s">
        <v>28</v>
      </c>
      <c r="AB34" s="100" t="s">
        <v>63</v>
      </c>
      <c r="AC34" s="101" t="s">
        <v>28</v>
      </c>
      <c r="AD34" s="134" t="s">
        <v>130</v>
      </c>
      <c r="AE34" s="134" t="s">
        <v>130</v>
      </c>
      <c r="AF34" s="134" t="s">
        <v>130</v>
      </c>
      <c r="AG34" s="135" t="s">
        <v>131</v>
      </c>
      <c r="AH34" s="134" t="s">
        <v>131</v>
      </c>
      <c r="AI34" s="134" t="s">
        <v>131</v>
      </c>
      <c r="AJ34" s="134" t="s">
        <v>131</v>
      </c>
      <c r="AK34" s="134" t="s">
        <v>131</v>
      </c>
      <c r="AL34" s="134" t="s">
        <v>131</v>
      </c>
      <c r="AM34" s="134" t="s">
        <v>131</v>
      </c>
      <c r="AN34" s="134" t="s">
        <v>131</v>
      </c>
      <c r="AO34" s="134" t="s">
        <v>131</v>
      </c>
      <c r="AP34" s="134" t="s">
        <v>131</v>
      </c>
      <c r="AQ34" s="134" t="s">
        <v>131</v>
      </c>
      <c r="AR34" s="134" t="s">
        <v>131</v>
      </c>
      <c r="AS34" s="134" t="s">
        <v>131</v>
      </c>
      <c r="AT34" s="134" t="s">
        <v>131</v>
      </c>
      <c r="AU34" s="134" t="s">
        <v>131</v>
      </c>
      <c r="AV34" s="134" t="s">
        <v>131</v>
      </c>
      <c r="AW34" s="134" t="s">
        <v>131</v>
      </c>
      <c r="AX34" s="134" t="s">
        <v>131</v>
      </c>
      <c r="AY34" s="134" t="s">
        <v>131</v>
      </c>
      <c r="AZ34" s="134" t="s">
        <v>131</v>
      </c>
      <c r="BA34" s="134" t="s">
        <v>131</v>
      </c>
      <c r="BB34" s="134" t="s">
        <v>131</v>
      </c>
    </row>
    <row r="35" spans="1:54" ht="15.75" x14ac:dyDescent="0.25">
      <c r="A35" s="75">
        <f>IF(ISBLANK(VLOOKUP(D35,#REF!,3)),0,1)</f>
        <v>1</v>
      </c>
      <c r="B35" s="74">
        <f>IF(ISBLANK(D35),0,IF(ISBLANK(E35),0,IF(ISBLANK(F35),0,1)))</f>
        <v>0</v>
      </c>
      <c r="C35" s="140">
        <v>1</v>
      </c>
      <c r="D35" s="53"/>
      <c r="E35" s="53"/>
      <c r="F35" s="53"/>
      <c r="G35" s="164" t="s">
        <v>4</v>
      </c>
      <c r="H35" s="53">
        <v>100</v>
      </c>
      <c r="I35" s="240">
        <v>101</v>
      </c>
      <c r="J35" s="142" t="s">
        <v>4</v>
      </c>
      <c r="K35" s="143" t="str">
        <f>IF(ISBLANK(E35),"",(0.000824493-(0.0000040899*E35)+(0.000000076438*E35^2)-(0.00000000082467*E35^3)+(0.0000000000053875*E35^4)))</f>
        <v/>
      </c>
      <c r="L35" s="143" t="str">
        <f>IF(ISBLANK(E35),"",(-0.00000572466+(0.00000010227*E35)-(0.0000000016546*E35^2)))</f>
        <v/>
      </c>
      <c r="M35" s="143" t="str">
        <f>IF(ISBLANK(E35),"",IF(ISBLANK(G35),(O35+(K35*35)+(L35*35^1.5)+(0.00000048314*35^2)),(O35+(K35*G35)+(L35*G35^1.5)+(0.00000048314*G35^2))))</f>
        <v/>
      </c>
      <c r="N35" s="144" t="str">
        <f>IF(ISBLANK(D35),"",IF(ISBLANK(G35),J35*(1+0.00001*(35-20)),J35*(1+0.00001*(G35-20))))</f>
        <v/>
      </c>
      <c r="O35" s="143" t="str">
        <f>IF(ISBLANK(E35),"",(0.999842594+(0.00006793952*E35)-(0.00000909529*E35^2)+(0.0000001001685*E35^3)-(0.000000001120083*E35^4)+(0.000000000006536332*E35^5)))</f>
        <v/>
      </c>
      <c r="P35" s="239"/>
      <c r="Q35" s="145" t="s">
        <v>4</v>
      </c>
      <c r="R35" s="145" t="s">
        <v>4</v>
      </c>
      <c r="S35" s="60"/>
      <c r="T35" s="231">
        <v>2.1999999999999999E-2</v>
      </c>
      <c r="U35" s="231">
        <v>2.1498166997878501E-2</v>
      </c>
      <c r="X35" s="231">
        <v>16.028000000000002</v>
      </c>
      <c r="Y35" s="231">
        <v>15.662391847363486</v>
      </c>
      <c r="Z35" s="231">
        <v>1.1879999999999999</v>
      </c>
      <c r="AA35" s="231">
        <v>1.1609010178854391</v>
      </c>
      <c r="AB35" s="231">
        <v>5.51</v>
      </c>
      <c r="AC35" s="231">
        <v>5.3843136435595707</v>
      </c>
      <c r="AD35" s="149"/>
      <c r="AE35" s="149"/>
      <c r="AF35" s="149"/>
      <c r="AG35" s="149"/>
      <c r="AH35" s="149"/>
      <c r="AI35" s="149"/>
      <c r="AJ35" s="149"/>
      <c r="AK35" s="149"/>
      <c r="AL35" s="149"/>
      <c r="AM35" s="149"/>
      <c r="AN35" s="149"/>
      <c r="AO35" s="149"/>
      <c r="AP35" s="149"/>
      <c r="AQ35" s="149"/>
      <c r="AR35" s="149"/>
      <c r="AS35" s="149"/>
      <c r="AT35" s="149"/>
      <c r="AU35" s="149"/>
      <c r="AV35" s="149"/>
      <c r="AW35" s="149"/>
      <c r="AX35" s="149"/>
      <c r="AY35" s="149"/>
      <c r="AZ35" s="149"/>
      <c r="BA35" s="149"/>
      <c r="BB35" s="150"/>
    </row>
    <row r="36" spans="1:54" ht="15.75" x14ac:dyDescent="0.25">
      <c r="A36" s="75">
        <f>IF(ISBLANK(VLOOKUP(D36,#REF!,3)),0,1)</f>
        <v>1</v>
      </c>
      <c r="B36" s="74">
        <f t="shared" ref="B36:B58" si="0">IF(ISBLANK(D36),0,IF(ISBLANK(E36),0,IF(ISBLANK(F36),0,1)))</f>
        <v>0</v>
      </c>
      <c r="C36" s="52">
        <v>2</v>
      </c>
      <c r="D36" s="53"/>
      <c r="E36" s="53"/>
      <c r="F36" s="53"/>
      <c r="G36" s="164" t="s">
        <v>4</v>
      </c>
      <c r="H36" s="53">
        <v>75</v>
      </c>
      <c r="I36" s="240">
        <v>75</v>
      </c>
      <c r="J36" s="127" t="s">
        <v>4</v>
      </c>
      <c r="K36" s="57" t="str">
        <f t="shared" ref="K36:K45" si="1">IF(ISBLANK(E36),"",(0.000824493-(0.0000040899*E36)+(0.000000076438*E36^2)-(0.00000000082467*E36^3)+(0.0000000000053875*E36^4)))</f>
        <v/>
      </c>
      <c r="L36" s="57" t="str">
        <f t="shared" ref="L36:L45" si="2">IF(ISBLANK(E36),"",(-0.00000572466+(0.00000010227*E36)-(0.0000000016546*E36^2)))</f>
        <v/>
      </c>
      <c r="M36" s="57" t="str">
        <f t="shared" ref="M36:M45" si="3">IF(ISBLANK(E36),"",IF(ISBLANK(G36),(O36+(K36*35)+(L36*35^1.5)+(0.00000048314*35^2)),(O36+(K36*G36)+(L36*G36^1.5)+(0.00000048314*G36^2))))</f>
        <v/>
      </c>
      <c r="N36" s="58" t="str">
        <f t="shared" ref="N36:N45" si="4">IF(ISBLANK(D36),"",IF(ISBLANK(G36),J36*(1+0.00001*(35-20)),J36*(1+0.00001*(G36-20))))</f>
        <v/>
      </c>
      <c r="O36" s="57" t="str">
        <f t="shared" ref="O36:O45" si="5">IF(ISBLANK(E36),"",(0.999842594+(0.00006793952*E36)-(0.00000909529*E36^2)+(0.0000001001685*E36^3)-(0.000000001120083*E36^4)+(0.000000000006536332*E36^5)))</f>
        <v/>
      </c>
      <c r="P36" s="239"/>
      <c r="Q36" s="59" t="s">
        <v>4</v>
      </c>
      <c r="R36" s="59" t="s">
        <v>4</v>
      </c>
      <c r="S36" s="60"/>
      <c r="T36" s="231">
        <v>2.5999999999999999E-2</v>
      </c>
      <c r="U36" s="231">
        <v>2.5406924633856413E-2</v>
      </c>
      <c r="X36" s="231">
        <v>14.304</v>
      </c>
      <c r="Y36" s="231">
        <v>13.977717306257006</v>
      </c>
      <c r="Z36" s="231">
        <v>1.0629999999999999</v>
      </c>
      <c r="AA36" s="231">
        <v>1.0387523417611295</v>
      </c>
      <c r="AB36" s="231">
        <v>5.09</v>
      </c>
      <c r="AC36" s="231">
        <v>4.9738940917818901</v>
      </c>
      <c r="AD36" s="76"/>
      <c r="AE36" s="76"/>
      <c r="AF36" s="76"/>
      <c r="AG36" s="76"/>
      <c r="AH36" s="76"/>
      <c r="AI36" s="76"/>
      <c r="AJ36" s="76"/>
      <c r="AK36" s="76"/>
      <c r="AL36" s="76"/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76"/>
      <c r="BA36" s="76"/>
      <c r="BB36" s="77"/>
    </row>
    <row r="37" spans="1:54" ht="15.75" x14ac:dyDescent="0.25">
      <c r="A37" s="75">
        <f>IF(ISBLANK(VLOOKUP(D37,#REF!,3)),0,1)</f>
        <v>1</v>
      </c>
      <c r="B37" s="74">
        <f t="shared" si="0"/>
        <v>0</v>
      </c>
      <c r="C37" s="52">
        <v>3</v>
      </c>
      <c r="D37" s="53"/>
      <c r="E37" s="53"/>
      <c r="F37" s="53"/>
      <c r="G37" s="164" t="s">
        <v>4</v>
      </c>
      <c r="H37" s="53">
        <v>20</v>
      </c>
      <c r="I37" s="240">
        <v>49</v>
      </c>
      <c r="J37" s="127" t="s">
        <v>4</v>
      </c>
      <c r="K37" s="57" t="str">
        <f t="shared" si="1"/>
        <v/>
      </c>
      <c r="L37" s="57" t="str">
        <f t="shared" si="2"/>
        <v/>
      </c>
      <c r="M37" s="57" t="str">
        <f t="shared" si="3"/>
        <v/>
      </c>
      <c r="N37" s="58" t="str">
        <f t="shared" si="4"/>
        <v/>
      </c>
      <c r="O37" s="57" t="str">
        <f t="shared" si="5"/>
        <v/>
      </c>
      <c r="P37" s="239"/>
      <c r="Q37" s="59" t="s">
        <v>4</v>
      </c>
      <c r="R37" s="59" t="s">
        <v>4</v>
      </c>
      <c r="S37" s="60"/>
      <c r="T37" s="231">
        <v>3.5000000000000003E-2</v>
      </c>
      <c r="U37" s="231">
        <v>3.4201629314806713E-2</v>
      </c>
      <c r="X37" s="231">
        <v>11.994999999999999</v>
      </c>
      <c r="Y37" s="231">
        <v>11.721386960888756</v>
      </c>
      <c r="Z37" s="231">
        <v>0.92299999999999993</v>
      </c>
      <c r="AA37" s="231">
        <v>0.90194582450190253</v>
      </c>
      <c r="AB37" s="231">
        <v>3.71</v>
      </c>
      <c r="AC37" s="231">
        <v>3.625372707369511</v>
      </c>
      <c r="AD37" s="76"/>
      <c r="AE37" s="76"/>
      <c r="AF37" s="76"/>
      <c r="AG37" s="76"/>
      <c r="AH37" s="76"/>
      <c r="AI37" s="76"/>
      <c r="AJ37" s="76"/>
      <c r="AK37" s="76"/>
      <c r="AL37" s="76"/>
      <c r="AM37" s="76"/>
      <c r="AN37" s="76"/>
      <c r="AO37" s="76"/>
      <c r="AP37" s="76"/>
      <c r="AQ37" s="76"/>
      <c r="AR37" s="76"/>
      <c r="AS37" s="76"/>
      <c r="AT37" s="76"/>
      <c r="AU37" s="76"/>
      <c r="AV37" s="76"/>
      <c r="AW37" s="76"/>
      <c r="AX37" s="76"/>
      <c r="AY37" s="76"/>
      <c r="AZ37" s="76"/>
      <c r="BA37" s="76"/>
      <c r="BB37" s="77"/>
    </row>
    <row r="38" spans="1:54" ht="15.75" x14ac:dyDescent="0.25">
      <c r="A38" s="75">
        <f>IF(ISBLANK(VLOOKUP(D38,#REF!,3)),0,1)</f>
        <v>1</v>
      </c>
      <c r="B38" s="74">
        <f t="shared" si="0"/>
        <v>0</v>
      </c>
      <c r="C38" s="52">
        <v>4</v>
      </c>
      <c r="D38" s="53"/>
      <c r="E38" s="53"/>
      <c r="F38" s="53"/>
      <c r="G38" s="164" t="s">
        <v>4</v>
      </c>
      <c r="H38" s="53">
        <v>23</v>
      </c>
      <c r="I38" s="240">
        <v>25.6</v>
      </c>
      <c r="J38" s="127" t="s">
        <v>4</v>
      </c>
      <c r="K38" s="57" t="str">
        <f t="shared" si="1"/>
        <v/>
      </c>
      <c r="L38" s="57" t="str">
        <f t="shared" si="2"/>
        <v/>
      </c>
      <c r="M38" s="57" t="str">
        <f t="shared" si="3"/>
        <v/>
      </c>
      <c r="N38" s="58" t="str">
        <f t="shared" si="4"/>
        <v/>
      </c>
      <c r="O38" s="57" t="str">
        <f t="shared" si="5"/>
        <v/>
      </c>
      <c r="P38" s="239"/>
      <c r="Q38" s="59" t="s">
        <v>4</v>
      </c>
      <c r="R38" s="59" t="s">
        <v>4</v>
      </c>
      <c r="S38" s="60"/>
      <c r="T38" s="231">
        <v>1.3089999999999999</v>
      </c>
      <c r="U38" s="231">
        <v>1.2791409363737709</v>
      </c>
      <c r="X38" s="231">
        <v>6.181</v>
      </c>
      <c r="Y38" s="231">
        <v>6.0400077369948653</v>
      </c>
      <c r="Z38" s="231">
        <v>0.72499999999999998</v>
      </c>
      <c r="AA38" s="231">
        <v>0.70846232152099609</v>
      </c>
      <c r="AB38" s="231">
        <v>1.69</v>
      </c>
      <c r="AC38" s="231">
        <v>1.6514501012006668</v>
      </c>
      <c r="AD38" s="76"/>
      <c r="AE38" s="76"/>
      <c r="AF38" s="76"/>
      <c r="AG38" s="76"/>
      <c r="AH38" s="76"/>
      <c r="AI38" s="76"/>
      <c r="AJ38" s="76"/>
      <c r="AK38" s="76"/>
      <c r="AL38" s="76"/>
      <c r="AM38" s="76"/>
      <c r="AN38" s="76"/>
      <c r="AO38" s="76"/>
      <c r="AP38" s="76"/>
      <c r="AQ38" s="76"/>
      <c r="AR38" s="76"/>
      <c r="AS38" s="76"/>
      <c r="AT38" s="76"/>
      <c r="AU38" s="76"/>
      <c r="AV38" s="76"/>
      <c r="AW38" s="76"/>
      <c r="AX38" s="76"/>
      <c r="AY38" s="76"/>
      <c r="AZ38" s="76"/>
      <c r="BA38" s="76"/>
      <c r="BB38" s="77"/>
    </row>
    <row r="39" spans="1:54" ht="15.75" x14ac:dyDescent="0.25">
      <c r="A39" s="75">
        <f>IF(ISBLANK(VLOOKUP(D39,#REF!,3)),0,1)</f>
        <v>1</v>
      </c>
      <c r="B39" s="74">
        <f t="shared" si="0"/>
        <v>0</v>
      </c>
      <c r="C39" s="52">
        <v>5</v>
      </c>
      <c r="D39" s="53"/>
      <c r="E39" s="53"/>
      <c r="F39" s="53"/>
      <c r="G39" s="164" t="s">
        <v>4</v>
      </c>
      <c r="H39" s="53">
        <v>23</v>
      </c>
      <c r="I39" s="240">
        <v>25.3</v>
      </c>
      <c r="J39" s="127" t="s">
        <v>4</v>
      </c>
      <c r="K39" s="57" t="str">
        <f t="shared" si="1"/>
        <v/>
      </c>
      <c r="L39" s="57" t="str">
        <f t="shared" si="2"/>
        <v/>
      </c>
      <c r="M39" s="57" t="str">
        <f t="shared" si="3"/>
        <v/>
      </c>
      <c r="N39" s="58" t="str">
        <f t="shared" si="4"/>
        <v/>
      </c>
      <c r="O39" s="57" t="str">
        <f t="shared" si="5"/>
        <v/>
      </c>
      <c r="P39" s="239"/>
      <c r="Q39" s="59" t="s">
        <v>4</v>
      </c>
      <c r="R39" s="59" t="s">
        <v>4</v>
      </c>
      <c r="S39" s="60"/>
      <c r="T39" s="231">
        <v>1.214</v>
      </c>
      <c r="U39" s="231">
        <v>1.1863079425192955</v>
      </c>
      <c r="X39" s="231">
        <v>5.7560000000000002</v>
      </c>
      <c r="Y39" s="231">
        <v>5.6247022381722118</v>
      </c>
      <c r="Z39" s="231">
        <v>0.71099999999999997</v>
      </c>
      <c r="AA39" s="231">
        <v>0.69478166979507339</v>
      </c>
      <c r="AB39" s="231">
        <v>1.69</v>
      </c>
      <c r="AC39" s="231">
        <v>1.6514501012006668</v>
      </c>
      <c r="AD39" s="76"/>
      <c r="AE39" s="76"/>
      <c r="AF39" s="76"/>
      <c r="AG39" s="76"/>
      <c r="AH39" s="76"/>
      <c r="AI39" s="76"/>
      <c r="AJ39" s="76"/>
      <c r="AK39" s="76"/>
      <c r="AL39" s="76"/>
      <c r="AM39" s="76"/>
      <c r="AN39" s="76"/>
      <c r="AO39" s="76"/>
      <c r="AP39" s="76"/>
      <c r="AQ39" s="76"/>
      <c r="AR39" s="76"/>
      <c r="AS39" s="76"/>
      <c r="AT39" s="76"/>
      <c r="AU39" s="76"/>
      <c r="AV39" s="76"/>
      <c r="AW39" s="76"/>
      <c r="AX39" s="76"/>
      <c r="AY39" s="76"/>
      <c r="AZ39" s="76"/>
      <c r="BA39" s="76"/>
      <c r="BB39" s="77"/>
    </row>
    <row r="40" spans="1:54" ht="15.75" x14ac:dyDescent="0.25">
      <c r="A40" s="75">
        <f>IF(ISBLANK(VLOOKUP(D40,#REF!,3)),0,1)</f>
        <v>1</v>
      </c>
      <c r="B40" s="74">
        <f t="shared" si="0"/>
        <v>0</v>
      </c>
      <c r="C40" s="52">
        <v>6</v>
      </c>
      <c r="D40" s="53"/>
      <c r="E40" s="53"/>
      <c r="F40" s="53"/>
      <c r="G40" s="164" t="s">
        <v>4</v>
      </c>
      <c r="H40" s="53">
        <v>20</v>
      </c>
      <c r="I40" s="240">
        <v>20</v>
      </c>
      <c r="J40" s="127" t="s">
        <v>4</v>
      </c>
      <c r="K40" s="57" t="str">
        <f t="shared" si="1"/>
        <v/>
      </c>
      <c r="L40" s="57" t="str">
        <f t="shared" si="2"/>
        <v/>
      </c>
      <c r="M40" s="57" t="str">
        <f t="shared" si="3"/>
        <v/>
      </c>
      <c r="N40" s="58" t="str">
        <f t="shared" si="4"/>
        <v/>
      </c>
      <c r="O40" s="57" t="str">
        <f t="shared" si="5"/>
        <v/>
      </c>
      <c r="P40" s="239"/>
      <c r="Q40" s="59" t="s">
        <v>4</v>
      </c>
      <c r="R40" s="59" t="s">
        <v>4</v>
      </c>
      <c r="S40" s="60"/>
      <c r="T40" s="231">
        <v>0.58399999999999996</v>
      </c>
      <c r="U40" s="231">
        <v>0.57067861485277471</v>
      </c>
      <c r="X40" s="231">
        <v>4.6560000000000006</v>
      </c>
      <c r="Y40" s="231">
        <v>4.5497938882782876</v>
      </c>
      <c r="Z40" s="231">
        <v>0.58599999999999997</v>
      </c>
      <c r="AA40" s="231">
        <v>0.5726329936707637</v>
      </c>
      <c r="AB40" s="231">
        <v>1.69</v>
      </c>
      <c r="AC40" s="231">
        <v>1.6514501012006668</v>
      </c>
      <c r="AD40" s="76"/>
      <c r="AE40" s="76"/>
      <c r="AF40" s="76"/>
      <c r="AG40" s="76"/>
      <c r="AH40" s="76"/>
      <c r="AI40" s="76"/>
      <c r="AJ40" s="76"/>
      <c r="AK40" s="76"/>
      <c r="AL40" s="76"/>
      <c r="AM40" s="76"/>
      <c r="AN40" s="76"/>
      <c r="AO40" s="76"/>
      <c r="AP40" s="76"/>
      <c r="AQ40" s="76"/>
      <c r="AR40" s="76"/>
      <c r="AS40" s="76"/>
      <c r="AT40" s="76"/>
      <c r="AU40" s="76"/>
      <c r="AV40" s="76"/>
      <c r="AW40" s="76"/>
      <c r="AX40" s="76"/>
      <c r="AY40" s="76"/>
      <c r="AZ40" s="76"/>
      <c r="BA40" s="76"/>
      <c r="BB40" s="77"/>
    </row>
    <row r="41" spans="1:54" ht="15.75" x14ac:dyDescent="0.25">
      <c r="A41" s="75">
        <f>IF(ISBLANK(VLOOKUP(D41,#REF!,3)),0,1)</f>
        <v>1</v>
      </c>
      <c r="B41" s="74">
        <f t="shared" si="0"/>
        <v>0</v>
      </c>
      <c r="C41" s="52">
        <v>7</v>
      </c>
      <c r="D41" s="53"/>
      <c r="E41" s="53"/>
      <c r="F41" s="53"/>
      <c r="G41" s="164" t="s">
        <v>4</v>
      </c>
      <c r="H41" s="53">
        <v>15</v>
      </c>
      <c r="I41" s="240">
        <v>15</v>
      </c>
      <c r="J41" s="127" t="s">
        <v>4</v>
      </c>
      <c r="K41" s="57" t="str">
        <f t="shared" si="1"/>
        <v/>
      </c>
      <c r="L41" s="57" t="str">
        <f t="shared" si="2"/>
        <v/>
      </c>
      <c r="M41" s="57" t="str">
        <f t="shared" si="3"/>
        <v/>
      </c>
      <c r="N41" s="58" t="str">
        <f t="shared" si="4"/>
        <v/>
      </c>
      <c r="O41" s="57" t="str">
        <f t="shared" si="5"/>
        <v/>
      </c>
      <c r="P41" s="239"/>
      <c r="Q41" s="59" t="s">
        <v>4</v>
      </c>
      <c r="R41" s="59" t="s">
        <v>4</v>
      </c>
      <c r="S41" s="60"/>
      <c r="T41" s="231">
        <v>0.19</v>
      </c>
      <c r="U41" s="231">
        <v>0.18566598770895071</v>
      </c>
      <c r="X41" s="231">
        <v>2.77</v>
      </c>
      <c r="Y41" s="231">
        <v>2.7068146629147023</v>
      </c>
      <c r="Z41" s="231">
        <v>0.44099999999999995</v>
      </c>
      <c r="AA41" s="231">
        <v>0.43094052936656446</v>
      </c>
      <c r="AB41" s="231">
        <v>1.1499999999999999</v>
      </c>
      <c r="AC41" s="231">
        <v>1.123767820343649</v>
      </c>
      <c r="AD41" s="76"/>
      <c r="AE41" s="76"/>
      <c r="AF41" s="76"/>
      <c r="AG41" s="76"/>
      <c r="AH41" s="76"/>
      <c r="AI41" s="76"/>
      <c r="AJ41" s="76"/>
      <c r="AK41" s="76"/>
      <c r="AL41" s="76"/>
      <c r="AM41" s="76"/>
      <c r="AN41" s="76"/>
      <c r="AO41" s="76"/>
      <c r="AP41" s="76"/>
      <c r="AQ41" s="76"/>
      <c r="AR41" s="76"/>
      <c r="AS41" s="76"/>
      <c r="AT41" s="76"/>
      <c r="AU41" s="76"/>
      <c r="AV41" s="76"/>
      <c r="AW41" s="76"/>
      <c r="AX41" s="76"/>
      <c r="AY41" s="76"/>
      <c r="AZ41" s="76"/>
      <c r="BA41" s="76"/>
      <c r="BB41" s="77"/>
    </row>
    <row r="42" spans="1:54" ht="15.75" x14ac:dyDescent="0.25">
      <c r="A42" s="75">
        <f>IF(ISBLANK(VLOOKUP(D42,#REF!,3)),0,1)</f>
        <v>1</v>
      </c>
      <c r="B42" s="74">
        <f t="shared" si="0"/>
        <v>0</v>
      </c>
      <c r="C42" s="52">
        <v>8</v>
      </c>
      <c r="D42" s="53"/>
      <c r="E42" s="53"/>
      <c r="F42" s="53"/>
      <c r="G42" s="164" t="s">
        <v>4</v>
      </c>
      <c r="H42" s="53">
        <v>15</v>
      </c>
      <c r="I42" s="240">
        <v>15</v>
      </c>
      <c r="J42" s="127" t="s">
        <v>4</v>
      </c>
      <c r="K42" s="57" t="str">
        <f t="shared" si="1"/>
        <v/>
      </c>
      <c r="L42" s="57" t="str">
        <f t="shared" si="2"/>
        <v/>
      </c>
      <c r="M42" s="57" t="str">
        <f t="shared" si="3"/>
        <v/>
      </c>
      <c r="N42" s="58" t="str">
        <f t="shared" si="4"/>
        <v/>
      </c>
      <c r="O42" s="57" t="str">
        <f t="shared" si="5"/>
        <v/>
      </c>
      <c r="P42" s="239"/>
      <c r="Q42" s="59" t="s">
        <v>4</v>
      </c>
      <c r="R42" s="59" t="s">
        <v>4</v>
      </c>
      <c r="S42" s="60"/>
      <c r="T42" s="231">
        <v>0.187</v>
      </c>
      <c r="U42" s="231">
        <v>0.18273441948196728</v>
      </c>
      <c r="X42" s="231">
        <v>2.5630000000000002</v>
      </c>
      <c r="Y42" s="231">
        <v>2.504536455252846</v>
      </c>
      <c r="Z42" s="231">
        <v>0.41400000000000003</v>
      </c>
      <c r="AA42" s="231">
        <v>0.40455641532371367</v>
      </c>
      <c r="AB42" s="231">
        <v>1.1100000000000001</v>
      </c>
      <c r="AC42" s="231">
        <v>1.0846802439838701</v>
      </c>
      <c r="AD42" s="76"/>
      <c r="AE42" s="76"/>
      <c r="AF42" s="76"/>
      <c r="AG42" s="76"/>
      <c r="AH42" s="76"/>
      <c r="AI42" s="76"/>
      <c r="AJ42" s="76"/>
      <c r="AK42" s="76"/>
      <c r="AL42" s="76"/>
      <c r="AM42" s="76"/>
      <c r="AN42" s="76"/>
      <c r="AO42" s="76"/>
      <c r="AP42" s="76"/>
      <c r="AQ42" s="76"/>
      <c r="AR42" s="76"/>
      <c r="AS42" s="76"/>
      <c r="AT42" s="76"/>
      <c r="AU42" s="76"/>
      <c r="AV42" s="76"/>
      <c r="AW42" s="76"/>
      <c r="AX42" s="76"/>
      <c r="AY42" s="76"/>
      <c r="AZ42" s="76"/>
      <c r="BA42" s="76"/>
      <c r="BB42" s="77"/>
    </row>
    <row r="43" spans="1:54" ht="15.75" x14ac:dyDescent="0.25">
      <c r="A43" s="75">
        <f>IF(ISBLANK(VLOOKUP(D43,#REF!,3)),0,1)</f>
        <v>1</v>
      </c>
      <c r="B43" s="74">
        <f t="shared" si="0"/>
        <v>0</v>
      </c>
      <c r="C43" s="52">
        <v>9</v>
      </c>
      <c r="D43" s="53"/>
      <c r="E43" s="53"/>
      <c r="F43" s="53"/>
      <c r="G43" s="164" t="s">
        <v>4</v>
      </c>
      <c r="H43" s="53">
        <v>15</v>
      </c>
      <c r="I43" s="240">
        <v>15</v>
      </c>
      <c r="J43" s="127" t="s">
        <v>4</v>
      </c>
      <c r="K43" s="57" t="str">
        <f t="shared" si="1"/>
        <v/>
      </c>
      <c r="L43" s="57" t="str">
        <f t="shared" si="2"/>
        <v/>
      </c>
      <c r="M43" s="57" t="str">
        <f t="shared" si="3"/>
        <v/>
      </c>
      <c r="N43" s="58" t="str">
        <f t="shared" si="4"/>
        <v/>
      </c>
      <c r="O43" s="57" t="str">
        <f t="shared" si="5"/>
        <v/>
      </c>
      <c r="P43" s="239"/>
      <c r="Q43" s="59" t="s">
        <v>4</v>
      </c>
      <c r="R43" s="59" t="s">
        <v>4</v>
      </c>
      <c r="S43" s="60"/>
      <c r="T43" s="231">
        <v>0.16500000000000001</v>
      </c>
      <c r="U43" s="231">
        <v>0.16123625248408877</v>
      </c>
      <c r="X43" s="231">
        <v>2.3149999999999999</v>
      </c>
      <c r="Y43" s="231">
        <v>2.2621934818222149</v>
      </c>
      <c r="Z43" s="231">
        <v>0.36799999999999999</v>
      </c>
      <c r="AA43" s="231">
        <v>0.35960570250996765</v>
      </c>
      <c r="AB43" s="231">
        <v>1.07</v>
      </c>
      <c r="AC43" s="231">
        <v>1.045592667624091</v>
      </c>
      <c r="AD43" s="76"/>
      <c r="AE43" s="76"/>
      <c r="AF43" s="76"/>
      <c r="AG43" s="76"/>
      <c r="AH43" s="76"/>
      <c r="AI43" s="76"/>
      <c r="AJ43" s="76"/>
      <c r="AK43" s="76"/>
      <c r="AL43" s="76"/>
      <c r="AM43" s="76"/>
      <c r="AN43" s="76"/>
      <c r="AO43" s="76"/>
      <c r="AP43" s="76"/>
      <c r="AQ43" s="76"/>
      <c r="AR43" s="76"/>
      <c r="AS43" s="76"/>
      <c r="AT43" s="76"/>
      <c r="AU43" s="76"/>
      <c r="AV43" s="76"/>
      <c r="AW43" s="76"/>
      <c r="AX43" s="76"/>
      <c r="AY43" s="76"/>
      <c r="AZ43" s="76"/>
      <c r="BA43" s="76"/>
      <c r="BB43" s="77"/>
    </row>
    <row r="44" spans="1:54" ht="15.75" x14ac:dyDescent="0.25">
      <c r="A44" s="75">
        <f>IF(ISBLANK(VLOOKUP(D44,#REF!,3)),0,1)</f>
        <v>1</v>
      </c>
      <c r="B44" s="74">
        <f t="shared" si="0"/>
        <v>0</v>
      </c>
      <c r="C44" s="52">
        <v>10</v>
      </c>
      <c r="D44" s="53"/>
      <c r="E44" s="53"/>
      <c r="F44" s="53"/>
      <c r="G44" s="164" t="s">
        <v>4</v>
      </c>
      <c r="H44" s="53">
        <v>10</v>
      </c>
      <c r="I44" s="240">
        <v>10</v>
      </c>
      <c r="J44" s="127" t="s">
        <v>4</v>
      </c>
      <c r="K44" s="57" t="str">
        <f t="shared" si="1"/>
        <v/>
      </c>
      <c r="L44" s="57" t="str">
        <f t="shared" si="2"/>
        <v/>
      </c>
      <c r="M44" s="57" t="str">
        <f t="shared" si="3"/>
        <v/>
      </c>
      <c r="N44" s="58" t="str">
        <f t="shared" si="4"/>
        <v/>
      </c>
      <c r="O44" s="57" t="str">
        <f t="shared" si="5"/>
        <v/>
      </c>
      <c r="P44" s="239"/>
      <c r="Q44" s="59" t="s">
        <v>4</v>
      </c>
      <c r="R44" s="59" t="s">
        <v>4</v>
      </c>
      <c r="S44" s="60"/>
      <c r="T44" s="231">
        <v>4.4999999999999998E-2</v>
      </c>
      <c r="U44" s="231">
        <v>4.3973523404751483E-2</v>
      </c>
      <c r="X44" s="231">
        <v>0.29499999999999998</v>
      </c>
      <c r="Y44" s="231">
        <v>0.28827087565337084</v>
      </c>
      <c r="Z44" s="231">
        <v>0.20200000000000001</v>
      </c>
      <c r="AA44" s="231">
        <v>0.19739226061688445</v>
      </c>
      <c r="AB44" s="231">
        <v>2.77</v>
      </c>
      <c r="AC44" s="231">
        <v>2.7068146629147023</v>
      </c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  <c r="AP44" s="76"/>
      <c r="AQ44" s="76"/>
      <c r="AR44" s="76"/>
      <c r="AS44" s="76"/>
      <c r="AT44" s="76"/>
      <c r="AU44" s="76"/>
      <c r="AV44" s="76"/>
      <c r="AW44" s="76"/>
      <c r="AX44" s="76"/>
      <c r="AY44" s="76"/>
      <c r="AZ44" s="76"/>
      <c r="BA44" s="76"/>
      <c r="BB44" s="77"/>
    </row>
    <row r="45" spans="1:54" ht="15.75" x14ac:dyDescent="0.25">
      <c r="A45" s="75">
        <f>IF(ISBLANK(VLOOKUP(D45,#REF!,3)),0,1)</f>
        <v>1</v>
      </c>
      <c r="B45" s="74">
        <f t="shared" si="0"/>
        <v>0</v>
      </c>
      <c r="C45" s="52">
        <v>11</v>
      </c>
      <c r="D45" s="53"/>
      <c r="E45" s="53"/>
      <c r="F45" s="53"/>
      <c r="G45" s="164" t="s">
        <v>4</v>
      </c>
      <c r="H45" s="53">
        <v>10</v>
      </c>
      <c r="I45" s="240">
        <v>10</v>
      </c>
      <c r="J45" s="127" t="s">
        <v>4</v>
      </c>
      <c r="K45" s="57" t="str">
        <f t="shared" si="1"/>
        <v/>
      </c>
      <c r="L45" s="57" t="str">
        <f t="shared" si="2"/>
        <v/>
      </c>
      <c r="M45" s="57" t="str">
        <f t="shared" si="3"/>
        <v/>
      </c>
      <c r="N45" s="58" t="str">
        <f t="shared" si="4"/>
        <v/>
      </c>
      <c r="O45" s="57" t="str">
        <f t="shared" si="5"/>
        <v/>
      </c>
      <c r="P45" s="239"/>
      <c r="Q45" s="59" t="s">
        <v>4</v>
      </c>
      <c r="R45" s="59" t="s">
        <v>4</v>
      </c>
      <c r="S45" s="60"/>
      <c r="T45" s="231">
        <v>4.2000000000000003E-2</v>
      </c>
      <c r="U45" s="231">
        <v>4.1041955177768055E-2</v>
      </c>
      <c r="X45" s="231">
        <v>0.22800000000000001</v>
      </c>
      <c r="Y45" s="231">
        <v>0.22279918525074086</v>
      </c>
      <c r="Z45" s="231">
        <v>0.18099999999999999</v>
      </c>
      <c r="AA45" s="231">
        <v>0.1768712830280004</v>
      </c>
      <c r="AB45" s="231">
        <v>3.22</v>
      </c>
      <c r="AC45" s="231">
        <v>3.1465498969622172</v>
      </c>
      <c r="AD45" s="76"/>
      <c r="AE45" s="76"/>
      <c r="AF45" s="76"/>
      <c r="AG45" s="76"/>
      <c r="AH45" s="76"/>
      <c r="AI45" s="76"/>
      <c r="AJ45" s="76"/>
      <c r="AK45" s="76"/>
      <c r="AL45" s="76"/>
      <c r="AM45" s="76"/>
      <c r="AN45" s="76"/>
      <c r="AO45" s="76"/>
      <c r="AP45" s="76"/>
      <c r="AQ45" s="76"/>
      <c r="AR45" s="76"/>
      <c r="AS45" s="76"/>
      <c r="AT45" s="76"/>
      <c r="AU45" s="76"/>
      <c r="AV45" s="76"/>
      <c r="AW45" s="76"/>
      <c r="AX45" s="76"/>
      <c r="AY45" s="76"/>
      <c r="AZ45" s="76"/>
      <c r="BA45" s="76"/>
      <c r="BB45" s="77"/>
    </row>
    <row r="46" spans="1:54" ht="15.75" x14ac:dyDescent="0.25">
      <c r="A46" s="75">
        <f>IF(ISBLANK(VLOOKUP(D46,#REF!,3)),0,1)</f>
        <v>1</v>
      </c>
      <c r="B46" s="74">
        <f t="shared" si="0"/>
        <v>0</v>
      </c>
      <c r="C46" s="52">
        <v>12</v>
      </c>
      <c r="D46" s="53"/>
      <c r="E46" s="54"/>
      <c r="F46" s="55"/>
      <c r="G46" s="164" t="s">
        <v>4</v>
      </c>
      <c r="H46" s="53">
        <v>10</v>
      </c>
      <c r="I46" s="240">
        <v>10</v>
      </c>
      <c r="J46" s="127" t="s">
        <v>4</v>
      </c>
      <c r="K46" s="127" t="s">
        <v>4</v>
      </c>
      <c r="L46" s="127" t="s">
        <v>4</v>
      </c>
      <c r="M46" s="127" t="s">
        <v>4</v>
      </c>
      <c r="N46" s="127" t="s">
        <v>4</v>
      </c>
      <c r="O46" s="127" t="s">
        <v>4</v>
      </c>
      <c r="P46" s="239"/>
      <c r="Q46" s="59" t="s">
        <v>4</v>
      </c>
      <c r="R46" s="59" t="s">
        <v>4</v>
      </c>
      <c r="S46" s="60"/>
      <c r="T46" s="231">
        <v>0.04</v>
      </c>
      <c r="U46" s="231">
        <v>3.9087576359779094E-2</v>
      </c>
      <c r="X46" s="231">
        <v>0.13</v>
      </c>
      <c r="Y46" s="231">
        <v>0.12703462316928207</v>
      </c>
      <c r="Z46" s="231">
        <v>0.17100000000000001</v>
      </c>
      <c r="AA46" s="231">
        <v>0.16709938893805565</v>
      </c>
      <c r="AB46" s="231">
        <v>3.66</v>
      </c>
      <c r="AC46" s="231">
        <v>3.5765132369197876</v>
      </c>
      <c r="AD46" s="76"/>
      <c r="AE46" s="76"/>
      <c r="AF46" s="76"/>
      <c r="AG46" s="76"/>
      <c r="AH46" s="76"/>
      <c r="AI46" s="76"/>
      <c r="AJ46" s="76"/>
      <c r="AK46" s="76"/>
      <c r="AL46" s="76"/>
      <c r="AM46" s="76"/>
      <c r="AN46" s="76"/>
      <c r="AO46" s="76"/>
      <c r="AP46" s="76"/>
      <c r="AQ46" s="76"/>
      <c r="AR46" s="76"/>
      <c r="AS46" s="76"/>
      <c r="AT46" s="76"/>
      <c r="AU46" s="76"/>
      <c r="AV46" s="76"/>
      <c r="AW46" s="76"/>
      <c r="AX46" s="76"/>
      <c r="AY46" s="76"/>
      <c r="AZ46" s="76"/>
      <c r="BA46" s="76"/>
      <c r="BB46" s="77"/>
    </row>
    <row r="47" spans="1:54" ht="15.75" x14ac:dyDescent="0.25">
      <c r="A47" s="75">
        <f>IF(ISBLANK(VLOOKUP(D47,#REF!,3)),0,1)</f>
        <v>1</v>
      </c>
      <c r="B47" s="74">
        <f t="shared" si="0"/>
        <v>0</v>
      </c>
      <c r="C47" s="52">
        <v>13</v>
      </c>
      <c r="D47" s="53"/>
      <c r="E47" s="54"/>
      <c r="F47" s="55"/>
      <c r="G47" s="164" t="s">
        <v>4</v>
      </c>
      <c r="H47" s="53">
        <v>0</v>
      </c>
      <c r="I47" s="240">
        <v>0.8</v>
      </c>
      <c r="J47" s="127" t="s">
        <v>4</v>
      </c>
      <c r="K47" s="127" t="s">
        <v>4</v>
      </c>
      <c r="L47" s="127" t="s">
        <v>4</v>
      </c>
      <c r="M47" s="127" t="s">
        <v>4</v>
      </c>
      <c r="N47" s="127" t="s">
        <v>4</v>
      </c>
      <c r="O47" s="127" t="s">
        <v>4</v>
      </c>
      <c r="P47" s="239"/>
      <c r="Q47" s="59" t="s">
        <v>4</v>
      </c>
      <c r="R47" s="59" t="s">
        <v>4</v>
      </c>
      <c r="S47" s="60"/>
      <c r="T47" s="231">
        <v>2.1000000000000001E-2</v>
      </c>
      <c r="U47" s="231">
        <v>2.0520977588884028E-2</v>
      </c>
      <c r="X47" s="231">
        <v>3.8999999999999993E-2</v>
      </c>
      <c r="Y47" s="231">
        <v>3.8110386950784614E-2</v>
      </c>
      <c r="Z47" s="231">
        <v>0.12</v>
      </c>
      <c r="AA47" s="231">
        <v>0.11726272907933728</v>
      </c>
      <c r="AB47" s="231">
        <v>7.46</v>
      </c>
      <c r="AC47" s="231">
        <v>7.2898329910988018</v>
      </c>
      <c r="AD47" s="76"/>
      <c r="AE47" s="76"/>
      <c r="AF47" s="76"/>
      <c r="AG47" s="76"/>
      <c r="AH47" s="76"/>
      <c r="AI47" s="76"/>
      <c r="AJ47" s="76"/>
      <c r="AK47" s="76"/>
      <c r="AL47" s="76"/>
      <c r="AM47" s="76"/>
      <c r="AN47" s="76"/>
      <c r="AO47" s="76"/>
      <c r="AP47" s="76"/>
      <c r="AQ47" s="76"/>
      <c r="AR47" s="76"/>
      <c r="AS47" s="76"/>
      <c r="AT47" s="76"/>
      <c r="AU47" s="76"/>
      <c r="AV47" s="76"/>
      <c r="AW47" s="76"/>
      <c r="AX47" s="76"/>
      <c r="AY47" s="76"/>
      <c r="AZ47" s="76"/>
      <c r="BA47" s="76"/>
      <c r="BB47" s="77"/>
    </row>
    <row r="48" spans="1:54" ht="15.75" x14ac:dyDescent="0.25">
      <c r="A48" s="75">
        <f>IF(ISBLANK(VLOOKUP(D48,#REF!,3)),0,1)</f>
        <v>1</v>
      </c>
      <c r="B48" s="74">
        <f t="shared" si="0"/>
        <v>0</v>
      </c>
      <c r="C48" s="52">
        <v>14</v>
      </c>
      <c r="D48" s="53"/>
      <c r="E48" s="54"/>
      <c r="F48" s="55"/>
      <c r="G48" s="164" t="s">
        <v>4</v>
      </c>
      <c r="H48" s="53">
        <v>0</v>
      </c>
      <c r="I48" s="240">
        <v>1.2</v>
      </c>
      <c r="J48" s="127" t="s">
        <v>4</v>
      </c>
      <c r="K48" s="127" t="s">
        <v>4</v>
      </c>
      <c r="L48" s="127" t="s">
        <v>4</v>
      </c>
      <c r="M48" s="127" t="s">
        <v>4</v>
      </c>
      <c r="N48" s="127" t="s">
        <v>4</v>
      </c>
      <c r="O48" s="127" t="s">
        <v>4</v>
      </c>
      <c r="P48" s="239"/>
      <c r="Q48" s="59" t="s">
        <v>4</v>
      </c>
      <c r="R48" s="59" t="s">
        <v>4</v>
      </c>
      <c r="S48" s="60"/>
      <c r="T48" s="231">
        <v>2.1999999999999999E-2</v>
      </c>
      <c r="U48" s="231">
        <v>2.1498166997878501E-2</v>
      </c>
      <c r="X48" s="231">
        <v>3.7999999999999999E-2</v>
      </c>
      <c r="Y48" s="231">
        <v>3.713319754179014E-2</v>
      </c>
      <c r="Z48" s="231">
        <v>0.11</v>
      </c>
      <c r="AA48" s="231">
        <v>0.10749083498939252</v>
      </c>
      <c r="AB48" s="231">
        <v>7.65</v>
      </c>
      <c r="AC48" s="231">
        <v>7.4754989788077522</v>
      </c>
      <c r="AD48" s="76"/>
      <c r="AE48" s="76"/>
      <c r="AF48" s="76"/>
      <c r="AG48" s="76"/>
      <c r="AH48" s="76"/>
      <c r="AI48" s="76"/>
      <c r="AJ48" s="76"/>
      <c r="AK48" s="76"/>
      <c r="AL48" s="76"/>
      <c r="AM48" s="76"/>
      <c r="AN48" s="76"/>
      <c r="AO48" s="76"/>
      <c r="AP48" s="76"/>
      <c r="AQ48" s="76"/>
      <c r="AR48" s="76"/>
      <c r="AS48" s="76"/>
      <c r="AT48" s="76"/>
      <c r="AU48" s="76"/>
      <c r="AV48" s="76"/>
      <c r="AW48" s="76"/>
      <c r="AX48" s="76"/>
      <c r="AY48" s="76"/>
      <c r="AZ48" s="76"/>
      <c r="BA48" s="76"/>
      <c r="BB48" s="77"/>
    </row>
    <row r="49" spans="1:54" ht="15.75" x14ac:dyDescent="0.25">
      <c r="A49" s="75">
        <f>IF(ISBLANK(VLOOKUP(D49,#REF!,3)),0,1)</f>
        <v>1</v>
      </c>
      <c r="B49" s="74">
        <f t="shared" si="0"/>
        <v>0</v>
      </c>
      <c r="C49" s="52">
        <v>15</v>
      </c>
      <c r="D49" s="53"/>
      <c r="E49" s="54"/>
      <c r="F49" s="55"/>
      <c r="G49" s="164" t="s">
        <v>4</v>
      </c>
      <c r="H49" s="53">
        <v>0</v>
      </c>
      <c r="I49" s="240">
        <v>0.6</v>
      </c>
      <c r="J49" s="16"/>
      <c r="K49" s="16"/>
      <c r="L49" s="16"/>
      <c r="M49" s="16"/>
      <c r="N49" s="16"/>
      <c r="O49" s="16"/>
      <c r="P49" s="239"/>
      <c r="Q49" s="169"/>
      <c r="R49" s="169"/>
      <c r="S49" s="124"/>
      <c r="T49" s="231">
        <v>2.4E-2</v>
      </c>
      <c r="U49" s="231">
        <v>2.3452545815867459E-2</v>
      </c>
      <c r="X49" s="231">
        <v>0.126</v>
      </c>
      <c r="Y49" s="231">
        <v>0.12312586553330415</v>
      </c>
      <c r="Z49" s="231">
        <v>9.8000000000000004E-2</v>
      </c>
      <c r="AA49" s="231">
        <v>9.5764562081458796E-2</v>
      </c>
      <c r="AB49" s="231">
        <v>7.57</v>
      </c>
      <c r="AC49" s="231">
        <v>7.3973238260881944</v>
      </c>
      <c r="AD49" s="76"/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76"/>
      <c r="AR49" s="76"/>
      <c r="AS49" s="76"/>
      <c r="AT49" s="76"/>
      <c r="AU49" s="76"/>
      <c r="AV49" s="76"/>
      <c r="AW49" s="76"/>
      <c r="AX49" s="76"/>
      <c r="AY49" s="76"/>
      <c r="AZ49" s="76"/>
      <c r="BA49" s="76"/>
      <c r="BB49" s="77"/>
    </row>
    <row r="50" spans="1:54" ht="15.75" x14ac:dyDescent="0.25">
      <c r="A50" s="75">
        <f>IF(ISBLANK(VLOOKUP(D50,#REF!,3)),0,1)</f>
        <v>1</v>
      </c>
      <c r="B50" s="74">
        <f t="shared" si="0"/>
        <v>0</v>
      </c>
      <c r="C50" s="52">
        <v>16</v>
      </c>
      <c r="D50" s="53"/>
      <c r="E50" s="54"/>
      <c r="F50" s="55"/>
      <c r="G50" s="164" t="s">
        <v>4</v>
      </c>
      <c r="H50" s="53" t="s">
        <v>4</v>
      </c>
      <c r="I50" s="159"/>
      <c r="J50" s="16"/>
      <c r="K50" s="16"/>
      <c r="L50" s="16"/>
      <c r="M50" s="16"/>
      <c r="N50" s="16"/>
      <c r="O50" s="16"/>
      <c r="P50" s="239"/>
      <c r="Q50" s="169"/>
      <c r="R50" s="169"/>
      <c r="S50" s="124"/>
      <c r="AD50" s="76"/>
      <c r="AE50" s="76"/>
      <c r="AF50" s="76"/>
      <c r="AG50" s="76"/>
      <c r="AH50" s="76"/>
      <c r="AI50" s="76"/>
      <c r="AJ50" s="76"/>
      <c r="AK50" s="76"/>
      <c r="AL50" s="76"/>
      <c r="AM50" s="76"/>
      <c r="AN50" s="76"/>
      <c r="AO50" s="76"/>
      <c r="AP50" s="76"/>
      <c r="AQ50" s="76"/>
      <c r="AR50" s="76"/>
      <c r="AS50" s="76"/>
      <c r="AT50" s="76"/>
      <c r="AU50" s="76"/>
      <c r="AV50" s="76"/>
      <c r="AW50" s="76"/>
      <c r="AX50" s="76"/>
      <c r="AY50" s="76"/>
      <c r="AZ50" s="76"/>
      <c r="BA50" s="76"/>
      <c r="BB50" s="77"/>
    </row>
    <row r="51" spans="1:54" ht="15.75" x14ac:dyDescent="0.25">
      <c r="A51" s="75">
        <f>IF(ISBLANK(VLOOKUP(D51,#REF!,3)),0,1)</f>
        <v>1</v>
      </c>
      <c r="B51" s="74">
        <f t="shared" si="0"/>
        <v>0</v>
      </c>
      <c r="C51" s="52">
        <v>17</v>
      </c>
      <c r="D51" s="53"/>
      <c r="E51" s="54"/>
      <c r="F51" s="55"/>
      <c r="G51" s="164" t="s">
        <v>4</v>
      </c>
      <c r="H51" s="53" t="s">
        <v>4</v>
      </c>
      <c r="I51" s="159"/>
      <c r="J51" s="16"/>
      <c r="K51" s="16"/>
      <c r="L51" s="16"/>
      <c r="M51" s="16"/>
      <c r="N51" s="16"/>
      <c r="O51" s="16"/>
      <c r="P51" s="239"/>
      <c r="Q51" s="169"/>
      <c r="R51" s="169"/>
      <c r="S51" s="124"/>
      <c r="AD51" s="76"/>
      <c r="AE51" s="76"/>
      <c r="AF51" s="76"/>
      <c r="AG51" s="76"/>
      <c r="AH51" s="76"/>
      <c r="AI51" s="76"/>
      <c r="AJ51" s="76"/>
      <c r="AK51" s="76"/>
      <c r="AL51" s="76"/>
      <c r="AM51" s="76"/>
      <c r="AN51" s="76"/>
      <c r="AO51" s="76"/>
      <c r="AP51" s="76"/>
      <c r="AQ51" s="76"/>
      <c r="AR51" s="76"/>
      <c r="AS51" s="76"/>
      <c r="AT51" s="76"/>
      <c r="AU51" s="76"/>
      <c r="AV51" s="76"/>
      <c r="AW51" s="76"/>
      <c r="AX51" s="76"/>
      <c r="AY51" s="76"/>
      <c r="AZ51" s="76"/>
      <c r="BA51" s="76"/>
      <c r="BB51" s="77"/>
    </row>
    <row r="52" spans="1:54" ht="15.75" x14ac:dyDescent="0.25">
      <c r="A52" s="75">
        <f>IF(ISBLANK(VLOOKUP(D52,#REF!,3)),0,1)</f>
        <v>1</v>
      </c>
      <c r="B52" s="74">
        <f t="shared" si="0"/>
        <v>0</v>
      </c>
      <c r="C52" s="52">
        <v>18</v>
      </c>
      <c r="D52" s="53"/>
      <c r="E52" s="54"/>
      <c r="F52" s="55"/>
      <c r="G52" s="164" t="s">
        <v>4</v>
      </c>
      <c r="H52" s="53" t="s">
        <v>4</v>
      </c>
      <c r="I52" s="159"/>
      <c r="J52" s="16"/>
      <c r="K52" s="16"/>
      <c r="L52" s="16"/>
      <c r="M52" s="16"/>
      <c r="N52" s="16"/>
      <c r="O52" s="16"/>
      <c r="P52" s="239"/>
      <c r="Q52" s="169"/>
      <c r="R52" s="169"/>
      <c r="S52" s="124"/>
      <c r="AD52" s="76"/>
      <c r="AE52" s="76"/>
      <c r="AF52" s="76"/>
      <c r="AG52" s="76"/>
      <c r="AH52" s="76"/>
      <c r="AI52" s="76"/>
      <c r="AJ52" s="76"/>
      <c r="AK52" s="76"/>
      <c r="AL52" s="76"/>
      <c r="AM52" s="76"/>
      <c r="AN52" s="76"/>
      <c r="AO52" s="76"/>
      <c r="AP52" s="76"/>
      <c r="AQ52" s="76"/>
      <c r="AR52" s="76"/>
      <c r="AS52" s="76"/>
      <c r="AT52" s="76"/>
      <c r="AU52" s="76"/>
      <c r="AV52" s="76"/>
      <c r="AW52" s="76"/>
      <c r="AX52" s="76"/>
      <c r="AY52" s="76"/>
      <c r="AZ52" s="76"/>
      <c r="BA52" s="76"/>
      <c r="BB52" s="77"/>
    </row>
    <row r="53" spans="1:54" ht="15.75" x14ac:dyDescent="0.25">
      <c r="A53" s="75">
        <f>IF(ISBLANK(VLOOKUP(D53,#REF!,3)),0,1)</f>
        <v>1</v>
      </c>
      <c r="B53" s="74">
        <f t="shared" si="0"/>
        <v>0</v>
      </c>
      <c r="C53" s="52">
        <v>19</v>
      </c>
      <c r="D53" s="53"/>
      <c r="E53" s="54"/>
      <c r="F53" s="55"/>
      <c r="G53" s="164" t="s">
        <v>4</v>
      </c>
      <c r="H53" s="53" t="s">
        <v>4</v>
      </c>
      <c r="I53" s="159"/>
      <c r="J53" s="16"/>
      <c r="K53" s="16"/>
      <c r="L53" s="16"/>
      <c r="M53" s="16"/>
      <c r="N53" s="16"/>
      <c r="O53" s="16"/>
      <c r="P53" s="239"/>
      <c r="Q53" s="169"/>
      <c r="R53" s="169"/>
      <c r="S53" s="124"/>
      <c r="AD53" s="76"/>
      <c r="AE53" s="76"/>
      <c r="AF53" s="76"/>
      <c r="AG53" s="76"/>
      <c r="AH53" s="76"/>
      <c r="AI53" s="76"/>
      <c r="AJ53" s="76"/>
      <c r="AK53" s="76"/>
      <c r="AL53" s="76"/>
      <c r="AM53" s="76"/>
      <c r="AN53" s="76"/>
      <c r="AO53" s="76"/>
      <c r="AP53" s="76"/>
      <c r="AQ53" s="76"/>
      <c r="AR53" s="76"/>
      <c r="AS53" s="76"/>
      <c r="AT53" s="76"/>
      <c r="AU53" s="76"/>
      <c r="AV53" s="76"/>
      <c r="AW53" s="76"/>
      <c r="AX53" s="76"/>
      <c r="AY53" s="76"/>
      <c r="AZ53" s="76"/>
      <c r="BA53" s="76"/>
      <c r="BB53" s="77"/>
    </row>
    <row r="54" spans="1:54" ht="15.75" x14ac:dyDescent="0.25">
      <c r="A54" s="75">
        <f>IF(ISBLANK(VLOOKUP(D54,#REF!,3)),0,1)</f>
        <v>1</v>
      </c>
      <c r="B54" s="74">
        <f t="shared" si="0"/>
        <v>0</v>
      </c>
      <c r="C54" s="52">
        <v>20</v>
      </c>
      <c r="D54" s="53"/>
      <c r="E54" s="54"/>
      <c r="F54" s="55"/>
      <c r="G54" s="164" t="s">
        <v>4</v>
      </c>
      <c r="H54" s="53" t="s">
        <v>4</v>
      </c>
      <c r="I54" s="159"/>
      <c r="J54" s="16"/>
      <c r="K54" s="16"/>
      <c r="L54" s="16"/>
      <c r="M54" s="16"/>
      <c r="N54" s="16"/>
      <c r="O54" s="16"/>
      <c r="P54" s="239"/>
      <c r="Q54" s="169"/>
      <c r="R54" s="169"/>
      <c r="S54" s="124"/>
      <c r="AD54" s="76"/>
      <c r="AE54" s="76"/>
      <c r="AF54" s="76"/>
      <c r="AG54" s="76"/>
      <c r="AH54" s="76"/>
      <c r="AI54" s="76"/>
      <c r="AJ54" s="76"/>
      <c r="AK54" s="76"/>
      <c r="AL54" s="76"/>
      <c r="AM54" s="76"/>
      <c r="AN54" s="76"/>
      <c r="AO54" s="76"/>
      <c r="AP54" s="76"/>
      <c r="AQ54" s="76"/>
      <c r="AR54" s="76"/>
      <c r="AS54" s="76"/>
      <c r="AT54" s="76"/>
      <c r="AU54" s="76"/>
      <c r="AV54" s="76"/>
      <c r="AW54" s="76"/>
      <c r="AX54" s="76"/>
      <c r="AY54" s="76"/>
      <c r="AZ54" s="76"/>
      <c r="BA54" s="76"/>
      <c r="BB54" s="77"/>
    </row>
    <row r="55" spans="1:54" ht="15.75" x14ac:dyDescent="0.25">
      <c r="A55" s="75">
        <f>IF(ISBLANK(VLOOKUP(D55,#REF!,3)),0,1)</f>
        <v>1</v>
      </c>
      <c r="B55" s="74">
        <f t="shared" si="0"/>
        <v>0</v>
      </c>
      <c r="C55" s="52">
        <v>21</v>
      </c>
      <c r="D55" s="53"/>
      <c r="E55" s="54"/>
      <c r="F55" s="55"/>
      <c r="G55" s="164" t="s">
        <v>4</v>
      </c>
      <c r="H55" s="53" t="s">
        <v>4</v>
      </c>
      <c r="I55" s="159"/>
      <c r="J55" s="16"/>
      <c r="K55" s="16"/>
      <c r="L55" s="16"/>
      <c r="M55" s="16"/>
      <c r="N55" s="16"/>
      <c r="O55" s="16"/>
      <c r="P55" s="239"/>
      <c r="Q55" s="169"/>
      <c r="R55" s="169"/>
      <c r="S55" s="124"/>
      <c r="AD55" s="76"/>
      <c r="AE55" s="76"/>
      <c r="AF55" s="76"/>
      <c r="AG55" s="76"/>
      <c r="AH55" s="76"/>
      <c r="AI55" s="76"/>
      <c r="AJ55" s="76"/>
      <c r="AK55" s="76"/>
      <c r="AL55" s="76"/>
      <c r="AM55" s="76"/>
      <c r="AN55" s="76"/>
      <c r="AO55" s="76"/>
      <c r="AP55" s="76"/>
      <c r="AQ55" s="76"/>
      <c r="AR55" s="76"/>
      <c r="AS55" s="76"/>
      <c r="AT55" s="76"/>
      <c r="AU55" s="76"/>
      <c r="AV55" s="76"/>
      <c r="AW55" s="76"/>
      <c r="AX55" s="76"/>
      <c r="AY55" s="76"/>
      <c r="AZ55" s="76"/>
      <c r="BA55" s="76"/>
      <c r="BB55" s="77"/>
    </row>
    <row r="56" spans="1:54" ht="15.75" x14ac:dyDescent="0.25">
      <c r="A56" s="75">
        <f>IF(ISBLANK(VLOOKUP(D56,#REF!,3)),0,1)</f>
        <v>1</v>
      </c>
      <c r="B56" s="74">
        <f t="shared" si="0"/>
        <v>0</v>
      </c>
      <c r="C56" s="52">
        <v>22</v>
      </c>
      <c r="D56" s="53"/>
      <c r="E56" s="54"/>
      <c r="F56" s="55"/>
      <c r="G56" s="164" t="s">
        <v>4</v>
      </c>
      <c r="H56" s="53" t="s">
        <v>4</v>
      </c>
      <c r="I56" s="159" t="s">
        <v>4</v>
      </c>
      <c r="J56" s="16"/>
      <c r="K56" s="16"/>
      <c r="L56" s="16"/>
      <c r="M56" s="16"/>
      <c r="N56" s="16"/>
      <c r="O56" s="16"/>
      <c r="P56" s="169" t="s">
        <v>4</v>
      </c>
      <c r="Q56" s="16"/>
      <c r="R56" s="16"/>
      <c r="S56" s="124" t="s">
        <v>4</v>
      </c>
      <c r="AD56" s="76"/>
      <c r="AE56" s="76"/>
      <c r="AF56" s="76"/>
      <c r="AG56" s="76"/>
      <c r="AH56" s="76"/>
      <c r="AI56" s="76"/>
      <c r="AJ56" s="76"/>
      <c r="AK56" s="76"/>
      <c r="AL56" s="76"/>
      <c r="AM56" s="76"/>
      <c r="AN56" s="76"/>
      <c r="AO56" s="76"/>
      <c r="AP56" s="76"/>
      <c r="AQ56" s="76"/>
      <c r="AR56" s="76"/>
      <c r="AS56" s="76"/>
      <c r="AT56" s="76"/>
      <c r="AU56" s="76"/>
      <c r="AV56" s="76"/>
      <c r="AW56" s="76"/>
      <c r="AX56" s="76"/>
      <c r="AY56" s="76"/>
      <c r="AZ56" s="76"/>
      <c r="BA56" s="76"/>
      <c r="BB56" s="77"/>
    </row>
    <row r="57" spans="1:54" ht="15.75" x14ac:dyDescent="0.25">
      <c r="A57" s="75">
        <f>IF(ISBLANK(VLOOKUP(D57,#REF!,3)),0,1)</f>
        <v>1</v>
      </c>
      <c r="B57" s="74">
        <f t="shared" si="0"/>
        <v>0</v>
      </c>
      <c r="C57" s="52">
        <v>23</v>
      </c>
      <c r="D57" s="53"/>
      <c r="E57" s="54"/>
      <c r="F57" s="55"/>
      <c r="G57" s="112"/>
      <c r="H57" s="53"/>
      <c r="I57" s="53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  <c r="AG57" s="76"/>
      <c r="AH57" s="76"/>
      <c r="AI57" s="76"/>
      <c r="AJ57" s="76"/>
      <c r="AK57" s="76"/>
      <c r="AL57" s="76"/>
      <c r="AM57" s="76"/>
      <c r="AN57" s="76"/>
      <c r="AO57" s="76"/>
      <c r="AP57" s="76"/>
      <c r="AQ57" s="76"/>
      <c r="AR57" s="76"/>
      <c r="AS57" s="76"/>
      <c r="AT57" s="76"/>
      <c r="AU57" s="76"/>
      <c r="AV57" s="76"/>
      <c r="AW57" s="76"/>
      <c r="AX57" s="76"/>
      <c r="AY57" s="76"/>
      <c r="AZ57" s="76"/>
      <c r="BA57" s="76"/>
      <c r="BB57" s="77"/>
    </row>
    <row r="58" spans="1:54" ht="16.5" thickBot="1" x14ac:dyDescent="0.3">
      <c r="A58" s="75">
        <f>IF(ISBLANK(VLOOKUP(D58,#REF!,3)),0,1)</f>
        <v>1</v>
      </c>
      <c r="B58" s="74">
        <f t="shared" si="0"/>
        <v>0</v>
      </c>
      <c r="C58" s="61">
        <v>24</v>
      </c>
      <c r="D58" s="62"/>
      <c r="E58" s="63"/>
      <c r="F58" s="64"/>
      <c r="G58" s="113"/>
      <c r="H58" s="62"/>
      <c r="I58" s="62"/>
      <c r="J58" s="152" t="s">
        <v>4</v>
      </c>
      <c r="K58" s="65" t="str">
        <f>IF(ISBLANK(E58),"",(0.000824493-(0.0000040899*E58)+(0.000000076438*E58^2)-(0.00000000082467*E58^3)+(0.0000000000053875*E58^4)))</f>
        <v/>
      </c>
      <c r="L58" s="65" t="str">
        <f t="shared" ref="L58" si="6">IF(ISBLANK(E58),"",(-0.00000572466+(0.00000010227*E58)-(0.0000000016546*E58^2)))</f>
        <v/>
      </c>
      <c r="M58" s="65" t="str">
        <f t="shared" ref="M58" si="7">IF(ISBLANK(E58),"",IF(ISBLANK(G58),(O58+(K58*35)+(L58*35^1.5)+(0.00000048314*35^2)),(O58+(K58*G58)+(L58*G58^1.5)+(0.00000048314*G58^2))))</f>
        <v/>
      </c>
      <c r="N58" s="66" t="str">
        <f t="shared" ref="N58" si="8">IF(ISBLANK(D58),"",IF(ISBLANK(G58),J58*(1+0.00001*(35-20)),J58*(1+0.00001*(G58-20))))</f>
        <v/>
      </c>
      <c r="O58" s="65" t="str">
        <f t="shared" ref="O58" si="9">IF(ISBLANK(E58),"",(0.999842594+(0.00006793952*E58)-(0.00000909529*E58^2)+(0.0000001001685*E58^3)-(0.000000001120083*E58^4)+(0.000000000006536332*E58^5)))</f>
        <v/>
      </c>
      <c r="P58" s="67" t="s">
        <v>4</v>
      </c>
      <c r="Q58" s="153" t="s">
        <v>4</v>
      </c>
      <c r="R58" s="68" t="s">
        <v>4</v>
      </c>
      <c r="S58" s="68" t="s">
        <v>4</v>
      </c>
      <c r="T58" s="78"/>
      <c r="U58" s="78"/>
      <c r="V58" s="78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/>
      <c r="AH58" s="78"/>
      <c r="AI58" s="78"/>
      <c r="AJ58" s="78"/>
      <c r="AK58" s="78"/>
      <c r="AL58" s="78"/>
      <c r="AM58" s="78"/>
      <c r="AN58" s="78"/>
      <c r="AO58" s="78"/>
      <c r="AP58" s="78"/>
      <c r="AQ58" s="78"/>
      <c r="AR58" s="78"/>
      <c r="AS58" s="78"/>
      <c r="AT58" s="78"/>
      <c r="AU58" s="78"/>
      <c r="AV58" s="78"/>
      <c r="AW58" s="78"/>
      <c r="AX58" s="78"/>
      <c r="AY58" s="78"/>
      <c r="AZ58" s="78"/>
      <c r="BA58" s="78"/>
      <c r="BB58" s="79"/>
    </row>
  </sheetData>
  <dataConsolidate/>
  <mergeCells count="70"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AV31:AV32"/>
    <mergeCell ref="AW31:AW32"/>
    <mergeCell ref="AX31:AX32"/>
    <mergeCell ref="AY31:AY32"/>
    <mergeCell ref="AZ31:AZ32"/>
    <mergeCell ref="BA31:BA32"/>
    <mergeCell ref="AP31:AP32"/>
    <mergeCell ref="AQ31:AQ32"/>
    <mergeCell ref="AR31:AR32"/>
    <mergeCell ref="AS31:AS32"/>
    <mergeCell ref="AT31:AT32"/>
    <mergeCell ref="AU31:AU32"/>
    <mergeCell ref="AJ31:AJ32"/>
    <mergeCell ref="AK31:AK32"/>
    <mergeCell ref="AL31:AL32"/>
    <mergeCell ref="AM31:AM32"/>
    <mergeCell ref="AN31:AN32"/>
    <mergeCell ref="AO31:AO32"/>
    <mergeCell ref="AD31:AD32"/>
    <mergeCell ref="AE31:AE32"/>
    <mergeCell ref="AF31:AF32"/>
    <mergeCell ref="AG31:AG32"/>
    <mergeCell ref="AH31:AH32"/>
    <mergeCell ref="AI31:AI32"/>
    <mergeCell ref="P31:S32"/>
    <mergeCell ref="T31:U32"/>
    <mergeCell ref="V31:W32"/>
    <mergeCell ref="X31:Y32"/>
    <mergeCell ref="Z31:AA32"/>
    <mergeCell ref="AB31:AC32"/>
    <mergeCell ref="J31:J32"/>
    <mergeCell ref="K31:K32"/>
    <mergeCell ref="L31:L32"/>
    <mergeCell ref="M31:M32"/>
    <mergeCell ref="N31:N32"/>
    <mergeCell ref="O31:O32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G8:H8"/>
    <mergeCell ref="Q8:R8"/>
    <mergeCell ref="G9:H9"/>
    <mergeCell ref="Q9:R9"/>
    <mergeCell ref="G10:H10"/>
    <mergeCell ref="Q10:R10"/>
    <mergeCell ref="C2:E2"/>
    <mergeCell ref="F2:T2"/>
    <mergeCell ref="C4:U4"/>
    <mergeCell ref="C6:E6"/>
    <mergeCell ref="F6:G6"/>
    <mergeCell ref="H6:J6"/>
    <mergeCell ref="P6:Q6"/>
    <mergeCell ref="R6:S6"/>
    <mergeCell ref="T6:U6"/>
  </mergeCells>
  <dataValidations count="4">
    <dataValidation type="list" allowBlank="1" showErrorMessage="1" sqref="I29">
      <formula1>$O$28:$O$30</formula1>
    </dataValidation>
    <dataValidation allowBlank="1" showErrorMessage="1" sqref="J30"/>
    <dataValidation type="list" showInputMessage="1" showErrorMessage="1" promptTitle="Choix Cardinal" sqref="P10">
      <formula1>$N$8:$N$10</formula1>
    </dataValidation>
    <dataValidation type="list" showInputMessage="1" showErrorMessage="1" promptTitle="Choix Cardinal" sqref="P9">
      <formula1>$M$8:$M$10</formula1>
    </dataValidation>
  </dataValidations>
  <pageMargins left="0.7" right="0.7" top="0.75" bottom="0.75" header="0.3" footer="0.3"/>
  <pageSetup paperSize="9" orientation="portrait" horizontalDpi="4294967293" r:id="rId1"/>
  <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8"/>
  <sheetViews>
    <sheetView zoomScaleNormal="100" workbookViewId="0">
      <selection activeCell="S50" sqref="S50:S55"/>
    </sheetView>
  </sheetViews>
  <sheetFormatPr baseColWidth="10" defaultColWidth="11.42578125" defaultRowHeight="15" x14ac:dyDescent="0.25"/>
  <cols>
    <col min="1" max="2" width="0.85546875" style="80" customWidth="1"/>
    <col min="3" max="3" width="3.7109375" style="80" customWidth="1"/>
    <col min="4" max="8" width="10.28515625" style="80" customWidth="1"/>
    <col min="9" max="10" width="15.7109375" style="80" customWidth="1"/>
    <col min="11" max="15" width="10.7109375" style="80" hidden="1" customWidth="1"/>
    <col min="16" max="16" width="10.7109375" style="80" customWidth="1"/>
    <col min="17" max="29" width="10.28515625" style="80" customWidth="1"/>
    <col min="30" max="16384" width="11.42578125" style="80"/>
  </cols>
  <sheetData>
    <row r="1" spans="3:23" ht="3" customHeight="1" thickBot="1" x14ac:dyDescent="0.3"/>
    <row r="2" spans="3:23" ht="21" x14ac:dyDescent="0.35">
      <c r="C2" s="214" t="s">
        <v>19</v>
      </c>
      <c r="D2" s="215"/>
      <c r="E2" s="215"/>
      <c r="F2" s="216" t="s">
        <v>147</v>
      </c>
      <c r="G2" s="216"/>
      <c r="H2" s="216"/>
      <c r="I2" s="216"/>
      <c r="J2" s="216"/>
      <c r="K2" s="216"/>
      <c r="L2" s="216"/>
      <c r="M2" s="216"/>
      <c r="N2" s="216"/>
      <c r="O2" s="216"/>
      <c r="P2" s="216"/>
      <c r="Q2" s="216"/>
      <c r="R2" s="216"/>
      <c r="S2" s="216"/>
      <c r="T2" s="216"/>
      <c r="U2" s="1"/>
    </row>
    <row r="3" spans="3:23" x14ac:dyDescent="0.25">
      <c r="C3" s="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2"/>
    </row>
    <row r="4" spans="3:23" ht="21.75" thickBot="1" x14ac:dyDescent="0.4">
      <c r="C4" s="217" t="s">
        <v>75</v>
      </c>
      <c r="D4" s="218"/>
      <c r="E4" s="218"/>
      <c r="F4" s="218"/>
      <c r="G4" s="218"/>
      <c r="H4" s="218"/>
      <c r="I4" s="218"/>
      <c r="J4" s="218"/>
      <c r="K4" s="218"/>
      <c r="L4" s="218"/>
      <c r="M4" s="218"/>
      <c r="N4" s="218"/>
      <c r="O4" s="218"/>
      <c r="P4" s="218"/>
      <c r="Q4" s="218"/>
      <c r="R4" s="218"/>
      <c r="S4" s="218"/>
      <c r="T4" s="218"/>
      <c r="U4" s="219"/>
    </row>
    <row r="5" spans="3:23" ht="15.75" customHeight="1" thickBot="1" x14ac:dyDescent="0.4">
      <c r="C5" s="7"/>
      <c r="D5" s="7"/>
      <c r="E5" s="7"/>
      <c r="F5" s="7"/>
      <c r="G5" s="7"/>
      <c r="J5" s="7"/>
      <c r="K5" s="7"/>
      <c r="L5" s="7"/>
      <c r="M5" s="7"/>
      <c r="N5" s="7"/>
      <c r="O5" s="7"/>
      <c r="P5" s="7"/>
      <c r="Q5" s="7"/>
      <c r="R5" s="7"/>
    </row>
    <row r="6" spans="3:23" ht="16.5" customHeight="1" thickBot="1" x14ac:dyDescent="0.3">
      <c r="C6" s="220" t="s">
        <v>38</v>
      </c>
      <c r="D6" s="221"/>
      <c r="E6" s="221"/>
      <c r="F6" s="222">
        <v>57</v>
      </c>
      <c r="G6" s="222"/>
      <c r="H6" s="221" t="s">
        <v>37</v>
      </c>
      <c r="I6" s="221"/>
      <c r="J6" s="221"/>
      <c r="K6" s="51"/>
      <c r="L6" s="51"/>
      <c r="M6" s="51"/>
      <c r="N6" s="50"/>
      <c r="O6" s="51"/>
      <c r="P6" s="223">
        <v>1</v>
      </c>
      <c r="Q6" s="223"/>
      <c r="R6" s="224" t="s">
        <v>78</v>
      </c>
      <c r="S6" s="224"/>
      <c r="T6" s="225">
        <v>37432</v>
      </c>
      <c r="U6" s="226"/>
    </row>
    <row r="7" spans="3:23" ht="16.5" customHeight="1" thickBot="1" x14ac:dyDescent="0.4">
      <c r="C7" s="34"/>
      <c r="D7" s="34"/>
      <c r="E7" s="33"/>
      <c r="F7" s="35"/>
      <c r="G7" s="33"/>
      <c r="H7" s="33"/>
      <c r="I7" s="33"/>
      <c r="J7" s="33"/>
      <c r="K7" s="33"/>
      <c r="L7" s="33"/>
      <c r="M7" s="33"/>
      <c r="N7" s="33"/>
      <c r="O7" s="37"/>
      <c r="P7" s="33"/>
      <c r="Q7" s="36"/>
    </row>
    <row r="8" spans="3:23" ht="15" customHeight="1" x14ac:dyDescent="0.25">
      <c r="C8" s="46"/>
      <c r="D8" s="33"/>
      <c r="G8" s="206" t="s">
        <v>57</v>
      </c>
      <c r="H8" s="207"/>
      <c r="I8" s="172" t="s">
        <v>50</v>
      </c>
      <c r="J8" s="172" t="s">
        <v>46</v>
      </c>
      <c r="K8" s="44"/>
      <c r="L8" s="44"/>
      <c r="M8" s="44"/>
      <c r="N8" s="44"/>
      <c r="O8" s="47"/>
      <c r="P8" s="45" t="s">
        <v>52</v>
      </c>
      <c r="Q8" s="208" t="s">
        <v>47</v>
      </c>
      <c r="R8" s="209"/>
    </row>
    <row r="9" spans="3:23" ht="14.25" customHeight="1" x14ac:dyDescent="0.25">
      <c r="C9" s="46"/>
      <c r="D9" s="33"/>
      <c r="G9" s="210" t="s">
        <v>48</v>
      </c>
      <c r="H9" s="211"/>
      <c r="I9" s="38">
        <v>4</v>
      </c>
      <c r="J9" s="39">
        <v>42.75</v>
      </c>
      <c r="K9" s="42" t="s">
        <v>51</v>
      </c>
      <c r="L9" s="43" t="str">
        <f>IF(P9=M9,"+","-")</f>
        <v>-</v>
      </c>
      <c r="M9" s="42" t="s">
        <v>3</v>
      </c>
      <c r="N9" s="42" t="s">
        <v>54</v>
      </c>
      <c r="O9" s="16" t="str">
        <f>IF(ISBLANK(I9),"",IF(ISBLANK(J9),"",IF(P9=M10,L9&amp;N11,N11)))</f>
        <v>-4°42,75</v>
      </c>
      <c r="P9" s="39" t="s">
        <v>53</v>
      </c>
      <c r="Q9" s="212">
        <f>IF(ISBLANK(I9),"",IF(ISBLANK(J9),"",IF(J9&gt;60,"ERREUR !!",O11*(I9+(J9/60)))))</f>
        <v>-4.7125000000000004</v>
      </c>
      <c r="R9" s="213"/>
    </row>
    <row r="10" spans="3:23" ht="15" customHeight="1" x14ac:dyDescent="0.25">
      <c r="C10" s="46"/>
      <c r="D10" s="33"/>
      <c r="G10" s="210" t="s">
        <v>49</v>
      </c>
      <c r="H10" s="211"/>
      <c r="I10" s="38">
        <v>11</v>
      </c>
      <c r="J10" s="39">
        <v>10.33</v>
      </c>
      <c r="K10" s="42" t="s">
        <v>51</v>
      </c>
      <c r="L10" s="43" t="str">
        <f>IF(P10=N9,"+","-")</f>
        <v>+</v>
      </c>
      <c r="M10" s="42" t="s">
        <v>53</v>
      </c>
      <c r="N10" s="42" t="s">
        <v>55</v>
      </c>
      <c r="O10" s="11" t="str">
        <f>IF(ISBLANK(I10),"",IF(ISBLANK(J10),"",IF(P10=N10,L10&amp;N12,N12)))</f>
        <v>11°10,33</v>
      </c>
      <c r="P10" s="39" t="s">
        <v>54</v>
      </c>
      <c r="Q10" s="212">
        <f>IF(ISBLANK(I10),"",IF(ISBLANK(J10),"",IF(J10&gt;60,"ERREUR !!",O12*(I10+(J10/60)))))</f>
        <v>11.172166666666667</v>
      </c>
      <c r="R10" s="213"/>
      <c r="S10" s="31"/>
      <c r="T10" s="31"/>
    </row>
    <row r="11" spans="3:23" x14ac:dyDescent="0.25">
      <c r="G11" s="194" t="s">
        <v>72</v>
      </c>
      <c r="H11" s="195"/>
      <c r="I11" s="83" t="s">
        <v>33</v>
      </c>
      <c r="J11" s="85">
        <v>37431</v>
      </c>
      <c r="K11" s="85"/>
      <c r="L11" s="85"/>
      <c r="M11" s="85"/>
      <c r="N11" s="86" t="str">
        <f>I9&amp;"°"&amp;J9</f>
        <v>4°42,75</v>
      </c>
      <c r="O11" s="87">
        <f>IF(P9=M10,-1,1)</f>
        <v>-1</v>
      </c>
      <c r="P11" s="198" t="str">
        <f>TEXT(J11,"aaaa-mm-jj")&amp;"T"&amp;TEXT(J12,"hh:mm:ss")&amp;"z"</f>
        <v>2006-06-25T18:30:00z</v>
      </c>
      <c r="Q11" s="198"/>
      <c r="R11" s="199"/>
      <c r="T11" s="30"/>
      <c r="U11" s="30"/>
      <c r="V11" s="32"/>
      <c r="W11" s="32"/>
    </row>
    <row r="12" spans="3:23" ht="15.75" thickBot="1" x14ac:dyDescent="0.3">
      <c r="G12" s="196"/>
      <c r="H12" s="197"/>
      <c r="I12" s="84" t="s">
        <v>73</v>
      </c>
      <c r="J12" s="114">
        <v>0.77083333333333337</v>
      </c>
      <c r="K12" s="88"/>
      <c r="L12" s="88"/>
      <c r="M12" s="88"/>
      <c r="N12" s="89" t="str">
        <f>I10&amp;"°"&amp;J10</f>
        <v>11°10,33</v>
      </c>
      <c r="O12" s="87">
        <f>IF(P10=N10,-1,1)</f>
        <v>1</v>
      </c>
      <c r="P12" s="200"/>
      <c r="Q12" s="200"/>
      <c r="R12" s="201"/>
      <c r="T12" s="30"/>
      <c r="U12" s="30"/>
      <c r="V12" s="32"/>
      <c r="W12" s="32"/>
    </row>
    <row r="13" spans="3:23" ht="15.75" thickBot="1" x14ac:dyDescent="0.3">
      <c r="C13" s="5" t="s">
        <v>1</v>
      </c>
      <c r="D13" s="5"/>
      <c r="E13" s="6"/>
      <c r="K13" s="81"/>
      <c r="L13" s="81"/>
      <c r="M13" s="81"/>
      <c r="N13" s="81"/>
      <c r="O13" s="81"/>
      <c r="P13" s="81"/>
      <c r="Q13" s="82"/>
    </row>
    <row r="14" spans="3:23" ht="15" customHeight="1" thickBot="1" x14ac:dyDescent="0.3">
      <c r="C14" s="97" t="s">
        <v>7</v>
      </c>
      <c r="D14" s="90"/>
      <c r="E14" s="90"/>
      <c r="F14" s="90"/>
      <c r="G14" s="90"/>
      <c r="H14" s="91"/>
      <c r="I14" s="91"/>
      <c r="J14" s="91"/>
      <c r="K14" s="90"/>
      <c r="L14" s="90"/>
      <c r="M14" s="90"/>
      <c r="N14" s="91"/>
      <c r="O14" s="12"/>
      <c r="P14" s="91"/>
      <c r="Q14" s="12" t="s">
        <v>17</v>
      </c>
      <c r="R14" s="17">
        <v>22.4</v>
      </c>
      <c r="S14" s="92" t="s">
        <v>2</v>
      </c>
    </row>
    <row r="15" spans="3:23" ht="14.25" customHeight="1" x14ac:dyDescent="0.25">
      <c r="C15" s="98" t="s">
        <v>32</v>
      </c>
      <c r="D15" s="93"/>
      <c r="E15" s="93"/>
      <c r="F15" s="93"/>
      <c r="G15" s="93"/>
      <c r="H15" s="23"/>
      <c r="I15" s="23"/>
      <c r="J15" s="23"/>
      <c r="K15" s="93"/>
      <c r="L15" s="93"/>
      <c r="M15" s="93"/>
      <c r="N15" s="23"/>
      <c r="O15" s="13"/>
      <c r="P15" s="23"/>
      <c r="Q15" s="13" t="s">
        <v>34</v>
      </c>
      <c r="R15" s="17">
        <v>22.4</v>
      </c>
      <c r="S15" s="94" t="s">
        <v>2</v>
      </c>
    </row>
    <row r="16" spans="3:23" x14ac:dyDescent="0.25">
      <c r="C16" s="98" t="s">
        <v>11</v>
      </c>
      <c r="D16" s="93"/>
      <c r="E16" s="93"/>
      <c r="F16" s="93"/>
      <c r="G16" s="93"/>
      <c r="H16" s="23"/>
      <c r="I16" s="23"/>
      <c r="J16" s="23"/>
      <c r="K16" s="93"/>
      <c r="L16" s="93"/>
      <c r="M16" s="93"/>
      <c r="N16" s="23"/>
      <c r="O16" s="14"/>
      <c r="P16" s="23"/>
      <c r="Q16" s="14" t="s">
        <v>35</v>
      </c>
      <c r="R16" s="20" t="s">
        <v>4</v>
      </c>
      <c r="S16" s="94" t="s">
        <v>6</v>
      </c>
    </row>
    <row r="17" spans="3:54" ht="15.75" thickBot="1" x14ac:dyDescent="0.3">
      <c r="C17" s="99" t="s">
        <v>12</v>
      </c>
      <c r="D17" s="95"/>
      <c r="E17" s="95"/>
      <c r="F17" s="95"/>
      <c r="G17" s="95"/>
      <c r="H17" s="24"/>
      <c r="I17" s="24"/>
      <c r="J17" s="24"/>
      <c r="K17" s="95"/>
      <c r="L17" s="95"/>
      <c r="M17" s="95"/>
      <c r="N17" s="24"/>
      <c r="O17" s="15"/>
      <c r="P17" s="24"/>
      <c r="Q17" s="15" t="s">
        <v>36</v>
      </c>
      <c r="R17" s="21" t="s">
        <v>4</v>
      </c>
      <c r="S17" s="96" t="s">
        <v>6</v>
      </c>
    </row>
    <row r="18" spans="3:54" hidden="1" x14ac:dyDescent="0.25">
      <c r="C18" s="8" t="s">
        <v>8</v>
      </c>
      <c r="D18" s="9"/>
      <c r="E18" s="9"/>
      <c r="F18" s="9"/>
      <c r="G18" s="9"/>
      <c r="H18" s="9"/>
      <c r="I18" s="9"/>
      <c r="J18" s="9"/>
      <c r="K18" s="10"/>
      <c r="L18" s="10"/>
      <c r="M18" s="10"/>
      <c r="N18" s="10"/>
      <c r="O18" s="25" t="s">
        <v>0</v>
      </c>
      <c r="P18" s="19">
        <f>(0.999842594+(0.00006793952*$R$14)-(0.00000909529*$R$14^2)+(0.0000001001685*$R$14^3)-(0.000000001120083*$R$14^4)+(0.000000000006536332*$R$14^5))</f>
        <v>0.99768148881597907</v>
      </c>
      <c r="Q18" s="10"/>
      <c r="R18" s="2"/>
    </row>
    <row r="19" spans="3:54" hidden="1" x14ac:dyDescent="0.25">
      <c r="C19" s="8" t="s">
        <v>9</v>
      </c>
      <c r="D19" s="9"/>
      <c r="E19" s="9"/>
      <c r="F19" s="9"/>
      <c r="G19" s="9"/>
      <c r="H19" s="9"/>
      <c r="I19" s="9"/>
      <c r="J19" s="9"/>
      <c r="K19" s="10"/>
      <c r="L19" s="10"/>
      <c r="M19" s="10"/>
      <c r="N19" s="10"/>
      <c r="O19" s="25" t="s">
        <v>43</v>
      </c>
      <c r="P19" s="19" t="e">
        <f>$P$24*($P$18/#REF!)</f>
        <v>#REF!</v>
      </c>
      <c r="Q19" s="10" t="s">
        <v>3</v>
      </c>
      <c r="R19" s="2"/>
    </row>
    <row r="20" spans="3:54" hidden="1" x14ac:dyDescent="0.25">
      <c r="C20" s="8" t="s">
        <v>18</v>
      </c>
      <c r="D20" s="9"/>
      <c r="E20" s="9"/>
      <c r="F20" s="9"/>
      <c r="G20" s="9"/>
      <c r="H20" s="9"/>
      <c r="I20" s="9"/>
      <c r="J20" s="9"/>
      <c r="K20" s="10"/>
      <c r="L20" s="10"/>
      <c r="M20" s="10"/>
      <c r="N20" s="10"/>
      <c r="O20" s="25" t="s">
        <v>44</v>
      </c>
      <c r="P20" s="19" t="e">
        <f>5+#REF!</f>
        <v>#REF!</v>
      </c>
      <c r="Q20" s="10" t="s">
        <v>6</v>
      </c>
      <c r="R20" s="2"/>
    </row>
    <row r="21" spans="3:54" hidden="1" x14ac:dyDescent="0.25">
      <c r="C21" s="8" t="s">
        <v>10</v>
      </c>
      <c r="D21" s="9"/>
      <c r="E21" s="9"/>
      <c r="F21" s="9"/>
      <c r="G21" s="9"/>
      <c r="H21" s="9"/>
      <c r="I21" s="9"/>
      <c r="J21" s="9"/>
      <c r="K21" s="10"/>
      <c r="L21" s="10"/>
      <c r="M21" s="10"/>
      <c r="N21" s="10"/>
      <c r="O21" s="25" t="s">
        <v>45</v>
      </c>
      <c r="P21" s="19" t="e">
        <f>P20*(1+0.00001*(R14-20))</f>
        <v>#REF!</v>
      </c>
      <c r="Q21" s="10" t="s">
        <v>6</v>
      </c>
      <c r="R21" s="2"/>
    </row>
    <row r="22" spans="3:54" hidden="1" x14ac:dyDescent="0.25">
      <c r="C22" s="8" t="s">
        <v>13</v>
      </c>
      <c r="D22" s="9"/>
      <c r="E22" s="9"/>
      <c r="F22" s="9"/>
      <c r="G22" s="9"/>
      <c r="H22" s="9"/>
      <c r="I22" s="9"/>
      <c r="J22" s="9"/>
      <c r="K22" s="10"/>
      <c r="L22" s="10"/>
      <c r="M22" s="10"/>
      <c r="N22" s="10"/>
      <c r="O22" s="25" t="s">
        <v>39</v>
      </c>
      <c r="P22" s="22" t="e">
        <f>$R$16*(1+0.00001*(20-$R$14))</f>
        <v>#VALUE!</v>
      </c>
      <c r="Q22" s="10" t="s">
        <v>6</v>
      </c>
      <c r="R22" s="2"/>
    </row>
    <row r="23" spans="3:54" hidden="1" x14ac:dyDescent="0.25">
      <c r="C23" s="8" t="s">
        <v>14</v>
      </c>
      <c r="D23" s="9"/>
      <c r="E23" s="9"/>
      <c r="F23" s="9"/>
      <c r="G23" s="9"/>
      <c r="H23" s="9"/>
      <c r="I23" s="9"/>
      <c r="J23" s="9"/>
      <c r="K23" s="10"/>
      <c r="L23" s="10"/>
      <c r="M23" s="10"/>
      <c r="N23" s="10"/>
      <c r="O23" s="25" t="s">
        <v>40</v>
      </c>
      <c r="P23" s="22" t="e">
        <f>$R$17*(1+0.00001*(20-$R$14))</f>
        <v>#VALUE!</v>
      </c>
      <c r="Q23" s="10" t="s">
        <v>6</v>
      </c>
      <c r="R23" s="2"/>
    </row>
    <row r="24" spans="3:54" hidden="1" x14ac:dyDescent="0.25">
      <c r="C24" s="8" t="s">
        <v>15</v>
      </c>
      <c r="D24" s="9"/>
      <c r="E24" s="9"/>
      <c r="F24" s="9"/>
      <c r="G24" s="9"/>
      <c r="H24" s="9"/>
      <c r="I24" s="9"/>
      <c r="J24" s="9"/>
      <c r="K24" s="10"/>
      <c r="L24" s="10"/>
      <c r="M24" s="10"/>
      <c r="N24" s="10"/>
      <c r="O24" s="25" t="s">
        <v>41</v>
      </c>
      <c r="P24" s="23" t="e">
        <f>MAX(#REF!)</f>
        <v>#REF!</v>
      </c>
      <c r="Q24" s="10" t="s">
        <v>3</v>
      </c>
      <c r="R24" s="2"/>
    </row>
    <row r="25" spans="3:54" hidden="1" x14ac:dyDescent="0.25">
      <c r="C25" s="8" t="s">
        <v>16</v>
      </c>
      <c r="D25" s="9"/>
      <c r="E25" s="9"/>
      <c r="F25" s="9"/>
      <c r="G25" s="9"/>
      <c r="H25" s="9"/>
      <c r="I25" s="9"/>
      <c r="J25" s="9"/>
      <c r="K25" s="10"/>
      <c r="L25" s="10"/>
      <c r="M25" s="10"/>
      <c r="N25" s="10"/>
      <c r="O25" s="25" t="s">
        <v>42</v>
      </c>
      <c r="P25" s="23" t="e">
        <f>IF(ISBLANK(R14),"",IF(ISBLANK(P21),"",IF(ISBLANK(R17),"",(($P$24*$P$18)/($P$22-$P$23)))))</f>
        <v>#REF!</v>
      </c>
      <c r="Q25" s="10" t="s">
        <v>3</v>
      </c>
      <c r="R25" s="2"/>
    </row>
    <row r="26" spans="3:54" hidden="1" x14ac:dyDescent="0.25">
      <c r="C26" s="40" t="s">
        <v>31</v>
      </c>
      <c r="D26" s="41"/>
      <c r="E26" s="41"/>
      <c r="F26" s="41"/>
      <c r="G26" s="41"/>
      <c r="H26" s="41"/>
      <c r="I26" s="41"/>
      <c r="J26" s="41"/>
      <c r="K26" s="10"/>
      <c r="L26" s="10"/>
      <c r="M26" s="10"/>
      <c r="N26" s="10"/>
      <c r="O26" s="25" t="s">
        <v>30</v>
      </c>
      <c r="P26" s="23" t="e">
        <f>2+(#REF!+#REF!)</f>
        <v>#REF!</v>
      </c>
      <c r="Q26" s="10" t="s">
        <v>6</v>
      </c>
      <c r="R26" s="2"/>
    </row>
    <row r="27" spans="3:54" ht="15.75" hidden="1" thickBot="1" x14ac:dyDescent="0.3">
      <c r="C27" s="26"/>
      <c r="D27" s="27"/>
      <c r="E27" s="27"/>
      <c r="F27" s="27"/>
      <c r="G27" s="27"/>
      <c r="H27" s="27"/>
      <c r="I27" s="27"/>
      <c r="J27" s="27"/>
      <c r="K27" s="28"/>
      <c r="L27" s="28"/>
      <c r="M27" s="28"/>
      <c r="N27" s="28"/>
      <c r="O27" s="29" t="s">
        <v>29</v>
      </c>
      <c r="P27" s="24">
        <v>1.6999999999999999E-3</v>
      </c>
      <c r="Q27" s="28"/>
      <c r="R27" s="4"/>
    </row>
    <row r="29" spans="3:54" ht="15.75" x14ac:dyDescent="0.25">
      <c r="E29" s="202" t="s">
        <v>60</v>
      </c>
      <c r="F29" s="202"/>
      <c r="G29" s="202"/>
      <c r="H29" s="202"/>
      <c r="I29" s="69" t="s">
        <v>66</v>
      </c>
      <c r="K29" s="70"/>
      <c r="L29" s="70"/>
      <c r="M29" s="70"/>
      <c r="N29" s="71"/>
      <c r="O29" s="70" t="s">
        <v>66</v>
      </c>
    </row>
    <row r="30" spans="3:54" ht="16.5" thickBot="1" x14ac:dyDescent="0.3">
      <c r="E30" s="173"/>
      <c r="F30" s="173"/>
      <c r="G30" s="173"/>
      <c r="H30" s="173"/>
      <c r="I30" s="173"/>
      <c r="J30" s="73"/>
      <c r="K30" s="72"/>
      <c r="L30" s="72"/>
      <c r="M30" s="72"/>
      <c r="N30" s="71"/>
      <c r="O30" s="71" t="s">
        <v>65</v>
      </c>
      <c r="P30" s="71"/>
    </row>
    <row r="31" spans="3:54" ht="15.75" customHeight="1" x14ac:dyDescent="0.25">
      <c r="C31" s="203" t="s">
        <v>5</v>
      </c>
      <c r="D31" s="190" t="s">
        <v>24</v>
      </c>
      <c r="E31" s="190" t="s">
        <v>58</v>
      </c>
      <c r="F31" s="190" t="s">
        <v>56</v>
      </c>
      <c r="G31" s="190" t="s">
        <v>20</v>
      </c>
      <c r="H31" s="190" t="s">
        <v>76</v>
      </c>
      <c r="I31" s="188" t="s">
        <v>77</v>
      </c>
      <c r="J31" s="188" t="s">
        <v>64</v>
      </c>
      <c r="K31" s="190" t="s">
        <v>21</v>
      </c>
      <c r="L31" s="190" t="s">
        <v>22</v>
      </c>
      <c r="M31" s="190" t="s">
        <v>26</v>
      </c>
      <c r="N31" s="190" t="s">
        <v>25</v>
      </c>
      <c r="O31" s="190" t="s">
        <v>23</v>
      </c>
      <c r="P31" s="192" t="s">
        <v>74</v>
      </c>
      <c r="Q31" s="192"/>
      <c r="R31" s="192"/>
      <c r="S31" s="192"/>
      <c r="T31" s="184" t="s">
        <v>69</v>
      </c>
      <c r="U31" s="184"/>
      <c r="V31" s="184" t="s">
        <v>70</v>
      </c>
      <c r="W31" s="184"/>
      <c r="X31" s="184" t="s">
        <v>71</v>
      </c>
      <c r="Y31" s="184"/>
      <c r="Z31" s="184" t="s">
        <v>67</v>
      </c>
      <c r="AA31" s="184"/>
      <c r="AB31" s="184" t="s">
        <v>68</v>
      </c>
      <c r="AC31" s="186"/>
      <c r="AD31" s="227" t="s">
        <v>80</v>
      </c>
      <c r="AE31" s="227" t="s">
        <v>81</v>
      </c>
      <c r="AF31" s="227" t="s">
        <v>82</v>
      </c>
      <c r="AG31" s="228" t="s">
        <v>83</v>
      </c>
      <c r="AH31" s="227" t="s">
        <v>84</v>
      </c>
      <c r="AI31" s="227" t="s">
        <v>85</v>
      </c>
      <c r="AJ31" s="227" t="s">
        <v>86</v>
      </c>
      <c r="AK31" s="227" t="s">
        <v>87</v>
      </c>
      <c r="AL31" s="228" t="s">
        <v>88</v>
      </c>
      <c r="AM31" s="227" t="s">
        <v>89</v>
      </c>
      <c r="AN31" s="227" t="s">
        <v>90</v>
      </c>
      <c r="AO31" s="227" t="s">
        <v>91</v>
      </c>
      <c r="AP31" s="227" t="s">
        <v>92</v>
      </c>
      <c r="AQ31" s="227" t="s">
        <v>93</v>
      </c>
      <c r="AR31" s="228" t="s">
        <v>94</v>
      </c>
      <c r="AS31" s="228" t="s">
        <v>95</v>
      </c>
      <c r="AT31" s="228" t="s">
        <v>96</v>
      </c>
      <c r="AU31" s="227" t="s">
        <v>97</v>
      </c>
      <c r="AV31" s="227" t="s">
        <v>98</v>
      </c>
      <c r="AW31" s="229" t="s">
        <v>99</v>
      </c>
      <c r="AX31" s="227" t="s">
        <v>100</v>
      </c>
      <c r="AY31" s="227" t="s">
        <v>101</v>
      </c>
      <c r="AZ31" s="228" t="s">
        <v>102</v>
      </c>
      <c r="BA31" s="227" t="s">
        <v>103</v>
      </c>
      <c r="BB31" s="230" t="s">
        <v>104</v>
      </c>
    </row>
    <row r="32" spans="3:54" ht="15.75" customHeight="1" x14ac:dyDescent="0.25">
      <c r="C32" s="204"/>
      <c r="D32" s="191"/>
      <c r="E32" s="191"/>
      <c r="F32" s="191"/>
      <c r="G32" s="191"/>
      <c r="H32" s="191"/>
      <c r="I32" s="205"/>
      <c r="J32" s="189"/>
      <c r="K32" s="191"/>
      <c r="L32" s="191"/>
      <c r="M32" s="191"/>
      <c r="N32" s="191"/>
      <c r="O32" s="191"/>
      <c r="P32" s="193"/>
      <c r="Q32" s="193"/>
      <c r="R32" s="193"/>
      <c r="S32" s="193"/>
      <c r="T32" s="185"/>
      <c r="U32" s="185"/>
      <c r="V32" s="185"/>
      <c r="W32" s="185"/>
      <c r="X32" s="185"/>
      <c r="Y32" s="185"/>
      <c r="Z32" s="185"/>
      <c r="AA32" s="185"/>
      <c r="AB32" s="185"/>
      <c r="AC32" s="187"/>
      <c r="AD32" s="227"/>
      <c r="AE32" s="227"/>
      <c r="AF32" s="227"/>
      <c r="AG32" s="228"/>
      <c r="AH32" s="227"/>
      <c r="AI32" s="227"/>
      <c r="AJ32" s="227"/>
      <c r="AK32" s="227"/>
      <c r="AL32" s="228"/>
      <c r="AM32" s="227"/>
      <c r="AN32" s="227"/>
      <c r="AO32" s="227"/>
      <c r="AP32" s="227"/>
      <c r="AQ32" s="227"/>
      <c r="AR32" s="228"/>
      <c r="AS32" s="228"/>
      <c r="AT32" s="228"/>
      <c r="AU32" s="227"/>
      <c r="AV32" s="227"/>
      <c r="AW32" s="229"/>
      <c r="AX32" s="227"/>
      <c r="AY32" s="227"/>
      <c r="AZ32" s="228"/>
      <c r="BA32" s="227"/>
      <c r="BB32" s="230"/>
    </row>
    <row r="33" spans="1:54" ht="15.75" customHeight="1" x14ac:dyDescent="0.25">
      <c r="C33" s="178" t="s">
        <v>59</v>
      </c>
      <c r="D33" s="180" t="s">
        <v>4</v>
      </c>
      <c r="E33" s="180" t="s">
        <v>2</v>
      </c>
      <c r="F33" s="176" t="s">
        <v>62</v>
      </c>
      <c r="G33" s="182"/>
      <c r="H33" s="176" t="s">
        <v>27</v>
      </c>
      <c r="I33" s="176" t="s">
        <v>27</v>
      </c>
      <c r="J33" s="176" t="s">
        <v>62</v>
      </c>
      <c r="K33" s="174"/>
      <c r="L33" s="174"/>
      <c r="M33" s="174"/>
      <c r="N33" s="174"/>
      <c r="O33" s="174"/>
      <c r="P33" s="137" t="s">
        <v>132</v>
      </c>
      <c r="Q33" s="137"/>
      <c r="R33" s="137" t="s">
        <v>133</v>
      </c>
      <c r="S33" s="137" t="s">
        <v>134</v>
      </c>
      <c r="T33" s="138" t="s">
        <v>135</v>
      </c>
      <c r="U33" s="138" t="s">
        <v>136</v>
      </c>
      <c r="V33" s="138" t="s">
        <v>137</v>
      </c>
      <c r="W33" s="138" t="s">
        <v>138</v>
      </c>
      <c r="X33" s="138" t="s">
        <v>139</v>
      </c>
      <c r="Y33" s="138" t="s">
        <v>140</v>
      </c>
      <c r="Z33" s="138" t="s">
        <v>141</v>
      </c>
      <c r="AA33" s="138" t="s">
        <v>142</v>
      </c>
      <c r="AB33" s="138" t="s">
        <v>143</v>
      </c>
      <c r="AC33" s="139" t="s">
        <v>144</v>
      </c>
      <c r="AD33" s="129" t="s">
        <v>105</v>
      </c>
      <c r="AE33" s="129" t="s">
        <v>106</v>
      </c>
      <c r="AF33" s="129" t="s">
        <v>107</v>
      </c>
      <c r="AG33" s="130" t="s">
        <v>108</v>
      </c>
      <c r="AH33" s="129" t="s">
        <v>109</v>
      </c>
      <c r="AI33" s="131" t="s">
        <v>110</v>
      </c>
      <c r="AJ33" s="129" t="s">
        <v>111</v>
      </c>
      <c r="AK33" s="131" t="s">
        <v>112</v>
      </c>
      <c r="AL33" s="129" t="s">
        <v>113</v>
      </c>
      <c r="AM33" s="129" t="s">
        <v>114</v>
      </c>
      <c r="AN33" s="129" t="s">
        <v>115</v>
      </c>
      <c r="AO33" s="129" t="s">
        <v>116</v>
      </c>
      <c r="AP33" s="129" t="s">
        <v>117</v>
      </c>
      <c r="AQ33" s="131" t="s">
        <v>118</v>
      </c>
      <c r="AR33" s="129" t="s">
        <v>119</v>
      </c>
      <c r="AS33" s="129" t="s">
        <v>120</v>
      </c>
      <c r="AT33" s="132" t="s">
        <v>121</v>
      </c>
      <c r="AU33" s="131" t="s">
        <v>122</v>
      </c>
      <c r="AV33" s="131" t="s">
        <v>123</v>
      </c>
      <c r="AW33" s="131" t="s">
        <v>124</v>
      </c>
      <c r="AX33" s="129" t="s">
        <v>125</v>
      </c>
      <c r="AY33" s="129" t="s">
        <v>126</v>
      </c>
      <c r="AZ33" s="130" t="s">
        <v>127</v>
      </c>
      <c r="BA33" s="129" t="s">
        <v>128</v>
      </c>
      <c r="BB33" s="133" t="s">
        <v>129</v>
      </c>
    </row>
    <row r="34" spans="1:54" ht="14.25" customHeight="1" thickBot="1" x14ac:dyDescent="0.3">
      <c r="C34" s="179"/>
      <c r="D34" s="181"/>
      <c r="E34" s="181"/>
      <c r="F34" s="177"/>
      <c r="G34" s="183"/>
      <c r="H34" s="177"/>
      <c r="I34" s="177"/>
      <c r="J34" s="177"/>
      <c r="K34" s="125"/>
      <c r="L34" s="125"/>
      <c r="M34" s="125"/>
      <c r="N34" s="126" t="s">
        <v>6</v>
      </c>
      <c r="O34" s="125"/>
      <c r="P34" s="126" t="s">
        <v>61</v>
      </c>
      <c r="Q34" s="126" t="s">
        <v>79</v>
      </c>
      <c r="R34" s="126" t="s">
        <v>63</v>
      </c>
      <c r="S34" s="126" t="s">
        <v>28</v>
      </c>
      <c r="T34" s="100" t="s">
        <v>63</v>
      </c>
      <c r="U34" s="100" t="s">
        <v>28</v>
      </c>
      <c r="V34" s="100" t="s">
        <v>63</v>
      </c>
      <c r="W34" s="100" t="s">
        <v>28</v>
      </c>
      <c r="X34" s="100" t="s">
        <v>63</v>
      </c>
      <c r="Y34" s="100" t="s">
        <v>28</v>
      </c>
      <c r="Z34" s="100" t="s">
        <v>63</v>
      </c>
      <c r="AA34" s="100" t="s">
        <v>28</v>
      </c>
      <c r="AB34" s="100" t="s">
        <v>63</v>
      </c>
      <c r="AC34" s="101" t="s">
        <v>28</v>
      </c>
      <c r="AD34" s="134" t="s">
        <v>130</v>
      </c>
      <c r="AE34" s="134" t="s">
        <v>130</v>
      </c>
      <c r="AF34" s="134" t="s">
        <v>130</v>
      </c>
      <c r="AG34" s="135" t="s">
        <v>131</v>
      </c>
      <c r="AH34" s="134" t="s">
        <v>131</v>
      </c>
      <c r="AI34" s="134" t="s">
        <v>131</v>
      </c>
      <c r="AJ34" s="134" t="s">
        <v>131</v>
      </c>
      <c r="AK34" s="134" t="s">
        <v>131</v>
      </c>
      <c r="AL34" s="134" t="s">
        <v>131</v>
      </c>
      <c r="AM34" s="134" t="s">
        <v>131</v>
      </c>
      <c r="AN34" s="134" t="s">
        <v>131</v>
      </c>
      <c r="AO34" s="134" t="s">
        <v>131</v>
      </c>
      <c r="AP34" s="134" t="s">
        <v>131</v>
      </c>
      <c r="AQ34" s="134" t="s">
        <v>131</v>
      </c>
      <c r="AR34" s="134" t="s">
        <v>131</v>
      </c>
      <c r="AS34" s="134" t="s">
        <v>131</v>
      </c>
      <c r="AT34" s="134" t="s">
        <v>131</v>
      </c>
      <c r="AU34" s="134" t="s">
        <v>131</v>
      </c>
      <c r="AV34" s="134" t="s">
        <v>131</v>
      </c>
      <c r="AW34" s="134" t="s">
        <v>131</v>
      </c>
      <c r="AX34" s="134" t="s">
        <v>131</v>
      </c>
      <c r="AY34" s="134" t="s">
        <v>131</v>
      </c>
      <c r="AZ34" s="134" t="s">
        <v>131</v>
      </c>
      <c r="BA34" s="134" t="s">
        <v>131</v>
      </c>
      <c r="BB34" s="134" t="s">
        <v>131</v>
      </c>
    </row>
    <row r="35" spans="1:54" ht="15.75" x14ac:dyDescent="0.25">
      <c r="A35" s="75">
        <f>IF(ISBLANK(VLOOKUP(D35,#REF!,3)),0,1)</f>
        <v>1</v>
      </c>
      <c r="B35" s="74">
        <f>IF(ISBLANK(D35),0,IF(ISBLANK(E35),0,IF(ISBLANK(F35),0,1)))</f>
        <v>0</v>
      </c>
      <c r="C35" s="140">
        <v>1</v>
      </c>
      <c r="D35" s="53"/>
      <c r="E35" s="53"/>
      <c r="F35" s="53"/>
      <c r="G35" s="232">
        <v>35.464399999999998</v>
      </c>
      <c r="H35" s="53">
        <v>200</v>
      </c>
      <c r="I35" s="159">
        <v>202</v>
      </c>
      <c r="J35" s="142" t="s">
        <v>4</v>
      </c>
      <c r="K35" s="143" t="str">
        <f>IF(ISBLANK(E35),"",(0.000824493-(0.0000040899*E35)+(0.000000076438*E35^2)-(0.00000000082467*E35^3)+(0.0000000000053875*E35^4)))</f>
        <v/>
      </c>
      <c r="L35" s="143" t="str">
        <f>IF(ISBLANK(E35),"",(-0.00000572466+(0.00000010227*E35)-(0.0000000016546*E35^2)))</f>
        <v/>
      </c>
      <c r="M35" s="143" t="str">
        <f>IF(ISBLANK(E35),"",IF(ISBLANK(G35),(O35+(K35*35)+(L35*35^1.5)+(0.00000048314*35^2)),(O35+(K35*G35)+(L35*G35^1.5)+(0.00000048314*G35^2))))</f>
        <v/>
      </c>
      <c r="N35" s="144" t="str">
        <f>IF(ISBLANK(D35),"",IF(ISBLANK(G35),J35*(1+0.00001*(35-20)),J35*(1+0.00001*(G35-20))))</f>
        <v/>
      </c>
      <c r="O35" s="143" t="str">
        <f>IF(ISBLANK(E35),"",(0.999842594+(0.00006793952*E35)-(0.00000909529*E35^2)+(0.0000001001685*E35^3)-(0.000000001120083*E35^4)+(0.000000000006536332*E35^5)))</f>
        <v/>
      </c>
      <c r="P35" s="145">
        <v>1.7230000000000001</v>
      </c>
      <c r="Q35" s="145" t="s">
        <v>4</v>
      </c>
      <c r="R35" s="145" t="s">
        <v>4</v>
      </c>
      <c r="S35" s="60">
        <v>75</v>
      </c>
      <c r="T35" s="231">
        <v>1.0999999999999999E-2</v>
      </c>
      <c r="U35" s="231">
        <v>1.0749083498939251E-2</v>
      </c>
      <c r="X35" s="231">
        <v>23.989000000000001</v>
      </c>
      <c r="Y35" s="231">
        <v>23.44179673236852</v>
      </c>
      <c r="Z35" s="231">
        <v>1.677</v>
      </c>
      <c r="AA35" s="231">
        <v>1.6387466388837386</v>
      </c>
      <c r="AB35" s="231">
        <v>9.25</v>
      </c>
      <c r="AC35" s="231">
        <v>9.0390020331989156</v>
      </c>
      <c r="AD35" s="149"/>
      <c r="AE35" s="149"/>
      <c r="AF35" s="149"/>
      <c r="AG35" s="149"/>
      <c r="AH35" s="149"/>
      <c r="AI35" s="149"/>
      <c r="AJ35" s="149"/>
      <c r="AK35" s="149"/>
      <c r="AL35" s="149"/>
      <c r="AM35" s="149"/>
      <c r="AN35" s="149"/>
      <c r="AO35" s="149"/>
      <c r="AP35" s="149"/>
      <c r="AQ35" s="149"/>
      <c r="AR35" s="149"/>
      <c r="AS35" s="149"/>
      <c r="AT35" s="149"/>
      <c r="AU35" s="149"/>
      <c r="AV35" s="149"/>
      <c r="AW35" s="149"/>
      <c r="AX35" s="149"/>
      <c r="AY35" s="149"/>
      <c r="AZ35" s="149"/>
      <c r="BA35" s="149"/>
      <c r="BB35" s="150"/>
    </row>
    <row r="36" spans="1:54" ht="15.75" x14ac:dyDescent="0.25">
      <c r="A36" s="75">
        <f>IF(ISBLANK(VLOOKUP(D36,#REF!,3)),0,1)</f>
        <v>1</v>
      </c>
      <c r="B36" s="74">
        <f t="shared" ref="B36:B58" si="0">IF(ISBLANK(D36),0,IF(ISBLANK(E36),0,IF(ISBLANK(F36),0,1)))</f>
        <v>0</v>
      </c>
      <c r="C36" s="52">
        <v>2</v>
      </c>
      <c r="D36" s="53"/>
      <c r="E36" s="53"/>
      <c r="F36" s="53"/>
      <c r="G36" s="232">
        <v>35.464399999999998</v>
      </c>
      <c r="H36" s="53">
        <v>200</v>
      </c>
      <c r="I36" s="159">
        <v>202</v>
      </c>
      <c r="J36" s="127" t="s">
        <v>4</v>
      </c>
      <c r="K36" s="57" t="str">
        <f t="shared" ref="K36:K45" si="1">IF(ISBLANK(E36),"",(0.000824493-(0.0000040899*E36)+(0.000000076438*E36^2)-(0.00000000082467*E36^3)+(0.0000000000053875*E36^4)))</f>
        <v/>
      </c>
      <c r="L36" s="57" t="str">
        <f t="shared" ref="L36:L45" si="2">IF(ISBLANK(E36),"",(-0.00000572466+(0.00000010227*E36)-(0.0000000016546*E36^2)))</f>
        <v/>
      </c>
      <c r="M36" s="57" t="str">
        <f t="shared" ref="M36:M45" si="3">IF(ISBLANK(E36),"",IF(ISBLANK(G36),(O36+(K36*35)+(L36*35^1.5)+(0.00000048314*35^2)),(O36+(K36*G36)+(L36*G36^1.5)+(0.00000048314*G36^2))))</f>
        <v/>
      </c>
      <c r="N36" s="58" t="str">
        <f t="shared" ref="N36:N45" si="4">IF(ISBLANK(D36),"",IF(ISBLANK(G36),J36*(1+0.00001*(35-20)),J36*(1+0.00001*(G36-20))))</f>
        <v/>
      </c>
      <c r="O36" s="57" t="str">
        <f t="shared" ref="O36:O45" si="5">IF(ISBLANK(E36),"",(0.999842594+(0.00006793952*E36)-(0.00000909529*E36^2)+(0.0000001001685*E36^3)-(0.000000001120083*E36^4)+(0.000000000006536332*E36^5)))</f>
        <v/>
      </c>
      <c r="P36" s="59">
        <v>1.7310000000000001</v>
      </c>
      <c r="Q36" s="59" t="s">
        <v>4</v>
      </c>
      <c r="R36" s="59" t="s">
        <v>4</v>
      </c>
      <c r="S36" s="60">
        <v>75.3</v>
      </c>
      <c r="T36" s="231">
        <v>1.7999999999999999E-2</v>
      </c>
      <c r="U36" s="231">
        <v>1.7589409361900593E-2</v>
      </c>
      <c r="X36" s="231">
        <v>24.021999999999998</v>
      </c>
      <c r="Y36" s="231">
        <v>23.474043982865336</v>
      </c>
      <c r="Z36" s="231">
        <v>1.663</v>
      </c>
      <c r="AA36" s="231">
        <v>1.6250659871578159</v>
      </c>
      <c r="AB36" s="231">
        <v>9</v>
      </c>
      <c r="AC36" s="231">
        <v>8.7947046809502964</v>
      </c>
      <c r="AD36" s="76"/>
      <c r="AE36" s="76"/>
      <c r="AF36" s="76"/>
      <c r="AG36" s="76"/>
      <c r="AH36" s="76"/>
      <c r="AI36" s="76"/>
      <c r="AJ36" s="76"/>
      <c r="AK36" s="76"/>
      <c r="AL36" s="76"/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76"/>
      <c r="BA36" s="76"/>
      <c r="BB36" s="77"/>
    </row>
    <row r="37" spans="1:54" ht="15.75" x14ac:dyDescent="0.25">
      <c r="A37" s="75">
        <f>IF(ISBLANK(VLOOKUP(D37,#REF!,3)),0,1)</f>
        <v>1</v>
      </c>
      <c r="B37" s="74">
        <f t="shared" si="0"/>
        <v>0</v>
      </c>
      <c r="C37" s="52">
        <v>3</v>
      </c>
      <c r="D37" s="53"/>
      <c r="E37" s="53"/>
      <c r="F37" s="53"/>
      <c r="G37" s="164">
        <v>35.563299999999998</v>
      </c>
      <c r="H37" s="53">
        <v>160</v>
      </c>
      <c r="I37" s="159">
        <v>159</v>
      </c>
      <c r="J37" s="127" t="s">
        <v>4</v>
      </c>
      <c r="K37" s="57" t="str">
        <f t="shared" si="1"/>
        <v/>
      </c>
      <c r="L37" s="57" t="str">
        <f t="shared" si="2"/>
        <v/>
      </c>
      <c r="M37" s="57" t="str">
        <f t="shared" si="3"/>
        <v/>
      </c>
      <c r="N37" s="58" t="str">
        <f t="shared" si="4"/>
        <v/>
      </c>
      <c r="O37" s="57" t="str">
        <f t="shared" si="5"/>
        <v/>
      </c>
      <c r="P37" s="59">
        <v>1.927</v>
      </c>
      <c r="Q37" s="59" t="s">
        <v>4</v>
      </c>
      <c r="R37" s="59" t="s">
        <v>4</v>
      </c>
      <c r="S37" s="60">
        <v>83.9</v>
      </c>
      <c r="T37" s="231">
        <v>1.6E-2</v>
      </c>
      <c r="U37" s="231">
        <v>1.5635030543911639E-2</v>
      </c>
      <c r="X37" s="231">
        <v>21.784000000000002</v>
      </c>
      <c r="Y37" s="231">
        <v>21.287094085535699</v>
      </c>
      <c r="Z37" s="231">
        <v>1.5529999999999999</v>
      </c>
      <c r="AA37" s="231">
        <v>1.5175751521684233</v>
      </c>
      <c r="AB37" s="231">
        <v>8.34</v>
      </c>
      <c r="AC37" s="231">
        <v>8.1497596710139408</v>
      </c>
      <c r="AD37" s="76"/>
      <c r="AE37" s="76"/>
      <c r="AF37" s="76"/>
      <c r="AG37" s="76"/>
      <c r="AH37" s="76"/>
      <c r="AI37" s="76"/>
      <c r="AJ37" s="76"/>
      <c r="AK37" s="76"/>
      <c r="AL37" s="76"/>
      <c r="AM37" s="76"/>
      <c r="AN37" s="76"/>
      <c r="AO37" s="76"/>
      <c r="AP37" s="76"/>
      <c r="AQ37" s="76"/>
      <c r="AR37" s="76"/>
      <c r="AS37" s="76"/>
      <c r="AT37" s="76"/>
      <c r="AU37" s="76"/>
      <c r="AV37" s="76"/>
      <c r="AW37" s="76"/>
      <c r="AX37" s="76"/>
      <c r="AY37" s="76"/>
      <c r="AZ37" s="76"/>
      <c r="BA37" s="76"/>
      <c r="BB37" s="77"/>
    </row>
    <row r="38" spans="1:54" ht="15.75" x14ac:dyDescent="0.25">
      <c r="A38" s="75">
        <f>IF(ISBLANK(VLOOKUP(D38,#REF!,3)),0,1)</f>
        <v>1</v>
      </c>
      <c r="B38" s="74">
        <f t="shared" si="0"/>
        <v>0</v>
      </c>
      <c r="C38" s="52">
        <v>4</v>
      </c>
      <c r="D38" s="53"/>
      <c r="E38" s="53"/>
      <c r="F38" s="53"/>
      <c r="G38" s="164">
        <v>35.617100000000001</v>
      </c>
      <c r="H38" s="53">
        <v>130</v>
      </c>
      <c r="I38" s="159">
        <v>129</v>
      </c>
      <c r="J38" s="127" t="s">
        <v>4</v>
      </c>
      <c r="K38" s="57" t="str">
        <f t="shared" si="1"/>
        <v/>
      </c>
      <c r="L38" s="57" t="str">
        <f t="shared" si="2"/>
        <v/>
      </c>
      <c r="M38" s="57" t="str">
        <f t="shared" si="3"/>
        <v/>
      </c>
      <c r="N38" s="58" t="str">
        <f t="shared" si="4"/>
        <v/>
      </c>
      <c r="O38" s="57" t="str">
        <f t="shared" si="5"/>
        <v/>
      </c>
      <c r="P38" s="59">
        <v>2.0110000000000001</v>
      </c>
      <c r="Q38" s="59" t="s">
        <v>4</v>
      </c>
      <c r="R38" s="59" t="s">
        <v>4</v>
      </c>
      <c r="S38" s="60">
        <v>87.5</v>
      </c>
      <c r="T38" s="231">
        <v>8.0000000000000002E-3</v>
      </c>
      <c r="U38" s="231">
        <v>7.8175152719558196E-3</v>
      </c>
      <c r="X38" s="231">
        <v>20.692</v>
      </c>
      <c r="Y38" s="231">
        <v>20.220003250913727</v>
      </c>
      <c r="Z38" s="231">
        <v>1.5089999999999999</v>
      </c>
      <c r="AA38" s="231">
        <v>1.4745788181726662</v>
      </c>
      <c r="AB38" s="231">
        <v>7.9</v>
      </c>
      <c r="AC38" s="231">
        <v>7.7197963310563722</v>
      </c>
      <c r="AD38" s="76"/>
      <c r="AE38" s="76"/>
      <c r="AF38" s="76"/>
      <c r="AG38" s="76"/>
      <c r="AH38" s="76"/>
      <c r="AI38" s="76"/>
      <c r="AJ38" s="76"/>
      <c r="AK38" s="76"/>
      <c r="AL38" s="76"/>
      <c r="AM38" s="76"/>
      <c r="AN38" s="76"/>
      <c r="AO38" s="76"/>
      <c r="AP38" s="76"/>
      <c r="AQ38" s="76"/>
      <c r="AR38" s="76"/>
      <c r="AS38" s="76"/>
      <c r="AT38" s="76"/>
      <c r="AU38" s="76"/>
      <c r="AV38" s="76"/>
      <c r="AW38" s="76"/>
      <c r="AX38" s="76"/>
      <c r="AY38" s="76"/>
      <c r="AZ38" s="76"/>
      <c r="BA38" s="76"/>
      <c r="BB38" s="77"/>
    </row>
    <row r="39" spans="1:54" ht="15.75" x14ac:dyDescent="0.25">
      <c r="A39" s="75">
        <f>IF(ISBLANK(VLOOKUP(D39,#REF!,3)),0,1)</f>
        <v>1</v>
      </c>
      <c r="B39" s="74">
        <f t="shared" si="0"/>
        <v>0</v>
      </c>
      <c r="C39" s="52">
        <v>5</v>
      </c>
      <c r="D39" s="53"/>
      <c r="E39" s="53"/>
      <c r="F39" s="53"/>
      <c r="G39" s="164">
        <v>35.770400000000002</v>
      </c>
      <c r="H39" s="53">
        <v>100</v>
      </c>
      <c r="I39" s="159">
        <v>99</v>
      </c>
      <c r="J39" s="127" t="s">
        <v>4</v>
      </c>
      <c r="K39" s="57" t="str">
        <f t="shared" si="1"/>
        <v/>
      </c>
      <c r="L39" s="57" t="str">
        <f t="shared" si="2"/>
        <v/>
      </c>
      <c r="M39" s="57" t="str">
        <f t="shared" si="3"/>
        <v/>
      </c>
      <c r="N39" s="58" t="str">
        <f t="shared" si="4"/>
        <v/>
      </c>
      <c r="O39" s="57" t="str">
        <f t="shared" si="5"/>
        <v/>
      </c>
      <c r="P39" s="59">
        <v>2.3239999999999998</v>
      </c>
      <c r="Q39" s="59" t="s">
        <v>4</v>
      </c>
      <c r="R39" s="59" t="s">
        <v>4</v>
      </c>
      <c r="S39" s="60">
        <v>101.2</v>
      </c>
      <c r="T39" s="231">
        <v>0.01</v>
      </c>
      <c r="U39" s="231">
        <v>9.7718940899447736E-3</v>
      </c>
      <c r="X39" s="231">
        <v>17.010000000000002</v>
      </c>
      <c r="Y39" s="231">
        <v>16.621991846996064</v>
      </c>
      <c r="Z39" s="231">
        <v>1.3340000000000001</v>
      </c>
      <c r="AA39" s="231">
        <v>1.3035706715986328</v>
      </c>
      <c r="AB39" s="231">
        <v>8.34</v>
      </c>
      <c r="AC39" s="231">
        <v>8.1497596710139408</v>
      </c>
      <c r="AD39" s="76"/>
      <c r="AE39" s="76"/>
      <c r="AF39" s="76"/>
      <c r="AG39" s="76"/>
      <c r="AH39" s="76"/>
      <c r="AI39" s="76"/>
      <c r="AJ39" s="76"/>
      <c r="AK39" s="76"/>
      <c r="AL39" s="76"/>
      <c r="AM39" s="76"/>
      <c r="AN39" s="76"/>
      <c r="AO39" s="76"/>
      <c r="AP39" s="76"/>
      <c r="AQ39" s="76"/>
      <c r="AR39" s="76"/>
      <c r="AS39" s="76"/>
      <c r="AT39" s="76"/>
      <c r="AU39" s="76"/>
      <c r="AV39" s="76"/>
      <c r="AW39" s="76"/>
      <c r="AX39" s="76"/>
      <c r="AY39" s="76"/>
      <c r="AZ39" s="76"/>
      <c r="BA39" s="76"/>
      <c r="BB39" s="77"/>
    </row>
    <row r="40" spans="1:54" ht="15.75" x14ac:dyDescent="0.25">
      <c r="A40" s="75">
        <f>IF(ISBLANK(VLOOKUP(D40,#REF!,3)),0,1)</f>
        <v>1</v>
      </c>
      <c r="B40" s="74">
        <f t="shared" si="0"/>
        <v>0</v>
      </c>
      <c r="C40" s="52">
        <v>6</v>
      </c>
      <c r="D40" s="53"/>
      <c r="E40" s="53"/>
      <c r="F40" s="53"/>
      <c r="G40" s="164">
        <v>35.823700000000002</v>
      </c>
      <c r="H40" s="53">
        <v>80</v>
      </c>
      <c r="I40" s="159">
        <v>80</v>
      </c>
      <c r="J40" s="127" t="s">
        <v>4</v>
      </c>
      <c r="K40" s="57" t="str">
        <f t="shared" si="1"/>
        <v/>
      </c>
      <c r="L40" s="57" t="str">
        <f t="shared" si="2"/>
        <v/>
      </c>
      <c r="M40" s="57" t="str">
        <f t="shared" si="3"/>
        <v/>
      </c>
      <c r="N40" s="58" t="str">
        <f t="shared" si="4"/>
        <v/>
      </c>
      <c r="O40" s="57" t="str">
        <f t="shared" si="5"/>
        <v/>
      </c>
      <c r="P40" s="59">
        <v>2.488</v>
      </c>
      <c r="Q40" s="59" t="s">
        <v>4</v>
      </c>
      <c r="R40" s="59" t="s">
        <v>4</v>
      </c>
      <c r="S40" s="60">
        <v>108.3</v>
      </c>
      <c r="T40" s="231">
        <v>0.01</v>
      </c>
      <c r="U40" s="231">
        <v>9.7718940899447736E-3</v>
      </c>
      <c r="X40" s="231">
        <v>16.02</v>
      </c>
      <c r="Y40" s="231">
        <v>15.654574332091528</v>
      </c>
      <c r="Z40" s="231">
        <v>1.2309999999999999</v>
      </c>
      <c r="AA40" s="231">
        <v>1.2029201624722015</v>
      </c>
      <c r="AB40" s="231">
        <v>6.26</v>
      </c>
      <c r="AC40" s="231">
        <v>6.1172057003054281</v>
      </c>
      <c r="AD40" s="76"/>
      <c r="AE40" s="76"/>
      <c r="AF40" s="76"/>
      <c r="AG40" s="76"/>
      <c r="AH40" s="76"/>
      <c r="AI40" s="76"/>
      <c r="AJ40" s="76"/>
      <c r="AK40" s="76"/>
      <c r="AL40" s="76"/>
      <c r="AM40" s="76"/>
      <c r="AN40" s="76"/>
      <c r="AO40" s="76"/>
      <c r="AP40" s="76"/>
      <c r="AQ40" s="76"/>
      <c r="AR40" s="76"/>
      <c r="AS40" s="76"/>
      <c r="AT40" s="76"/>
      <c r="AU40" s="76"/>
      <c r="AV40" s="76"/>
      <c r="AW40" s="76"/>
      <c r="AX40" s="76"/>
      <c r="AY40" s="76"/>
      <c r="AZ40" s="76"/>
      <c r="BA40" s="76"/>
      <c r="BB40" s="77"/>
    </row>
    <row r="41" spans="1:54" ht="15.75" x14ac:dyDescent="0.25">
      <c r="A41" s="75">
        <f>IF(ISBLANK(VLOOKUP(D41,#REF!,3)),0,1)</f>
        <v>1</v>
      </c>
      <c r="B41" s="74">
        <f t="shared" si="0"/>
        <v>0</v>
      </c>
      <c r="C41" s="52">
        <v>7</v>
      </c>
      <c r="D41" s="53"/>
      <c r="E41" s="53"/>
      <c r="F41" s="53"/>
      <c r="G41" s="164">
        <v>35.960900000000002</v>
      </c>
      <c r="H41" s="53">
        <v>60</v>
      </c>
      <c r="I41" s="159">
        <v>61</v>
      </c>
      <c r="J41" s="127" t="s">
        <v>4</v>
      </c>
      <c r="K41" s="57" t="str">
        <f t="shared" si="1"/>
        <v/>
      </c>
      <c r="L41" s="57" t="str">
        <f t="shared" si="2"/>
        <v/>
      </c>
      <c r="M41" s="57" t="str">
        <f t="shared" si="3"/>
        <v/>
      </c>
      <c r="N41" s="58" t="str">
        <f t="shared" si="4"/>
        <v/>
      </c>
      <c r="O41" s="57" t="str">
        <f t="shared" si="5"/>
        <v/>
      </c>
      <c r="P41" s="59">
        <v>2.4740000000000002</v>
      </c>
      <c r="Q41" s="59" t="s">
        <v>4</v>
      </c>
      <c r="R41" s="59" t="s">
        <v>4</v>
      </c>
      <c r="S41" s="60">
        <v>107.7</v>
      </c>
      <c r="T41" s="231">
        <v>1.9E-2</v>
      </c>
      <c r="U41" s="231">
        <v>1.856659877089507E-2</v>
      </c>
      <c r="X41" s="231">
        <v>14.331</v>
      </c>
      <c r="Y41" s="231">
        <v>14.004101420299856</v>
      </c>
      <c r="Z41" s="231">
        <v>1.202</v>
      </c>
      <c r="AA41" s="231">
        <v>1.1745816696113618</v>
      </c>
      <c r="AB41" s="231">
        <v>9.24</v>
      </c>
      <c r="AC41" s="231">
        <v>9.0292301391089715</v>
      </c>
      <c r="AD41" s="76"/>
      <c r="AE41" s="76"/>
      <c r="AF41" s="76"/>
      <c r="AG41" s="76"/>
      <c r="AH41" s="76"/>
      <c r="AI41" s="76"/>
      <c r="AJ41" s="76"/>
      <c r="AK41" s="76"/>
      <c r="AL41" s="76"/>
      <c r="AM41" s="76"/>
      <c r="AN41" s="76"/>
      <c r="AO41" s="76"/>
      <c r="AP41" s="76"/>
      <c r="AQ41" s="76"/>
      <c r="AR41" s="76"/>
      <c r="AS41" s="76"/>
      <c r="AT41" s="76"/>
      <c r="AU41" s="76"/>
      <c r="AV41" s="76"/>
      <c r="AW41" s="76"/>
      <c r="AX41" s="76"/>
      <c r="AY41" s="76"/>
      <c r="AZ41" s="76"/>
      <c r="BA41" s="76"/>
      <c r="BB41" s="77"/>
    </row>
    <row r="42" spans="1:54" ht="15.75" x14ac:dyDescent="0.25">
      <c r="A42" s="75">
        <f>IF(ISBLANK(VLOOKUP(D42,#REF!,3)),0,1)</f>
        <v>1</v>
      </c>
      <c r="B42" s="74">
        <f t="shared" si="0"/>
        <v>0</v>
      </c>
      <c r="C42" s="52">
        <v>8</v>
      </c>
      <c r="D42" s="53"/>
      <c r="E42" s="53"/>
      <c r="F42" s="53"/>
      <c r="G42" s="164">
        <v>36.018099999999997</v>
      </c>
      <c r="H42" s="53">
        <v>40</v>
      </c>
      <c r="I42" s="159">
        <v>40</v>
      </c>
      <c r="J42" s="127" t="s">
        <v>4</v>
      </c>
      <c r="K42" s="57" t="str">
        <f t="shared" si="1"/>
        <v/>
      </c>
      <c r="L42" s="57" t="str">
        <f t="shared" si="2"/>
        <v/>
      </c>
      <c r="M42" s="57" t="str">
        <f t="shared" si="3"/>
        <v/>
      </c>
      <c r="N42" s="58" t="str">
        <f t="shared" si="4"/>
        <v/>
      </c>
      <c r="O42" s="57" t="str">
        <f t="shared" si="5"/>
        <v/>
      </c>
      <c r="P42" s="59">
        <v>2.7480000000000002</v>
      </c>
      <c r="Q42" s="59" t="s">
        <v>4</v>
      </c>
      <c r="R42" s="59" t="s">
        <v>4</v>
      </c>
      <c r="S42" s="60">
        <v>119.6</v>
      </c>
      <c r="T42" s="231">
        <v>3.6999999999999998E-2</v>
      </c>
      <c r="U42" s="231">
        <v>3.615600813279566E-2</v>
      </c>
      <c r="X42" s="231">
        <v>13.013</v>
      </c>
      <c r="Y42" s="231">
        <v>12.716165779245134</v>
      </c>
      <c r="Z42" s="231">
        <v>1.026</v>
      </c>
      <c r="AA42" s="231">
        <v>1.0025963336283339</v>
      </c>
      <c r="AB42" s="231">
        <v>5.12</v>
      </c>
      <c r="AC42" s="231">
        <v>5.0032097740517241</v>
      </c>
      <c r="AD42" s="76"/>
      <c r="AE42" s="76"/>
      <c r="AF42" s="76"/>
      <c r="AG42" s="76"/>
      <c r="AH42" s="76"/>
      <c r="AI42" s="76"/>
      <c r="AJ42" s="76"/>
      <c r="AK42" s="76"/>
      <c r="AL42" s="76"/>
      <c r="AM42" s="76"/>
      <c r="AN42" s="76"/>
      <c r="AO42" s="76"/>
      <c r="AP42" s="76"/>
      <c r="AQ42" s="76"/>
      <c r="AR42" s="76"/>
      <c r="AS42" s="76"/>
      <c r="AT42" s="76"/>
      <c r="AU42" s="76"/>
      <c r="AV42" s="76"/>
      <c r="AW42" s="76"/>
      <c r="AX42" s="76"/>
      <c r="AY42" s="76"/>
      <c r="AZ42" s="76"/>
      <c r="BA42" s="76"/>
      <c r="BB42" s="77"/>
    </row>
    <row r="43" spans="1:54" ht="15.75" x14ac:dyDescent="0.25">
      <c r="A43" s="75">
        <f>IF(ISBLANK(VLOOKUP(D43,#REF!,3)),0,1)</f>
        <v>1</v>
      </c>
      <c r="B43" s="74">
        <f t="shared" si="0"/>
        <v>0</v>
      </c>
      <c r="C43" s="52">
        <v>9</v>
      </c>
      <c r="D43" s="53"/>
      <c r="E43" s="53"/>
      <c r="F43" s="53"/>
      <c r="G43" s="164">
        <v>35.990900000000003</v>
      </c>
      <c r="H43" s="53">
        <v>20</v>
      </c>
      <c r="I43" s="159">
        <v>20</v>
      </c>
      <c r="J43" s="127" t="s">
        <v>4</v>
      </c>
      <c r="K43" s="57" t="str">
        <f t="shared" si="1"/>
        <v/>
      </c>
      <c r="L43" s="57" t="str">
        <f t="shared" si="2"/>
        <v/>
      </c>
      <c r="M43" s="57" t="str">
        <f t="shared" si="3"/>
        <v/>
      </c>
      <c r="N43" s="58" t="str">
        <f t="shared" si="4"/>
        <v/>
      </c>
      <c r="O43" s="57" t="str">
        <f t="shared" si="5"/>
        <v/>
      </c>
      <c r="P43" s="59">
        <v>2.4319999999999999</v>
      </c>
      <c r="Q43" s="59" t="s">
        <v>4</v>
      </c>
      <c r="R43" s="59" t="s">
        <v>4</v>
      </c>
      <c r="S43" s="60">
        <v>105.9</v>
      </c>
      <c r="T43" s="231">
        <v>6.4000000000000001E-2</v>
      </c>
      <c r="U43" s="231">
        <v>6.2540122175646556E-2</v>
      </c>
      <c r="X43" s="231">
        <v>13.206</v>
      </c>
      <c r="Y43" s="231">
        <v>12.904763335181068</v>
      </c>
      <c r="Z43" s="231">
        <v>1.0249999999999999</v>
      </c>
      <c r="AA43" s="231">
        <v>1.0016191442193392</v>
      </c>
      <c r="AB43" s="231">
        <v>4.09</v>
      </c>
      <c r="AC43" s="231">
        <v>3.9967046827874126</v>
      </c>
      <c r="AD43" s="76"/>
      <c r="AE43" s="76"/>
      <c r="AF43" s="76"/>
      <c r="AG43" s="76"/>
      <c r="AH43" s="76"/>
      <c r="AI43" s="76"/>
      <c r="AJ43" s="76"/>
      <c r="AK43" s="76"/>
      <c r="AL43" s="76"/>
      <c r="AM43" s="76"/>
      <c r="AN43" s="76"/>
      <c r="AO43" s="76"/>
      <c r="AP43" s="76"/>
      <c r="AQ43" s="76"/>
      <c r="AR43" s="76"/>
      <c r="AS43" s="76"/>
      <c r="AT43" s="76"/>
      <c r="AU43" s="76"/>
      <c r="AV43" s="76"/>
      <c r="AW43" s="76"/>
      <c r="AX43" s="76"/>
      <c r="AY43" s="76"/>
      <c r="AZ43" s="76"/>
      <c r="BA43" s="76"/>
      <c r="BB43" s="77"/>
    </row>
    <row r="44" spans="1:54" ht="15.75" x14ac:dyDescent="0.25">
      <c r="A44" s="75">
        <f>IF(ISBLANK(VLOOKUP(D44,#REF!,3)),0,1)</f>
        <v>1</v>
      </c>
      <c r="B44" s="74">
        <f t="shared" si="0"/>
        <v>0</v>
      </c>
      <c r="C44" s="52">
        <v>10</v>
      </c>
      <c r="D44" s="53"/>
      <c r="E44" s="53"/>
      <c r="F44" s="53"/>
      <c r="G44" s="164">
        <v>36.013199999999998</v>
      </c>
      <c r="H44" s="53">
        <v>10</v>
      </c>
      <c r="I44" s="159">
        <v>10.5</v>
      </c>
      <c r="J44" s="127" t="s">
        <v>4</v>
      </c>
      <c r="K44" s="57" t="str">
        <f t="shared" si="1"/>
        <v/>
      </c>
      <c r="L44" s="57" t="str">
        <f t="shared" si="2"/>
        <v/>
      </c>
      <c r="M44" s="57" t="str">
        <f t="shared" si="3"/>
        <v/>
      </c>
      <c r="N44" s="58" t="str">
        <f t="shared" si="4"/>
        <v/>
      </c>
      <c r="O44" s="57" t="str">
        <f t="shared" si="5"/>
        <v/>
      </c>
      <c r="P44" s="59">
        <v>2.5339999999999998</v>
      </c>
      <c r="Q44" s="59" t="s">
        <v>4</v>
      </c>
      <c r="R44" s="59" t="s">
        <v>4</v>
      </c>
      <c r="S44" s="60">
        <v>110.4</v>
      </c>
      <c r="T44" s="231">
        <v>1.597</v>
      </c>
      <c r="U44" s="231">
        <v>1.5605714861641804</v>
      </c>
      <c r="X44" s="231">
        <v>9.4830000000000005</v>
      </c>
      <c r="Y44" s="231">
        <v>9.2666871654946306</v>
      </c>
      <c r="Z44" s="231">
        <v>0.84199999999999997</v>
      </c>
      <c r="AA44" s="231">
        <v>0.82279348237334993</v>
      </c>
      <c r="AB44" s="231">
        <v>3.54</v>
      </c>
      <c r="AC44" s="231">
        <v>3.4592505078404501</v>
      </c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  <c r="AP44" s="76"/>
      <c r="AQ44" s="76"/>
      <c r="AR44" s="76"/>
      <c r="AS44" s="76"/>
      <c r="AT44" s="76"/>
      <c r="AU44" s="76"/>
      <c r="AV44" s="76"/>
      <c r="AW44" s="76"/>
      <c r="AX44" s="76"/>
      <c r="AY44" s="76"/>
      <c r="AZ44" s="76"/>
      <c r="BA44" s="76"/>
      <c r="BB44" s="77"/>
    </row>
    <row r="45" spans="1:54" ht="15.75" x14ac:dyDescent="0.25">
      <c r="A45" s="75">
        <f>IF(ISBLANK(VLOOKUP(D45,#REF!,3)),0,1)</f>
        <v>1</v>
      </c>
      <c r="B45" s="74">
        <f t="shared" si="0"/>
        <v>0</v>
      </c>
      <c r="C45" s="52">
        <v>11</v>
      </c>
      <c r="D45" s="53"/>
      <c r="E45" s="53"/>
      <c r="F45" s="53"/>
      <c r="G45" s="164">
        <v>34.108499999999999</v>
      </c>
      <c r="H45" s="53">
        <v>0</v>
      </c>
      <c r="I45" s="159">
        <v>1</v>
      </c>
      <c r="J45" s="127" t="s">
        <v>4</v>
      </c>
      <c r="K45" s="57" t="str">
        <f t="shared" si="1"/>
        <v/>
      </c>
      <c r="L45" s="57" t="str">
        <f t="shared" si="2"/>
        <v/>
      </c>
      <c r="M45" s="57" t="str">
        <f t="shared" si="3"/>
        <v/>
      </c>
      <c r="N45" s="58" t="str">
        <f t="shared" si="4"/>
        <v/>
      </c>
      <c r="O45" s="57" t="str">
        <f t="shared" si="5"/>
        <v/>
      </c>
      <c r="P45" s="59">
        <v>3.629</v>
      </c>
      <c r="Q45" s="59" t="s">
        <v>4</v>
      </c>
      <c r="R45" s="59" t="s">
        <v>4</v>
      </c>
      <c r="S45" s="60">
        <v>158.4</v>
      </c>
      <c r="T45" s="231">
        <v>1.0780000000000001</v>
      </c>
      <c r="U45" s="231">
        <v>1.0534101828960467</v>
      </c>
      <c r="X45" s="231">
        <v>3.8119999999999994</v>
      </c>
      <c r="Y45" s="231">
        <v>3.7250460270869472</v>
      </c>
      <c r="Z45" s="231">
        <v>0.39300000000000002</v>
      </c>
      <c r="AA45" s="231">
        <v>0.38403543773482962</v>
      </c>
      <c r="AB45" s="231">
        <v>5.89</v>
      </c>
      <c r="AC45" s="231">
        <v>5.7556456189774714</v>
      </c>
      <c r="AD45" s="76"/>
      <c r="AE45" s="76"/>
      <c r="AF45" s="76"/>
      <c r="AG45" s="76"/>
      <c r="AH45" s="76"/>
      <c r="AI45" s="76"/>
      <c r="AJ45" s="76"/>
      <c r="AK45" s="76"/>
      <c r="AL45" s="76"/>
      <c r="AM45" s="76"/>
      <c r="AN45" s="76"/>
      <c r="AO45" s="76"/>
      <c r="AP45" s="76"/>
      <c r="AQ45" s="76"/>
      <c r="AR45" s="76"/>
      <c r="AS45" s="76"/>
      <c r="AT45" s="76"/>
      <c r="AU45" s="76"/>
      <c r="AV45" s="76"/>
      <c r="AW45" s="76"/>
      <c r="AX45" s="76"/>
      <c r="AY45" s="76"/>
      <c r="AZ45" s="76"/>
      <c r="BA45" s="76"/>
      <c r="BB45" s="77"/>
    </row>
    <row r="46" spans="1:54" ht="15.75" x14ac:dyDescent="0.25">
      <c r="A46" s="75">
        <f>IF(ISBLANK(VLOOKUP(D46,#REF!,3)),0,1)</f>
        <v>1</v>
      </c>
      <c r="B46" s="74">
        <f t="shared" si="0"/>
        <v>0</v>
      </c>
      <c r="C46" s="52">
        <v>12</v>
      </c>
      <c r="D46" s="53"/>
      <c r="E46" s="54"/>
      <c r="F46" s="55"/>
      <c r="G46" s="164" t="s">
        <v>4</v>
      </c>
      <c r="H46" s="53" t="s">
        <v>4</v>
      </c>
      <c r="I46" s="159"/>
      <c r="J46" s="127" t="s">
        <v>4</v>
      </c>
      <c r="K46" s="127" t="s">
        <v>4</v>
      </c>
      <c r="L46" s="127" t="s">
        <v>4</v>
      </c>
      <c r="M46" s="127" t="s">
        <v>4</v>
      </c>
      <c r="N46" s="127" t="s">
        <v>4</v>
      </c>
      <c r="O46" s="127" t="s">
        <v>4</v>
      </c>
      <c r="P46" s="59"/>
      <c r="Q46" s="59" t="s">
        <v>4</v>
      </c>
      <c r="R46" s="59" t="s">
        <v>4</v>
      </c>
      <c r="S46" s="60"/>
      <c r="AD46" s="76"/>
      <c r="AE46" s="76"/>
      <c r="AF46" s="76"/>
      <c r="AG46" s="76"/>
      <c r="AH46" s="76"/>
      <c r="AI46" s="76"/>
      <c r="AJ46" s="76"/>
      <c r="AK46" s="76"/>
      <c r="AL46" s="76"/>
      <c r="AM46" s="76"/>
      <c r="AN46" s="76"/>
      <c r="AO46" s="76"/>
      <c r="AP46" s="76"/>
      <c r="AQ46" s="76"/>
      <c r="AR46" s="76"/>
      <c r="AS46" s="76"/>
      <c r="AT46" s="76"/>
      <c r="AU46" s="76"/>
      <c r="AV46" s="76"/>
      <c r="AW46" s="76"/>
      <c r="AX46" s="76"/>
      <c r="AY46" s="76"/>
      <c r="AZ46" s="76"/>
      <c r="BA46" s="76"/>
      <c r="BB46" s="77"/>
    </row>
    <row r="47" spans="1:54" ht="15.75" x14ac:dyDescent="0.25">
      <c r="A47" s="75">
        <f>IF(ISBLANK(VLOOKUP(D47,#REF!,3)),0,1)</f>
        <v>1</v>
      </c>
      <c r="B47" s="74">
        <f t="shared" si="0"/>
        <v>0</v>
      </c>
      <c r="C47" s="52">
        <v>13</v>
      </c>
      <c r="D47" s="53"/>
      <c r="E47" s="54"/>
      <c r="F47" s="55"/>
      <c r="G47" s="164" t="s">
        <v>4</v>
      </c>
      <c r="H47" s="53" t="s">
        <v>4</v>
      </c>
      <c r="I47" s="159"/>
      <c r="J47" s="127" t="s">
        <v>4</v>
      </c>
      <c r="K47" s="127" t="s">
        <v>4</v>
      </c>
      <c r="L47" s="127" t="s">
        <v>4</v>
      </c>
      <c r="M47" s="127" t="s">
        <v>4</v>
      </c>
      <c r="N47" s="127" t="s">
        <v>4</v>
      </c>
      <c r="O47" s="127" t="s">
        <v>4</v>
      </c>
      <c r="P47" s="59"/>
      <c r="Q47" s="59" t="s">
        <v>4</v>
      </c>
      <c r="R47" s="59" t="s">
        <v>4</v>
      </c>
      <c r="S47" s="60"/>
      <c r="AD47" s="76"/>
      <c r="AE47" s="76"/>
      <c r="AF47" s="76"/>
      <c r="AG47" s="76"/>
      <c r="AH47" s="76"/>
      <c r="AI47" s="76"/>
      <c r="AJ47" s="76"/>
      <c r="AK47" s="76"/>
      <c r="AL47" s="76"/>
      <c r="AM47" s="76"/>
      <c r="AN47" s="76"/>
      <c r="AO47" s="76"/>
      <c r="AP47" s="76"/>
      <c r="AQ47" s="76"/>
      <c r="AR47" s="76"/>
      <c r="AS47" s="76"/>
      <c r="AT47" s="76"/>
      <c r="AU47" s="76"/>
      <c r="AV47" s="76"/>
      <c r="AW47" s="76"/>
      <c r="AX47" s="76"/>
      <c r="AY47" s="76"/>
      <c r="AZ47" s="76"/>
      <c r="BA47" s="76"/>
      <c r="BB47" s="77"/>
    </row>
    <row r="48" spans="1:54" ht="15.75" x14ac:dyDescent="0.25">
      <c r="A48" s="75">
        <f>IF(ISBLANK(VLOOKUP(D48,#REF!,3)),0,1)</f>
        <v>1</v>
      </c>
      <c r="B48" s="74">
        <f t="shared" si="0"/>
        <v>0</v>
      </c>
      <c r="C48" s="52">
        <v>14</v>
      </c>
      <c r="D48" s="53"/>
      <c r="E48" s="54"/>
      <c r="F48" s="55"/>
      <c r="G48" s="164" t="s">
        <v>4</v>
      </c>
      <c r="H48" s="53" t="s">
        <v>4</v>
      </c>
      <c r="I48" s="159"/>
      <c r="J48" s="127" t="s">
        <v>4</v>
      </c>
      <c r="K48" s="127" t="s">
        <v>4</v>
      </c>
      <c r="L48" s="127" t="s">
        <v>4</v>
      </c>
      <c r="M48" s="127" t="s">
        <v>4</v>
      </c>
      <c r="N48" s="127" t="s">
        <v>4</v>
      </c>
      <c r="O48" s="127" t="s">
        <v>4</v>
      </c>
      <c r="P48" s="59"/>
      <c r="Q48" s="59" t="s">
        <v>4</v>
      </c>
      <c r="R48" s="59" t="s">
        <v>4</v>
      </c>
      <c r="S48" s="60"/>
      <c r="AD48" s="76"/>
      <c r="AE48" s="76"/>
      <c r="AF48" s="76"/>
      <c r="AG48" s="76"/>
      <c r="AH48" s="76"/>
      <c r="AI48" s="76"/>
      <c r="AJ48" s="76"/>
      <c r="AK48" s="76"/>
      <c r="AL48" s="76"/>
      <c r="AM48" s="76"/>
      <c r="AN48" s="76"/>
      <c r="AO48" s="76"/>
      <c r="AP48" s="76"/>
      <c r="AQ48" s="76"/>
      <c r="AR48" s="76"/>
      <c r="AS48" s="76"/>
      <c r="AT48" s="76"/>
      <c r="AU48" s="76"/>
      <c r="AV48" s="76"/>
      <c r="AW48" s="76"/>
      <c r="AX48" s="76"/>
      <c r="AY48" s="76"/>
      <c r="AZ48" s="76"/>
      <c r="BA48" s="76"/>
      <c r="BB48" s="77"/>
    </row>
    <row r="49" spans="1:54" ht="15.75" x14ac:dyDescent="0.25">
      <c r="A49" s="75">
        <f>IF(ISBLANK(VLOOKUP(D49,#REF!,3)),0,1)</f>
        <v>1</v>
      </c>
      <c r="B49" s="74">
        <f t="shared" si="0"/>
        <v>0</v>
      </c>
      <c r="C49" s="52">
        <v>15</v>
      </c>
      <c r="D49" s="53"/>
      <c r="E49" s="54"/>
      <c r="F49" s="55"/>
      <c r="G49" s="164" t="s">
        <v>4</v>
      </c>
      <c r="H49" s="53" t="s">
        <v>4</v>
      </c>
      <c r="I49" s="159"/>
      <c r="J49" s="16"/>
      <c r="K49" s="16"/>
      <c r="L49" s="16"/>
      <c r="M49" s="16"/>
      <c r="N49" s="16"/>
      <c r="O49" s="16"/>
      <c r="P49" s="169"/>
      <c r="Q49" s="169"/>
      <c r="R49" s="169"/>
      <c r="S49" s="124"/>
      <c r="AD49" s="76"/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76"/>
      <c r="AR49" s="76"/>
      <c r="AS49" s="76"/>
      <c r="AT49" s="76"/>
      <c r="AU49" s="76"/>
      <c r="AV49" s="76"/>
      <c r="AW49" s="76"/>
      <c r="AX49" s="76"/>
      <c r="AY49" s="76"/>
      <c r="AZ49" s="76"/>
      <c r="BA49" s="76"/>
      <c r="BB49" s="77"/>
    </row>
    <row r="50" spans="1:54" ht="15.75" x14ac:dyDescent="0.25">
      <c r="A50" s="75">
        <f>IF(ISBLANK(VLOOKUP(D50,#REF!,3)),0,1)</f>
        <v>1</v>
      </c>
      <c r="B50" s="74">
        <f t="shared" si="0"/>
        <v>0</v>
      </c>
      <c r="C50" s="52">
        <v>16</v>
      </c>
      <c r="D50" s="53"/>
      <c r="E50" s="54"/>
      <c r="F50" s="55"/>
      <c r="G50" s="164" t="s">
        <v>4</v>
      </c>
      <c r="H50" s="53" t="s">
        <v>4</v>
      </c>
      <c r="I50" s="159"/>
      <c r="J50" s="16"/>
      <c r="K50" s="16"/>
      <c r="L50" s="16"/>
      <c r="M50" s="16"/>
      <c r="N50" s="16"/>
      <c r="O50" s="16"/>
      <c r="P50" s="169"/>
      <c r="Q50" s="169"/>
      <c r="R50" s="169"/>
      <c r="S50" s="124"/>
      <c r="AD50" s="76"/>
      <c r="AE50" s="76"/>
      <c r="AF50" s="76"/>
      <c r="AG50" s="76"/>
      <c r="AH50" s="76"/>
      <c r="AI50" s="76"/>
      <c r="AJ50" s="76"/>
      <c r="AK50" s="76"/>
      <c r="AL50" s="76"/>
      <c r="AM50" s="76"/>
      <c r="AN50" s="76"/>
      <c r="AO50" s="76"/>
      <c r="AP50" s="76"/>
      <c r="AQ50" s="76"/>
      <c r="AR50" s="76"/>
      <c r="AS50" s="76"/>
      <c r="AT50" s="76"/>
      <c r="AU50" s="76"/>
      <c r="AV50" s="76"/>
      <c r="AW50" s="76"/>
      <c r="AX50" s="76"/>
      <c r="AY50" s="76"/>
      <c r="AZ50" s="76"/>
      <c r="BA50" s="76"/>
      <c r="BB50" s="77"/>
    </row>
    <row r="51" spans="1:54" ht="15.75" x14ac:dyDescent="0.25">
      <c r="A51" s="75">
        <f>IF(ISBLANK(VLOOKUP(D51,#REF!,3)),0,1)</f>
        <v>1</v>
      </c>
      <c r="B51" s="74">
        <f t="shared" si="0"/>
        <v>0</v>
      </c>
      <c r="C51" s="52">
        <v>17</v>
      </c>
      <c r="D51" s="53"/>
      <c r="E51" s="54"/>
      <c r="F51" s="55"/>
      <c r="G51" s="164" t="s">
        <v>4</v>
      </c>
      <c r="H51" s="53" t="s">
        <v>4</v>
      </c>
      <c r="I51" s="159"/>
      <c r="J51" s="16"/>
      <c r="K51" s="16"/>
      <c r="L51" s="16"/>
      <c r="M51" s="16"/>
      <c r="N51" s="16"/>
      <c r="O51" s="16"/>
      <c r="P51" s="169"/>
      <c r="Q51" s="169"/>
      <c r="R51" s="169"/>
      <c r="S51" s="124"/>
      <c r="AD51" s="76"/>
      <c r="AE51" s="76"/>
      <c r="AF51" s="76"/>
      <c r="AG51" s="76"/>
      <c r="AH51" s="76"/>
      <c r="AI51" s="76"/>
      <c r="AJ51" s="76"/>
      <c r="AK51" s="76"/>
      <c r="AL51" s="76"/>
      <c r="AM51" s="76"/>
      <c r="AN51" s="76"/>
      <c r="AO51" s="76"/>
      <c r="AP51" s="76"/>
      <c r="AQ51" s="76"/>
      <c r="AR51" s="76"/>
      <c r="AS51" s="76"/>
      <c r="AT51" s="76"/>
      <c r="AU51" s="76"/>
      <c r="AV51" s="76"/>
      <c r="AW51" s="76"/>
      <c r="AX51" s="76"/>
      <c r="AY51" s="76"/>
      <c r="AZ51" s="76"/>
      <c r="BA51" s="76"/>
      <c r="BB51" s="77"/>
    </row>
    <row r="52" spans="1:54" ht="15.75" x14ac:dyDescent="0.25">
      <c r="A52" s="75">
        <f>IF(ISBLANK(VLOOKUP(D52,#REF!,3)),0,1)</f>
        <v>1</v>
      </c>
      <c r="B52" s="74">
        <f t="shared" si="0"/>
        <v>0</v>
      </c>
      <c r="C52" s="52">
        <v>18</v>
      </c>
      <c r="D52" s="53"/>
      <c r="E52" s="54"/>
      <c r="F52" s="55"/>
      <c r="G52" s="164" t="s">
        <v>4</v>
      </c>
      <c r="H52" s="53" t="s">
        <v>4</v>
      </c>
      <c r="I52" s="159"/>
      <c r="J52" s="16"/>
      <c r="K52" s="16"/>
      <c r="L52" s="16"/>
      <c r="M52" s="16"/>
      <c r="N52" s="16"/>
      <c r="O52" s="16"/>
      <c r="P52" s="169"/>
      <c r="Q52" s="169"/>
      <c r="R52" s="169"/>
      <c r="S52" s="124"/>
      <c r="AD52" s="76"/>
      <c r="AE52" s="76"/>
      <c r="AF52" s="76"/>
      <c r="AG52" s="76"/>
      <c r="AH52" s="76"/>
      <c r="AI52" s="76"/>
      <c r="AJ52" s="76"/>
      <c r="AK52" s="76"/>
      <c r="AL52" s="76"/>
      <c r="AM52" s="76"/>
      <c r="AN52" s="76"/>
      <c r="AO52" s="76"/>
      <c r="AP52" s="76"/>
      <c r="AQ52" s="76"/>
      <c r="AR52" s="76"/>
      <c r="AS52" s="76"/>
      <c r="AT52" s="76"/>
      <c r="AU52" s="76"/>
      <c r="AV52" s="76"/>
      <c r="AW52" s="76"/>
      <c r="AX52" s="76"/>
      <c r="AY52" s="76"/>
      <c r="AZ52" s="76"/>
      <c r="BA52" s="76"/>
      <c r="BB52" s="77"/>
    </row>
    <row r="53" spans="1:54" ht="15.75" x14ac:dyDescent="0.25">
      <c r="A53" s="75">
        <f>IF(ISBLANK(VLOOKUP(D53,#REF!,3)),0,1)</f>
        <v>1</v>
      </c>
      <c r="B53" s="74">
        <f t="shared" si="0"/>
        <v>0</v>
      </c>
      <c r="C53" s="52">
        <v>19</v>
      </c>
      <c r="D53" s="53"/>
      <c r="E53" s="54"/>
      <c r="F53" s="55"/>
      <c r="G53" s="164" t="s">
        <v>4</v>
      </c>
      <c r="H53" s="53" t="s">
        <v>4</v>
      </c>
      <c r="I53" s="159"/>
      <c r="J53" s="16"/>
      <c r="K53" s="16"/>
      <c r="L53" s="16"/>
      <c r="M53" s="16"/>
      <c r="N53" s="16"/>
      <c r="O53" s="16"/>
      <c r="P53" s="169"/>
      <c r="Q53" s="169"/>
      <c r="R53" s="169"/>
      <c r="S53" s="124"/>
      <c r="AD53" s="76"/>
      <c r="AE53" s="76"/>
      <c r="AF53" s="76"/>
      <c r="AG53" s="76"/>
      <c r="AH53" s="76"/>
      <c r="AI53" s="76"/>
      <c r="AJ53" s="76"/>
      <c r="AK53" s="76"/>
      <c r="AL53" s="76"/>
      <c r="AM53" s="76"/>
      <c r="AN53" s="76"/>
      <c r="AO53" s="76"/>
      <c r="AP53" s="76"/>
      <c r="AQ53" s="76"/>
      <c r="AR53" s="76"/>
      <c r="AS53" s="76"/>
      <c r="AT53" s="76"/>
      <c r="AU53" s="76"/>
      <c r="AV53" s="76"/>
      <c r="AW53" s="76"/>
      <c r="AX53" s="76"/>
      <c r="AY53" s="76"/>
      <c r="AZ53" s="76"/>
      <c r="BA53" s="76"/>
      <c r="BB53" s="77"/>
    </row>
    <row r="54" spans="1:54" ht="15.75" x14ac:dyDescent="0.25">
      <c r="A54" s="75">
        <f>IF(ISBLANK(VLOOKUP(D54,#REF!,3)),0,1)</f>
        <v>1</v>
      </c>
      <c r="B54" s="74">
        <f t="shared" si="0"/>
        <v>0</v>
      </c>
      <c r="C54" s="52">
        <v>20</v>
      </c>
      <c r="D54" s="53"/>
      <c r="E54" s="54"/>
      <c r="F54" s="55"/>
      <c r="G54" s="164" t="s">
        <v>4</v>
      </c>
      <c r="H54" s="53" t="s">
        <v>4</v>
      </c>
      <c r="I54" s="159"/>
      <c r="J54" s="16"/>
      <c r="K54" s="16"/>
      <c r="L54" s="16"/>
      <c r="M54" s="16"/>
      <c r="N54" s="16"/>
      <c r="O54" s="16"/>
      <c r="P54" s="169"/>
      <c r="Q54" s="169"/>
      <c r="R54" s="169"/>
      <c r="S54" s="124"/>
      <c r="AD54" s="76"/>
      <c r="AE54" s="76"/>
      <c r="AF54" s="76"/>
      <c r="AG54" s="76"/>
      <c r="AH54" s="76"/>
      <c r="AI54" s="76"/>
      <c r="AJ54" s="76"/>
      <c r="AK54" s="76"/>
      <c r="AL54" s="76"/>
      <c r="AM54" s="76"/>
      <c r="AN54" s="76"/>
      <c r="AO54" s="76"/>
      <c r="AP54" s="76"/>
      <c r="AQ54" s="76"/>
      <c r="AR54" s="76"/>
      <c r="AS54" s="76"/>
      <c r="AT54" s="76"/>
      <c r="AU54" s="76"/>
      <c r="AV54" s="76"/>
      <c r="AW54" s="76"/>
      <c r="AX54" s="76"/>
      <c r="AY54" s="76"/>
      <c r="AZ54" s="76"/>
      <c r="BA54" s="76"/>
      <c r="BB54" s="77"/>
    </row>
    <row r="55" spans="1:54" ht="15.75" x14ac:dyDescent="0.25">
      <c r="A55" s="75">
        <f>IF(ISBLANK(VLOOKUP(D55,#REF!,3)),0,1)</f>
        <v>1</v>
      </c>
      <c r="B55" s="74">
        <f t="shared" si="0"/>
        <v>0</v>
      </c>
      <c r="C55" s="52">
        <v>21</v>
      </c>
      <c r="D55" s="53"/>
      <c r="E55" s="54"/>
      <c r="F55" s="55"/>
      <c r="G55" s="164" t="s">
        <v>4</v>
      </c>
      <c r="H55" s="53">
        <v>0</v>
      </c>
      <c r="I55" s="159"/>
      <c r="J55" s="16"/>
      <c r="K55" s="16"/>
      <c r="L55" s="16"/>
      <c r="M55" s="16"/>
      <c r="N55" s="16"/>
      <c r="O55" s="16"/>
      <c r="P55" s="169"/>
      <c r="Q55" s="169"/>
      <c r="R55" s="169"/>
      <c r="S55" s="124"/>
      <c r="AD55" s="76"/>
      <c r="AE55" s="76"/>
      <c r="AF55" s="76"/>
      <c r="AG55" s="76"/>
      <c r="AH55" s="76"/>
      <c r="AI55" s="76"/>
      <c r="AJ55" s="76"/>
      <c r="AK55" s="76"/>
      <c r="AL55" s="76"/>
      <c r="AM55" s="76"/>
      <c r="AN55" s="76"/>
      <c r="AO55" s="76"/>
      <c r="AP55" s="76"/>
      <c r="AQ55" s="76"/>
      <c r="AR55" s="76"/>
      <c r="AS55" s="76"/>
      <c r="AT55" s="76"/>
      <c r="AU55" s="76"/>
      <c r="AV55" s="76"/>
      <c r="AW55" s="76"/>
      <c r="AX55" s="76"/>
      <c r="AY55" s="76"/>
      <c r="AZ55" s="76"/>
      <c r="BA55" s="76"/>
      <c r="BB55" s="77"/>
    </row>
    <row r="56" spans="1:54" ht="15.75" x14ac:dyDescent="0.25">
      <c r="A56" s="75">
        <f>IF(ISBLANK(VLOOKUP(D56,#REF!,3)),0,1)</f>
        <v>1</v>
      </c>
      <c r="B56" s="74">
        <f t="shared" si="0"/>
        <v>0</v>
      </c>
      <c r="C56" s="52">
        <v>22</v>
      </c>
      <c r="D56" s="53"/>
      <c r="E56" s="54"/>
      <c r="F56" s="55"/>
      <c r="G56" s="164" t="s">
        <v>4</v>
      </c>
      <c r="H56" s="53" t="s">
        <v>4</v>
      </c>
      <c r="I56" s="159" t="s">
        <v>4</v>
      </c>
      <c r="J56" s="16"/>
      <c r="K56" s="16"/>
      <c r="L56" s="16"/>
      <c r="M56" s="16"/>
      <c r="N56" s="16"/>
      <c r="O56" s="16"/>
      <c r="P56" s="169" t="s">
        <v>4</v>
      </c>
      <c r="Q56" s="16"/>
      <c r="R56" s="16"/>
      <c r="S56" s="124" t="s">
        <v>4</v>
      </c>
      <c r="AD56" s="76"/>
      <c r="AE56" s="76"/>
      <c r="AF56" s="76"/>
      <c r="AG56" s="76"/>
      <c r="AH56" s="76"/>
      <c r="AI56" s="76"/>
      <c r="AJ56" s="76"/>
      <c r="AK56" s="76"/>
      <c r="AL56" s="76"/>
      <c r="AM56" s="76"/>
      <c r="AN56" s="76"/>
      <c r="AO56" s="76"/>
      <c r="AP56" s="76"/>
      <c r="AQ56" s="76"/>
      <c r="AR56" s="76"/>
      <c r="AS56" s="76"/>
      <c r="AT56" s="76"/>
      <c r="AU56" s="76"/>
      <c r="AV56" s="76"/>
      <c r="AW56" s="76"/>
      <c r="AX56" s="76"/>
      <c r="AY56" s="76"/>
      <c r="AZ56" s="76"/>
      <c r="BA56" s="76"/>
      <c r="BB56" s="77"/>
    </row>
    <row r="57" spans="1:54" ht="15.75" x14ac:dyDescent="0.25">
      <c r="A57" s="75">
        <f>IF(ISBLANK(VLOOKUP(D57,#REF!,3)),0,1)</f>
        <v>1</v>
      </c>
      <c r="B57" s="74">
        <f t="shared" si="0"/>
        <v>0</v>
      </c>
      <c r="C57" s="52">
        <v>23</v>
      </c>
      <c r="D57" s="53"/>
      <c r="E57" s="54"/>
      <c r="F57" s="55"/>
      <c r="G57" s="112"/>
      <c r="H57" s="53"/>
      <c r="I57" s="53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  <c r="AG57" s="76"/>
      <c r="AH57" s="76"/>
      <c r="AI57" s="76"/>
      <c r="AJ57" s="76"/>
      <c r="AK57" s="76"/>
      <c r="AL57" s="76"/>
      <c r="AM57" s="76"/>
      <c r="AN57" s="76"/>
      <c r="AO57" s="76"/>
      <c r="AP57" s="76"/>
      <c r="AQ57" s="76"/>
      <c r="AR57" s="76"/>
      <c r="AS57" s="76"/>
      <c r="AT57" s="76"/>
      <c r="AU57" s="76"/>
      <c r="AV57" s="76"/>
      <c r="AW57" s="76"/>
      <c r="AX57" s="76"/>
      <c r="AY57" s="76"/>
      <c r="AZ57" s="76"/>
      <c r="BA57" s="76"/>
      <c r="BB57" s="77"/>
    </row>
    <row r="58" spans="1:54" ht="16.5" thickBot="1" x14ac:dyDescent="0.3">
      <c r="A58" s="75">
        <f>IF(ISBLANK(VLOOKUP(D58,#REF!,3)),0,1)</f>
        <v>1</v>
      </c>
      <c r="B58" s="74">
        <f t="shared" si="0"/>
        <v>0</v>
      </c>
      <c r="C58" s="61">
        <v>24</v>
      </c>
      <c r="D58" s="62"/>
      <c r="E58" s="63"/>
      <c r="F58" s="64"/>
      <c r="G58" s="113"/>
      <c r="H58" s="62"/>
      <c r="I58" s="62"/>
      <c r="J58" s="152" t="s">
        <v>4</v>
      </c>
      <c r="K58" s="65" t="str">
        <f>IF(ISBLANK(E58),"",(0.000824493-(0.0000040899*E58)+(0.000000076438*E58^2)-(0.00000000082467*E58^3)+(0.0000000000053875*E58^4)))</f>
        <v/>
      </c>
      <c r="L58" s="65" t="str">
        <f t="shared" ref="L58" si="6">IF(ISBLANK(E58),"",(-0.00000572466+(0.00000010227*E58)-(0.0000000016546*E58^2)))</f>
        <v/>
      </c>
      <c r="M58" s="65" t="str">
        <f t="shared" ref="M58" si="7">IF(ISBLANK(E58),"",IF(ISBLANK(G58),(O58+(K58*35)+(L58*35^1.5)+(0.00000048314*35^2)),(O58+(K58*G58)+(L58*G58^1.5)+(0.00000048314*G58^2))))</f>
        <v/>
      </c>
      <c r="N58" s="66" t="str">
        <f t="shared" ref="N58" si="8">IF(ISBLANK(D58),"",IF(ISBLANK(G58),J58*(1+0.00001*(35-20)),J58*(1+0.00001*(G58-20))))</f>
        <v/>
      </c>
      <c r="O58" s="65" t="str">
        <f t="shared" ref="O58" si="9">IF(ISBLANK(E58),"",(0.999842594+(0.00006793952*E58)-(0.00000909529*E58^2)+(0.0000001001685*E58^3)-(0.000000001120083*E58^4)+(0.000000000006536332*E58^5)))</f>
        <v/>
      </c>
      <c r="P58" s="67" t="s">
        <v>4</v>
      </c>
      <c r="Q58" s="153" t="s">
        <v>4</v>
      </c>
      <c r="R58" s="68" t="s">
        <v>4</v>
      </c>
      <c r="S58" s="68" t="s">
        <v>4</v>
      </c>
      <c r="T58" s="78"/>
      <c r="U58" s="78"/>
      <c r="V58" s="78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/>
      <c r="AH58" s="78"/>
      <c r="AI58" s="78"/>
      <c r="AJ58" s="78"/>
      <c r="AK58" s="78"/>
      <c r="AL58" s="78"/>
      <c r="AM58" s="78"/>
      <c r="AN58" s="78"/>
      <c r="AO58" s="78"/>
      <c r="AP58" s="78"/>
      <c r="AQ58" s="78"/>
      <c r="AR58" s="78"/>
      <c r="AS58" s="78"/>
      <c r="AT58" s="78"/>
      <c r="AU58" s="78"/>
      <c r="AV58" s="78"/>
      <c r="AW58" s="78"/>
      <c r="AX58" s="78"/>
      <c r="AY58" s="78"/>
      <c r="AZ58" s="78"/>
      <c r="BA58" s="78"/>
      <c r="BB58" s="79"/>
    </row>
  </sheetData>
  <dataConsolidate/>
  <mergeCells count="70"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AV31:AV32"/>
    <mergeCell ref="AW31:AW32"/>
    <mergeCell ref="AX31:AX32"/>
    <mergeCell ref="AY31:AY32"/>
    <mergeCell ref="AZ31:AZ32"/>
    <mergeCell ref="BA31:BA32"/>
    <mergeCell ref="AP31:AP32"/>
    <mergeCell ref="AQ31:AQ32"/>
    <mergeCell ref="AR31:AR32"/>
    <mergeCell ref="AS31:AS32"/>
    <mergeCell ref="AT31:AT32"/>
    <mergeCell ref="AU31:AU32"/>
    <mergeCell ref="AJ31:AJ32"/>
    <mergeCell ref="AK31:AK32"/>
    <mergeCell ref="AL31:AL32"/>
    <mergeCell ref="AM31:AM32"/>
    <mergeCell ref="AN31:AN32"/>
    <mergeCell ref="AO31:AO32"/>
    <mergeCell ref="AD31:AD32"/>
    <mergeCell ref="AE31:AE32"/>
    <mergeCell ref="AF31:AF32"/>
    <mergeCell ref="AG31:AG32"/>
    <mergeCell ref="AH31:AH32"/>
    <mergeCell ref="AI31:AI32"/>
    <mergeCell ref="P31:S32"/>
    <mergeCell ref="T31:U32"/>
    <mergeCell ref="V31:W32"/>
    <mergeCell ref="X31:Y32"/>
    <mergeCell ref="Z31:AA32"/>
    <mergeCell ref="AB31:AC32"/>
    <mergeCell ref="J31:J32"/>
    <mergeCell ref="K31:K32"/>
    <mergeCell ref="L31:L32"/>
    <mergeCell ref="M31:M32"/>
    <mergeCell ref="N31:N32"/>
    <mergeCell ref="O31:O32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G8:H8"/>
    <mergeCell ref="Q8:R8"/>
    <mergeCell ref="G9:H9"/>
    <mergeCell ref="Q9:R9"/>
    <mergeCell ref="G10:H10"/>
    <mergeCell ref="Q10:R10"/>
    <mergeCell ref="C2:E2"/>
    <mergeCell ref="F2:T2"/>
    <mergeCell ref="C4:U4"/>
    <mergeCell ref="C6:E6"/>
    <mergeCell ref="F6:G6"/>
    <mergeCell ref="H6:J6"/>
    <mergeCell ref="P6:Q6"/>
    <mergeCell ref="R6:S6"/>
    <mergeCell ref="T6:U6"/>
  </mergeCells>
  <dataValidations count="4">
    <dataValidation type="list" showInputMessage="1" showErrorMessage="1" promptTitle="Choix Cardinal" sqref="P9">
      <formula1>$M$8:$M$10</formula1>
    </dataValidation>
    <dataValidation type="list" showInputMessage="1" showErrorMessage="1" promptTitle="Choix Cardinal" sqref="P10">
      <formula1>$N$8:$N$10</formula1>
    </dataValidation>
    <dataValidation allowBlank="1" showErrorMessage="1" sqref="J30"/>
    <dataValidation type="list" allowBlank="1" showErrorMessage="1" sqref="I29">
      <formula1>$O$28:$O$30</formula1>
    </dataValidation>
  </dataValidations>
  <pageMargins left="0.7" right="0.7" top="0.75" bottom="0.75" header="0.3" footer="0.3"/>
  <pageSetup paperSize="9" orientation="portrait" horizontalDpi="4294967293" r:id="rId1"/>
  <drawing r:id="rId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8"/>
  <sheetViews>
    <sheetView zoomScaleNormal="100" workbookViewId="0">
      <selection activeCell="T35" sqref="T35:U46"/>
    </sheetView>
  </sheetViews>
  <sheetFormatPr baseColWidth="10" defaultColWidth="11.42578125" defaultRowHeight="15" x14ac:dyDescent="0.25"/>
  <cols>
    <col min="1" max="2" width="0.85546875" style="80" customWidth="1"/>
    <col min="3" max="3" width="3.7109375" style="80" customWidth="1"/>
    <col min="4" max="8" width="10.28515625" style="80" customWidth="1"/>
    <col min="9" max="10" width="15.7109375" style="80" customWidth="1"/>
    <col min="11" max="15" width="10.7109375" style="80" hidden="1" customWidth="1"/>
    <col min="16" max="16" width="10.7109375" style="80" customWidth="1"/>
    <col min="17" max="29" width="10.28515625" style="80" customWidth="1"/>
    <col min="30" max="16384" width="11.42578125" style="80"/>
  </cols>
  <sheetData>
    <row r="1" spans="3:23" ht="3" customHeight="1" thickBot="1" x14ac:dyDescent="0.3"/>
    <row r="2" spans="3:23" ht="21" x14ac:dyDescent="0.35">
      <c r="C2" s="214" t="s">
        <v>19</v>
      </c>
      <c r="D2" s="215"/>
      <c r="E2" s="215"/>
      <c r="F2" s="216" t="s">
        <v>147</v>
      </c>
      <c r="G2" s="216"/>
      <c r="H2" s="216"/>
      <c r="I2" s="216"/>
      <c r="J2" s="216"/>
      <c r="K2" s="216"/>
      <c r="L2" s="216"/>
      <c r="M2" s="216"/>
      <c r="N2" s="216"/>
      <c r="O2" s="216"/>
      <c r="P2" s="216"/>
      <c r="Q2" s="216"/>
      <c r="R2" s="216"/>
      <c r="S2" s="216"/>
      <c r="T2" s="216"/>
      <c r="U2" s="1"/>
    </row>
    <row r="3" spans="3:23" x14ac:dyDescent="0.25">
      <c r="C3" s="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2"/>
    </row>
    <row r="4" spans="3:23" ht="21.75" thickBot="1" x14ac:dyDescent="0.4">
      <c r="C4" s="217" t="s">
        <v>75</v>
      </c>
      <c r="D4" s="218"/>
      <c r="E4" s="218"/>
      <c r="F4" s="218"/>
      <c r="G4" s="218"/>
      <c r="H4" s="218"/>
      <c r="I4" s="218"/>
      <c r="J4" s="218"/>
      <c r="K4" s="218"/>
      <c r="L4" s="218"/>
      <c r="M4" s="218"/>
      <c r="N4" s="218"/>
      <c r="O4" s="218"/>
      <c r="P4" s="218"/>
      <c r="Q4" s="218"/>
      <c r="R4" s="218"/>
      <c r="S4" s="218"/>
      <c r="T4" s="218"/>
      <c r="U4" s="219"/>
    </row>
    <row r="5" spans="3:23" ht="15.75" customHeight="1" thickBot="1" x14ac:dyDescent="0.4">
      <c r="C5" s="7"/>
      <c r="D5" s="7"/>
      <c r="E5" s="7"/>
      <c r="F5" s="7"/>
      <c r="G5" s="7"/>
      <c r="J5" s="7"/>
      <c r="K5" s="7"/>
      <c r="L5" s="7"/>
      <c r="M5" s="7"/>
      <c r="N5" s="7"/>
      <c r="O5" s="7"/>
      <c r="P5" s="7"/>
      <c r="Q5" s="7"/>
      <c r="R5" s="7"/>
    </row>
    <row r="6" spans="3:23" ht="16.5" customHeight="1" thickBot="1" x14ac:dyDescent="0.3">
      <c r="C6" s="220" t="s">
        <v>38</v>
      </c>
      <c r="D6" s="221"/>
      <c r="E6" s="221"/>
      <c r="F6" s="222">
        <v>58</v>
      </c>
      <c r="G6" s="222"/>
      <c r="H6" s="221" t="s">
        <v>37</v>
      </c>
      <c r="I6" s="221"/>
      <c r="J6" s="221"/>
      <c r="K6" s="51"/>
      <c r="L6" s="51"/>
      <c r="M6" s="51"/>
      <c r="N6" s="50"/>
      <c r="O6" s="51"/>
      <c r="P6" s="223">
        <v>1</v>
      </c>
      <c r="Q6" s="223"/>
      <c r="R6" s="224" t="s">
        <v>78</v>
      </c>
      <c r="S6" s="224"/>
      <c r="T6" s="225">
        <v>37432</v>
      </c>
      <c r="U6" s="226"/>
    </row>
    <row r="7" spans="3:23" ht="16.5" customHeight="1" thickBot="1" x14ac:dyDescent="0.4">
      <c r="C7" s="34"/>
      <c r="D7" s="34"/>
      <c r="E7" s="33"/>
      <c r="F7" s="35"/>
      <c r="G7" s="33"/>
      <c r="H7" s="33"/>
      <c r="I7" s="33"/>
      <c r="J7" s="33"/>
      <c r="K7" s="33"/>
      <c r="L7" s="33"/>
      <c r="M7" s="33"/>
      <c r="N7" s="33"/>
      <c r="O7" s="37"/>
      <c r="P7" s="33"/>
      <c r="Q7" s="36"/>
    </row>
    <row r="8" spans="3:23" ht="15" customHeight="1" x14ac:dyDescent="0.25">
      <c r="C8" s="46"/>
      <c r="D8" s="33"/>
      <c r="G8" s="206" t="s">
        <v>57</v>
      </c>
      <c r="H8" s="207"/>
      <c r="I8" s="172" t="s">
        <v>50</v>
      </c>
      <c r="J8" s="172" t="s">
        <v>46</v>
      </c>
      <c r="K8" s="44"/>
      <c r="L8" s="44"/>
      <c r="M8" s="44"/>
      <c r="N8" s="44"/>
      <c r="O8" s="47"/>
      <c r="P8" s="45" t="s">
        <v>52</v>
      </c>
      <c r="Q8" s="208" t="s">
        <v>47</v>
      </c>
      <c r="R8" s="209"/>
    </row>
    <row r="9" spans="3:23" ht="14.25" customHeight="1" x14ac:dyDescent="0.25">
      <c r="C9" s="46"/>
      <c r="D9" s="33"/>
      <c r="G9" s="210" t="s">
        <v>48</v>
      </c>
      <c r="H9" s="211"/>
      <c r="I9" s="38">
        <v>4</v>
      </c>
      <c r="J9" s="39">
        <v>46.64</v>
      </c>
      <c r="K9" s="42" t="s">
        <v>51</v>
      </c>
      <c r="L9" s="43" t="str">
        <f>IF(P9=M9,"+","-")</f>
        <v>-</v>
      </c>
      <c r="M9" s="42" t="s">
        <v>3</v>
      </c>
      <c r="N9" s="42" t="s">
        <v>54</v>
      </c>
      <c r="O9" s="16" t="str">
        <f>IF(ISBLANK(I9),"",IF(ISBLANK(J9),"",IF(P9=M10,L9&amp;N11,N11)))</f>
        <v>-4°46,64</v>
      </c>
      <c r="P9" s="39" t="s">
        <v>53</v>
      </c>
      <c r="Q9" s="212">
        <f>IF(ISBLANK(I9),"",IF(ISBLANK(J9),"",IF(J9&gt;60,"ERREUR !!",O11*(I9+(J9/60)))))</f>
        <v>-4.777333333333333</v>
      </c>
      <c r="R9" s="213"/>
    </row>
    <row r="10" spans="3:23" ht="15" customHeight="1" x14ac:dyDescent="0.25">
      <c r="C10" s="46"/>
      <c r="D10" s="33"/>
      <c r="G10" s="210" t="s">
        <v>49</v>
      </c>
      <c r="H10" s="211"/>
      <c r="I10" s="38">
        <v>11</v>
      </c>
      <c r="J10" s="39">
        <v>6.76</v>
      </c>
      <c r="K10" s="42" t="s">
        <v>51</v>
      </c>
      <c r="L10" s="43" t="str">
        <f>IF(P10=N9,"+","-")</f>
        <v>+</v>
      </c>
      <c r="M10" s="42" t="s">
        <v>53</v>
      </c>
      <c r="N10" s="42" t="s">
        <v>55</v>
      </c>
      <c r="O10" s="11" t="str">
        <f>IF(ISBLANK(I10),"",IF(ISBLANK(J10),"",IF(P10=N10,L10&amp;N12,N12)))</f>
        <v>11°6,76</v>
      </c>
      <c r="P10" s="39" t="s">
        <v>54</v>
      </c>
      <c r="Q10" s="212">
        <f>IF(ISBLANK(I10),"",IF(ISBLANK(J10),"",IF(J10&gt;60,"ERREUR !!",O12*(I10+(J10/60)))))</f>
        <v>11.112666666666666</v>
      </c>
      <c r="R10" s="213"/>
      <c r="S10" s="31"/>
      <c r="T10" s="31"/>
    </row>
    <row r="11" spans="3:23" x14ac:dyDescent="0.25">
      <c r="G11" s="194" t="s">
        <v>72</v>
      </c>
      <c r="H11" s="195"/>
      <c r="I11" s="83" t="s">
        <v>33</v>
      </c>
      <c r="J11" s="85">
        <v>37431</v>
      </c>
      <c r="K11" s="85"/>
      <c r="L11" s="85"/>
      <c r="M11" s="85"/>
      <c r="N11" s="86" t="str">
        <f>I9&amp;"°"&amp;J9</f>
        <v>4°46,64</v>
      </c>
      <c r="O11" s="87">
        <f>IF(P9=M10,-1,1)</f>
        <v>-1</v>
      </c>
      <c r="P11" s="198" t="str">
        <f>TEXT(J11,"aaaa-mm-jj")&amp;"T"&amp;TEXT(J12,"hh:mm:ss")&amp;"z"</f>
        <v>2006-06-25T21:20:00z</v>
      </c>
      <c r="Q11" s="198"/>
      <c r="R11" s="199"/>
      <c r="T11" s="30"/>
      <c r="U11" s="30"/>
      <c r="V11" s="32"/>
      <c r="W11" s="32"/>
    </row>
    <row r="12" spans="3:23" ht="15.75" thickBot="1" x14ac:dyDescent="0.3">
      <c r="G12" s="196"/>
      <c r="H12" s="197"/>
      <c r="I12" s="84" t="s">
        <v>73</v>
      </c>
      <c r="J12" s="114">
        <v>0.88888888888888884</v>
      </c>
      <c r="K12" s="88"/>
      <c r="L12" s="88"/>
      <c r="M12" s="88"/>
      <c r="N12" s="89" t="str">
        <f>I10&amp;"°"&amp;J10</f>
        <v>11°6,76</v>
      </c>
      <c r="O12" s="87">
        <f>IF(P10=N10,-1,1)</f>
        <v>1</v>
      </c>
      <c r="P12" s="200"/>
      <c r="Q12" s="200"/>
      <c r="R12" s="201"/>
      <c r="T12" s="30"/>
      <c r="U12" s="30"/>
      <c r="V12" s="32"/>
      <c r="W12" s="32"/>
    </row>
    <row r="13" spans="3:23" ht="15.75" thickBot="1" x14ac:dyDescent="0.3">
      <c r="C13" s="5" t="s">
        <v>1</v>
      </c>
      <c r="D13" s="5"/>
      <c r="E13" s="6"/>
      <c r="K13" s="81"/>
      <c r="L13" s="81"/>
      <c r="M13" s="81"/>
      <c r="N13" s="81"/>
      <c r="O13" s="81"/>
      <c r="P13" s="81"/>
      <c r="Q13" s="82"/>
    </row>
    <row r="14" spans="3:23" ht="15" customHeight="1" thickBot="1" x14ac:dyDescent="0.3">
      <c r="C14" s="97" t="s">
        <v>7</v>
      </c>
      <c r="D14" s="90"/>
      <c r="E14" s="90"/>
      <c r="F14" s="90"/>
      <c r="G14" s="90"/>
      <c r="H14" s="91"/>
      <c r="I14" s="91"/>
      <c r="J14" s="91"/>
      <c r="K14" s="90"/>
      <c r="L14" s="90"/>
      <c r="M14" s="90"/>
      <c r="N14" s="91"/>
      <c r="O14" s="12"/>
      <c r="P14" s="91"/>
      <c r="Q14" s="12" t="s">
        <v>17</v>
      </c>
      <c r="R14" s="17">
        <v>22.4</v>
      </c>
      <c r="S14" s="92" t="s">
        <v>2</v>
      </c>
    </row>
    <row r="15" spans="3:23" ht="14.25" customHeight="1" x14ac:dyDescent="0.25">
      <c r="C15" s="98" t="s">
        <v>32</v>
      </c>
      <c r="D15" s="93"/>
      <c r="E15" s="93"/>
      <c r="F15" s="93"/>
      <c r="G15" s="93"/>
      <c r="H15" s="23"/>
      <c r="I15" s="23"/>
      <c r="J15" s="23"/>
      <c r="K15" s="93"/>
      <c r="L15" s="93"/>
      <c r="M15" s="93"/>
      <c r="N15" s="23"/>
      <c r="O15" s="13"/>
      <c r="P15" s="23"/>
      <c r="Q15" s="13" t="s">
        <v>34</v>
      </c>
      <c r="R15" s="17">
        <v>22.4</v>
      </c>
      <c r="S15" s="94" t="s">
        <v>2</v>
      </c>
    </row>
    <row r="16" spans="3:23" x14ac:dyDescent="0.25">
      <c r="C16" s="98" t="s">
        <v>11</v>
      </c>
      <c r="D16" s="93"/>
      <c r="E16" s="93"/>
      <c r="F16" s="93"/>
      <c r="G16" s="93"/>
      <c r="H16" s="23"/>
      <c r="I16" s="23"/>
      <c r="J16" s="23"/>
      <c r="K16" s="93"/>
      <c r="L16" s="93"/>
      <c r="M16" s="93"/>
      <c r="N16" s="23"/>
      <c r="O16" s="14"/>
      <c r="P16" s="23"/>
      <c r="Q16" s="14" t="s">
        <v>35</v>
      </c>
      <c r="R16" s="20" t="s">
        <v>4</v>
      </c>
      <c r="S16" s="94" t="s">
        <v>6</v>
      </c>
    </row>
    <row r="17" spans="3:54" ht="15.75" thickBot="1" x14ac:dyDescent="0.3">
      <c r="C17" s="99" t="s">
        <v>12</v>
      </c>
      <c r="D17" s="95"/>
      <c r="E17" s="95"/>
      <c r="F17" s="95"/>
      <c r="G17" s="95"/>
      <c r="H17" s="24"/>
      <c r="I17" s="24"/>
      <c r="J17" s="24"/>
      <c r="K17" s="95"/>
      <c r="L17" s="95"/>
      <c r="M17" s="95"/>
      <c r="N17" s="24"/>
      <c r="O17" s="15"/>
      <c r="P17" s="24"/>
      <c r="Q17" s="15" t="s">
        <v>36</v>
      </c>
      <c r="R17" s="21" t="s">
        <v>4</v>
      </c>
      <c r="S17" s="96" t="s">
        <v>6</v>
      </c>
    </row>
    <row r="18" spans="3:54" hidden="1" x14ac:dyDescent="0.25">
      <c r="C18" s="8" t="s">
        <v>8</v>
      </c>
      <c r="D18" s="9"/>
      <c r="E18" s="9"/>
      <c r="F18" s="9"/>
      <c r="G18" s="9"/>
      <c r="H18" s="9"/>
      <c r="I18" s="9"/>
      <c r="J18" s="9"/>
      <c r="K18" s="10"/>
      <c r="L18" s="10"/>
      <c r="M18" s="10"/>
      <c r="N18" s="10"/>
      <c r="O18" s="25" t="s">
        <v>0</v>
      </c>
      <c r="P18" s="19">
        <f>(0.999842594+(0.00006793952*$R$14)-(0.00000909529*$R$14^2)+(0.0000001001685*$R$14^3)-(0.000000001120083*$R$14^4)+(0.000000000006536332*$R$14^5))</f>
        <v>0.99768148881597907</v>
      </c>
      <c r="Q18" s="10"/>
      <c r="R18" s="2"/>
    </row>
    <row r="19" spans="3:54" hidden="1" x14ac:dyDescent="0.25">
      <c r="C19" s="8" t="s">
        <v>9</v>
      </c>
      <c r="D19" s="9"/>
      <c r="E19" s="9"/>
      <c r="F19" s="9"/>
      <c r="G19" s="9"/>
      <c r="H19" s="9"/>
      <c r="I19" s="9"/>
      <c r="J19" s="9"/>
      <c r="K19" s="10"/>
      <c r="L19" s="10"/>
      <c r="M19" s="10"/>
      <c r="N19" s="10"/>
      <c r="O19" s="25" t="s">
        <v>43</v>
      </c>
      <c r="P19" s="19" t="e">
        <f>$P$24*($P$18/#REF!)</f>
        <v>#REF!</v>
      </c>
      <c r="Q19" s="10" t="s">
        <v>3</v>
      </c>
      <c r="R19" s="2"/>
    </row>
    <row r="20" spans="3:54" hidden="1" x14ac:dyDescent="0.25">
      <c r="C20" s="8" t="s">
        <v>18</v>
      </c>
      <c r="D20" s="9"/>
      <c r="E20" s="9"/>
      <c r="F20" s="9"/>
      <c r="G20" s="9"/>
      <c r="H20" s="9"/>
      <c r="I20" s="9"/>
      <c r="J20" s="9"/>
      <c r="K20" s="10"/>
      <c r="L20" s="10"/>
      <c r="M20" s="10"/>
      <c r="N20" s="10"/>
      <c r="O20" s="25" t="s">
        <v>44</v>
      </c>
      <c r="P20" s="19" t="e">
        <f>5+#REF!</f>
        <v>#REF!</v>
      </c>
      <c r="Q20" s="10" t="s">
        <v>6</v>
      </c>
      <c r="R20" s="2"/>
    </row>
    <row r="21" spans="3:54" hidden="1" x14ac:dyDescent="0.25">
      <c r="C21" s="8" t="s">
        <v>10</v>
      </c>
      <c r="D21" s="9"/>
      <c r="E21" s="9"/>
      <c r="F21" s="9"/>
      <c r="G21" s="9"/>
      <c r="H21" s="9"/>
      <c r="I21" s="9"/>
      <c r="J21" s="9"/>
      <c r="K21" s="10"/>
      <c r="L21" s="10"/>
      <c r="M21" s="10"/>
      <c r="N21" s="10"/>
      <c r="O21" s="25" t="s">
        <v>45</v>
      </c>
      <c r="P21" s="19" t="e">
        <f>P20*(1+0.00001*(R14-20))</f>
        <v>#REF!</v>
      </c>
      <c r="Q21" s="10" t="s">
        <v>6</v>
      </c>
      <c r="R21" s="2"/>
    </row>
    <row r="22" spans="3:54" hidden="1" x14ac:dyDescent="0.25">
      <c r="C22" s="8" t="s">
        <v>13</v>
      </c>
      <c r="D22" s="9"/>
      <c r="E22" s="9"/>
      <c r="F22" s="9"/>
      <c r="G22" s="9"/>
      <c r="H22" s="9"/>
      <c r="I22" s="9"/>
      <c r="J22" s="9"/>
      <c r="K22" s="10"/>
      <c r="L22" s="10"/>
      <c r="M22" s="10"/>
      <c r="N22" s="10"/>
      <c r="O22" s="25" t="s">
        <v>39</v>
      </c>
      <c r="P22" s="22" t="e">
        <f>$R$16*(1+0.00001*(20-$R$14))</f>
        <v>#VALUE!</v>
      </c>
      <c r="Q22" s="10" t="s">
        <v>6</v>
      </c>
      <c r="R22" s="2"/>
    </row>
    <row r="23" spans="3:54" hidden="1" x14ac:dyDescent="0.25">
      <c r="C23" s="8" t="s">
        <v>14</v>
      </c>
      <c r="D23" s="9"/>
      <c r="E23" s="9"/>
      <c r="F23" s="9"/>
      <c r="G23" s="9"/>
      <c r="H23" s="9"/>
      <c r="I23" s="9"/>
      <c r="J23" s="9"/>
      <c r="K23" s="10"/>
      <c r="L23" s="10"/>
      <c r="M23" s="10"/>
      <c r="N23" s="10"/>
      <c r="O23" s="25" t="s">
        <v>40</v>
      </c>
      <c r="P23" s="22" t="e">
        <f>$R$17*(1+0.00001*(20-$R$14))</f>
        <v>#VALUE!</v>
      </c>
      <c r="Q23" s="10" t="s">
        <v>6</v>
      </c>
      <c r="R23" s="2"/>
    </row>
    <row r="24" spans="3:54" hidden="1" x14ac:dyDescent="0.25">
      <c r="C24" s="8" t="s">
        <v>15</v>
      </c>
      <c r="D24" s="9"/>
      <c r="E24" s="9"/>
      <c r="F24" s="9"/>
      <c r="G24" s="9"/>
      <c r="H24" s="9"/>
      <c r="I24" s="9"/>
      <c r="J24" s="9"/>
      <c r="K24" s="10"/>
      <c r="L24" s="10"/>
      <c r="M24" s="10"/>
      <c r="N24" s="10"/>
      <c r="O24" s="25" t="s">
        <v>41</v>
      </c>
      <c r="P24" s="23" t="e">
        <f>MAX(#REF!)</f>
        <v>#REF!</v>
      </c>
      <c r="Q24" s="10" t="s">
        <v>3</v>
      </c>
      <c r="R24" s="2"/>
    </row>
    <row r="25" spans="3:54" hidden="1" x14ac:dyDescent="0.25">
      <c r="C25" s="8" t="s">
        <v>16</v>
      </c>
      <c r="D25" s="9"/>
      <c r="E25" s="9"/>
      <c r="F25" s="9"/>
      <c r="G25" s="9"/>
      <c r="H25" s="9"/>
      <c r="I25" s="9"/>
      <c r="J25" s="9"/>
      <c r="K25" s="10"/>
      <c r="L25" s="10"/>
      <c r="M25" s="10"/>
      <c r="N25" s="10"/>
      <c r="O25" s="25" t="s">
        <v>42</v>
      </c>
      <c r="P25" s="23" t="e">
        <f>IF(ISBLANK(R14),"",IF(ISBLANK(P21),"",IF(ISBLANK(R17),"",(($P$24*$P$18)/($P$22-$P$23)))))</f>
        <v>#REF!</v>
      </c>
      <c r="Q25" s="10" t="s">
        <v>3</v>
      </c>
      <c r="R25" s="2"/>
    </row>
    <row r="26" spans="3:54" hidden="1" x14ac:dyDescent="0.25">
      <c r="C26" s="40" t="s">
        <v>31</v>
      </c>
      <c r="D26" s="41"/>
      <c r="E26" s="41"/>
      <c r="F26" s="41"/>
      <c r="G26" s="41"/>
      <c r="H26" s="41"/>
      <c r="I26" s="41"/>
      <c r="J26" s="41"/>
      <c r="K26" s="10"/>
      <c r="L26" s="10"/>
      <c r="M26" s="10"/>
      <c r="N26" s="10"/>
      <c r="O26" s="25" t="s">
        <v>30</v>
      </c>
      <c r="P26" s="23" t="e">
        <f>2+(#REF!+#REF!)</f>
        <v>#REF!</v>
      </c>
      <c r="Q26" s="10" t="s">
        <v>6</v>
      </c>
      <c r="R26" s="2"/>
    </row>
    <row r="27" spans="3:54" ht="15.75" hidden="1" thickBot="1" x14ac:dyDescent="0.3">
      <c r="C27" s="26"/>
      <c r="D27" s="27"/>
      <c r="E27" s="27"/>
      <c r="F27" s="27"/>
      <c r="G27" s="27"/>
      <c r="H27" s="27"/>
      <c r="I27" s="27"/>
      <c r="J27" s="27"/>
      <c r="K27" s="28"/>
      <c r="L27" s="28"/>
      <c r="M27" s="28"/>
      <c r="N27" s="28"/>
      <c r="O27" s="29" t="s">
        <v>29</v>
      </c>
      <c r="P27" s="24">
        <v>1.6999999999999999E-3</v>
      </c>
      <c r="Q27" s="28"/>
      <c r="R27" s="4"/>
    </row>
    <row r="29" spans="3:54" ht="15.75" x14ac:dyDescent="0.25">
      <c r="E29" s="202" t="s">
        <v>60</v>
      </c>
      <c r="F29" s="202"/>
      <c r="G29" s="202"/>
      <c r="H29" s="202"/>
      <c r="I29" s="69" t="s">
        <v>66</v>
      </c>
      <c r="K29" s="70"/>
      <c r="L29" s="70"/>
      <c r="M29" s="70"/>
      <c r="N29" s="71"/>
      <c r="O29" s="70" t="s">
        <v>66</v>
      </c>
    </row>
    <row r="30" spans="3:54" ht="16.5" thickBot="1" x14ac:dyDescent="0.3">
      <c r="E30" s="173"/>
      <c r="F30" s="173"/>
      <c r="G30" s="173"/>
      <c r="H30" s="173"/>
      <c r="I30" s="173"/>
      <c r="J30" s="73"/>
      <c r="K30" s="72"/>
      <c r="L30" s="72"/>
      <c r="M30" s="72"/>
      <c r="N30" s="71"/>
      <c r="O30" s="71" t="s">
        <v>65</v>
      </c>
      <c r="P30" s="71"/>
    </row>
    <row r="31" spans="3:54" ht="15.75" customHeight="1" x14ac:dyDescent="0.25">
      <c r="C31" s="203" t="s">
        <v>5</v>
      </c>
      <c r="D31" s="190" t="s">
        <v>24</v>
      </c>
      <c r="E31" s="190" t="s">
        <v>58</v>
      </c>
      <c r="F31" s="190" t="s">
        <v>56</v>
      </c>
      <c r="G31" s="190" t="s">
        <v>20</v>
      </c>
      <c r="H31" s="190" t="s">
        <v>76</v>
      </c>
      <c r="I31" s="188" t="s">
        <v>77</v>
      </c>
      <c r="J31" s="188" t="s">
        <v>64</v>
      </c>
      <c r="K31" s="190" t="s">
        <v>21</v>
      </c>
      <c r="L31" s="190" t="s">
        <v>22</v>
      </c>
      <c r="M31" s="190" t="s">
        <v>26</v>
      </c>
      <c r="N31" s="190" t="s">
        <v>25</v>
      </c>
      <c r="O31" s="190" t="s">
        <v>23</v>
      </c>
      <c r="P31" s="192" t="s">
        <v>74</v>
      </c>
      <c r="Q31" s="192"/>
      <c r="R31" s="192"/>
      <c r="S31" s="192"/>
      <c r="T31" s="184" t="s">
        <v>69</v>
      </c>
      <c r="U31" s="184"/>
      <c r="V31" s="184" t="s">
        <v>70</v>
      </c>
      <c r="W31" s="184"/>
      <c r="X31" s="184" t="s">
        <v>71</v>
      </c>
      <c r="Y31" s="184"/>
      <c r="Z31" s="184" t="s">
        <v>67</v>
      </c>
      <c r="AA31" s="184"/>
      <c r="AB31" s="184" t="s">
        <v>68</v>
      </c>
      <c r="AC31" s="186"/>
      <c r="AD31" s="227" t="s">
        <v>80</v>
      </c>
      <c r="AE31" s="227" t="s">
        <v>81</v>
      </c>
      <c r="AF31" s="227" t="s">
        <v>82</v>
      </c>
      <c r="AG31" s="228" t="s">
        <v>83</v>
      </c>
      <c r="AH31" s="227" t="s">
        <v>84</v>
      </c>
      <c r="AI31" s="227" t="s">
        <v>85</v>
      </c>
      <c r="AJ31" s="227" t="s">
        <v>86</v>
      </c>
      <c r="AK31" s="227" t="s">
        <v>87</v>
      </c>
      <c r="AL31" s="228" t="s">
        <v>88</v>
      </c>
      <c r="AM31" s="227" t="s">
        <v>89</v>
      </c>
      <c r="AN31" s="227" t="s">
        <v>90</v>
      </c>
      <c r="AO31" s="227" t="s">
        <v>91</v>
      </c>
      <c r="AP31" s="227" t="s">
        <v>92</v>
      </c>
      <c r="AQ31" s="227" t="s">
        <v>93</v>
      </c>
      <c r="AR31" s="228" t="s">
        <v>94</v>
      </c>
      <c r="AS31" s="228" t="s">
        <v>95</v>
      </c>
      <c r="AT31" s="228" t="s">
        <v>96</v>
      </c>
      <c r="AU31" s="227" t="s">
        <v>97</v>
      </c>
      <c r="AV31" s="227" t="s">
        <v>98</v>
      </c>
      <c r="AW31" s="229" t="s">
        <v>99</v>
      </c>
      <c r="AX31" s="227" t="s">
        <v>100</v>
      </c>
      <c r="AY31" s="227" t="s">
        <v>101</v>
      </c>
      <c r="AZ31" s="228" t="s">
        <v>102</v>
      </c>
      <c r="BA31" s="227" t="s">
        <v>103</v>
      </c>
      <c r="BB31" s="230" t="s">
        <v>104</v>
      </c>
    </row>
    <row r="32" spans="3:54" ht="15.75" customHeight="1" x14ac:dyDescent="0.25">
      <c r="C32" s="204"/>
      <c r="D32" s="191"/>
      <c r="E32" s="191"/>
      <c r="F32" s="191"/>
      <c r="G32" s="191"/>
      <c r="H32" s="191"/>
      <c r="I32" s="205"/>
      <c r="J32" s="189"/>
      <c r="K32" s="191"/>
      <c r="L32" s="191"/>
      <c r="M32" s="191"/>
      <c r="N32" s="191"/>
      <c r="O32" s="191"/>
      <c r="P32" s="193"/>
      <c r="Q32" s="193"/>
      <c r="R32" s="193"/>
      <c r="S32" s="193"/>
      <c r="T32" s="185"/>
      <c r="U32" s="185"/>
      <c r="V32" s="185"/>
      <c r="W32" s="185"/>
      <c r="X32" s="185"/>
      <c r="Y32" s="185"/>
      <c r="Z32" s="185"/>
      <c r="AA32" s="185"/>
      <c r="AB32" s="185"/>
      <c r="AC32" s="187"/>
      <c r="AD32" s="227"/>
      <c r="AE32" s="227"/>
      <c r="AF32" s="227"/>
      <c r="AG32" s="228"/>
      <c r="AH32" s="227"/>
      <c r="AI32" s="227"/>
      <c r="AJ32" s="227"/>
      <c r="AK32" s="227"/>
      <c r="AL32" s="228"/>
      <c r="AM32" s="227"/>
      <c r="AN32" s="227"/>
      <c r="AO32" s="227"/>
      <c r="AP32" s="227"/>
      <c r="AQ32" s="227"/>
      <c r="AR32" s="228"/>
      <c r="AS32" s="228"/>
      <c r="AT32" s="228"/>
      <c r="AU32" s="227"/>
      <c r="AV32" s="227"/>
      <c r="AW32" s="229"/>
      <c r="AX32" s="227"/>
      <c r="AY32" s="227"/>
      <c r="AZ32" s="228"/>
      <c r="BA32" s="227"/>
      <c r="BB32" s="230"/>
    </row>
    <row r="33" spans="1:54" ht="15.75" customHeight="1" x14ac:dyDescent="0.25">
      <c r="C33" s="178" t="s">
        <v>59</v>
      </c>
      <c r="D33" s="180" t="s">
        <v>4</v>
      </c>
      <c r="E33" s="180" t="s">
        <v>2</v>
      </c>
      <c r="F33" s="176" t="s">
        <v>62</v>
      </c>
      <c r="G33" s="182"/>
      <c r="H33" s="176" t="s">
        <v>27</v>
      </c>
      <c r="I33" s="176" t="s">
        <v>27</v>
      </c>
      <c r="J33" s="176" t="s">
        <v>62</v>
      </c>
      <c r="K33" s="174"/>
      <c r="L33" s="174"/>
      <c r="M33" s="174"/>
      <c r="N33" s="174"/>
      <c r="O33" s="174"/>
      <c r="P33" s="137" t="s">
        <v>132</v>
      </c>
      <c r="Q33" s="137"/>
      <c r="R33" s="137" t="s">
        <v>133</v>
      </c>
      <c r="S33" s="137" t="s">
        <v>134</v>
      </c>
      <c r="T33" s="138" t="s">
        <v>135</v>
      </c>
      <c r="U33" s="138" t="s">
        <v>136</v>
      </c>
      <c r="V33" s="138" t="s">
        <v>137</v>
      </c>
      <c r="W33" s="138" t="s">
        <v>138</v>
      </c>
      <c r="X33" s="138" t="s">
        <v>139</v>
      </c>
      <c r="Y33" s="138" t="s">
        <v>140</v>
      </c>
      <c r="Z33" s="138" t="s">
        <v>141</v>
      </c>
      <c r="AA33" s="138" t="s">
        <v>142</v>
      </c>
      <c r="AB33" s="138" t="s">
        <v>143</v>
      </c>
      <c r="AC33" s="139" t="s">
        <v>144</v>
      </c>
      <c r="AD33" s="129" t="s">
        <v>105</v>
      </c>
      <c r="AE33" s="129" t="s">
        <v>106</v>
      </c>
      <c r="AF33" s="129" t="s">
        <v>107</v>
      </c>
      <c r="AG33" s="130" t="s">
        <v>108</v>
      </c>
      <c r="AH33" s="129" t="s">
        <v>109</v>
      </c>
      <c r="AI33" s="131" t="s">
        <v>110</v>
      </c>
      <c r="AJ33" s="129" t="s">
        <v>111</v>
      </c>
      <c r="AK33" s="131" t="s">
        <v>112</v>
      </c>
      <c r="AL33" s="129" t="s">
        <v>113</v>
      </c>
      <c r="AM33" s="129" t="s">
        <v>114</v>
      </c>
      <c r="AN33" s="129" t="s">
        <v>115</v>
      </c>
      <c r="AO33" s="129" t="s">
        <v>116</v>
      </c>
      <c r="AP33" s="129" t="s">
        <v>117</v>
      </c>
      <c r="AQ33" s="131" t="s">
        <v>118</v>
      </c>
      <c r="AR33" s="129" t="s">
        <v>119</v>
      </c>
      <c r="AS33" s="129" t="s">
        <v>120</v>
      </c>
      <c r="AT33" s="132" t="s">
        <v>121</v>
      </c>
      <c r="AU33" s="131" t="s">
        <v>122</v>
      </c>
      <c r="AV33" s="131" t="s">
        <v>123</v>
      </c>
      <c r="AW33" s="131" t="s">
        <v>124</v>
      </c>
      <c r="AX33" s="129" t="s">
        <v>125</v>
      </c>
      <c r="AY33" s="129" t="s">
        <v>126</v>
      </c>
      <c r="AZ33" s="130" t="s">
        <v>127</v>
      </c>
      <c r="BA33" s="129" t="s">
        <v>128</v>
      </c>
      <c r="BB33" s="133" t="s">
        <v>129</v>
      </c>
    </row>
    <row r="34" spans="1:54" ht="14.25" customHeight="1" thickBot="1" x14ac:dyDescent="0.3">
      <c r="C34" s="179"/>
      <c r="D34" s="181"/>
      <c r="E34" s="181"/>
      <c r="F34" s="177"/>
      <c r="G34" s="183"/>
      <c r="H34" s="177"/>
      <c r="I34" s="177"/>
      <c r="J34" s="177"/>
      <c r="K34" s="125"/>
      <c r="L34" s="125"/>
      <c r="M34" s="125"/>
      <c r="N34" s="126" t="s">
        <v>6</v>
      </c>
      <c r="O34" s="125"/>
      <c r="P34" s="126" t="s">
        <v>61</v>
      </c>
      <c r="Q34" s="126" t="s">
        <v>79</v>
      </c>
      <c r="R34" s="126" t="s">
        <v>63</v>
      </c>
      <c r="S34" s="126" t="s">
        <v>28</v>
      </c>
      <c r="T34" s="100" t="s">
        <v>63</v>
      </c>
      <c r="U34" s="100" t="s">
        <v>28</v>
      </c>
      <c r="V34" s="100" t="s">
        <v>63</v>
      </c>
      <c r="W34" s="100" t="s">
        <v>28</v>
      </c>
      <c r="X34" s="100" t="s">
        <v>63</v>
      </c>
      <c r="Y34" s="100" t="s">
        <v>28</v>
      </c>
      <c r="Z34" s="100" t="s">
        <v>63</v>
      </c>
      <c r="AA34" s="100" t="s">
        <v>28</v>
      </c>
      <c r="AB34" s="100" t="s">
        <v>63</v>
      </c>
      <c r="AC34" s="101" t="s">
        <v>28</v>
      </c>
      <c r="AD34" s="134" t="s">
        <v>130</v>
      </c>
      <c r="AE34" s="134" t="s">
        <v>130</v>
      </c>
      <c r="AF34" s="134" t="s">
        <v>130</v>
      </c>
      <c r="AG34" s="135" t="s">
        <v>131</v>
      </c>
      <c r="AH34" s="134" t="s">
        <v>131</v>
      </c>
      <c r="AI34" s="134" t="s">
        <v>131</v>
      </c>
      <c r="AJ34" s="134" t="s">
        <v>131</v>
      </c>
      <c r="AK34" s="134" t="s">
        <v>131</v>
      </c>
      <c r="AL34" s="134" t="s">
        <v>131</v>
      </c>
      <c r="AM34" s="134" t="s">
        <v>131</v>
      </c>
      <c r="AN34" s="134" t="s">
        <v>131</v>
      </c>
      <c r="AO34" s="134" t="s">
        <v>131</v>
      </c>
      <c r="AP34" s="134" t="s">
        <v>131</v>
      </c>
      <c r="AQ34" s="134" t="s">
        <v>131</v>
      </c>
      <c r="AR34" s="134" t="s">
        <v>131</v>
      </c>
      <c r="AS34" s="134" t="s">
        <v>131</v>
      </c>
      <c r="AT34" s="134" t="s">
        <v>131</v>
      </c>
      <c r="AU34" s="134" t="s">
        <v>131</v>
      </c>
      <c r="AV34" s="134" t="s">
        <v>131</v>
      </c>
      <c r="AW34" s="134" t="s">
        <v>131</v>
      </c>
      <c r="AX34" s="134" t="s">
        <v>131</v>
      </c>
      <c r="AY34" s="134" t="s">
        <v>131</v>
      </c>
      <c r="AZ34" s="134" t="s">
        <v>131</v>
      </c>
      <c r="BA34" s="134" t="s">
        <v>131</v>
      </c>
      <c r="BB34" s="134" t="s">
        <v>131</v>
      </c>
    </row>
    <row r="35" spans="1:54" ht="15.75" x14ac:dyDescent="0.25">
      <c r="A35" s="75">
        <f>IF(ISBLANK(VLOOKUP(D35,#REF!,3)),0,1)</f>
        <v>1</v>
      </c>
      <c r="B35" s="74">
        <f>IF(ISBLANK(D35),0,IF(ISBLANK(E35),0,IF(ISBLANK(F35),0,1)))</f>
        <v>0</v>
      </c>
      <c r="C35" s="140">
        <v>1</v>
      </c>
      <c r="D35" s="53"/>
      <c r="E35" s="53"/>
      <c r="F35" s="53"/>
      <c r="G35" s="164">
        <v>34.562100000000001</v>
      </c>
      <c r="H35" s="53">
        <v>900</v>
      </c>
      <c r="I35" s="159">
        <v>902</v>
      </c>
      <c r="J35" s="142" t="s">
        <v>4</v>
      </c>
      <c r="K35" s="143" t="str">
        <f>IF(ISBLANK(E35),"",(0.000824493-(0.0000040899*E35)+(0.000000076438*E35^2)-(0.00000000082467*E35^3)+(0.0000000000053875*E35^4)))</f>
        <v/>
      </c>
      <c r="L35" s="143" t="str">
        <f>IF(ISBLANK(E35),"",(-0.00000572466+(0.00000010227*E35)-(0.0000000016546*E35^2)))</f>
        <v/>
      </c>
      <c r="M35" s="143" t="str">
        <f>IF(ISBLANK(E35),"",IF(ISBLANK(G35),(O35+(K35*35)+(L35*35^1.5)+(0.00000048314*35^2)),(O35+(K35*G35)+(L35*G35^1.5)+(0.00000048314*G35^2))))</f>
        <v/>
      </c>
      <c r="N35" s="144" t="str">
        <f>IF(ISBLANK(D35),"",IF(ISBLANK(G35),J35*(1+0.00001*(35-20)),J35*(1+0.00001*(G35-20))))</f>
        <v/>
      </c>
      <c r="O35" s="143" t="str">
        <f>IF(ISBLANK(E35),"",(0.999842594+(0.00006793952*E35)-(0.00000909529*E35^2)+(0.0000001001685*E35^3)-(0.000000001120083*E35^4)+(0.000000000006536332*E35^5)))</f>
        <v/>
      </c>
      <c r="P35" s="145">
        <v>3.2730000000000001</v>
      </c>
      <c r="Q35" s="145" t="s">
        <v>4</v>
      </c>
      <c r="R35" s="145" t="s">
        <v>4</v>
      </c>
      <c r="S35" s="60">
        <v>142.30000000000001</v>
      </c>
      <c r="T35" s="231">
        <v>0</v>
      </c>
      <c r="U35" s="231">
        <v>0</v>
      </c>
      <c r="X35" s="231">
        <v>34.840000000000003</v>
      </c>
      <c r="Y35" s="231">
        <v>34.045279009367597</v>
      </c>
      <c r="Z35" s="231">
        <v>2.3960000000000004</v>
      </c>
      <c r="AA35" s="231">
        <v>2.3413458239507681</v>
      </c>
      <c r="AB35" s="231">
        <v>32</v>
      </c>
      <c r="AC35" s="231">
        <v>31.270061087823276</v>
      </c>
      <c r="AD35" s="149"/>
      <c r="AE35" s="149"/>
      <c r="AF35" s="149"/>
      <c r="AG35" s="149"/>
      <c r="AH35" s="149"/>
      <c r="AI35" s="149"/>
      <c r="AJ35" s="149"/>
      <c r="AK35" s="149"/>
      <c r="AL35" s="149"/>
      <c r="AM35" s="149"/>
      <c r="AN35" s="149"/>
      <c r="AO35" s="149"/>
      <c r="AP35" s="149"/>
      <c r="AQ35" s="149"/>
      <c r="AR35" s="149"/>
      <c r="AS35" s="149"/>
      <c r="AT35" s="149"/>
      <c r="AU35" s="149"/>
      <c r="AV35" s="149"/>
      <c r="AW35" s="149"/>
      <c r="AX35" s="149"/>
      <c r="AY35" s="149"/>
      <c r="AZ35" s="149"/>
      <c r="BA35" s="149"/>
      <c r="BB35" s="150"/>
    </row>
    <row r="36" spans="1:54" ht="15.75" x14ac:dyDescent="0.25">
      <c r="A36" s="75">
        <f>IF(ISBLANK(VLOOKUP(D36,#REF!,3)),0,1)</f>
        <v>1</v>
      </c>
      <c r="B36" s="74">
        <f t="shared" ref="B36:B58" si="0">IF(ISBLANK(D36),0,IF(ISBLANK(E36),0,IF(ISBLANK(F36),0,1)))</f>
        <v>0</v>
      </c>
      <c r="C36" s="52">
        <v>2</v>
      </c>
      <c r="D36" s="53"/>
      <c r="E36" s="53"/>
      <c r="F36" s="53"/>
      <c r="G36" s="164">
        <v>34.726300000000002</v>
      </c>
      <c r="H36" s="53">
        <v>500</v>
      </c>
      <c r="I36" s="159">
        <v>498</v>
      </c>
      <c r="J36" s="127" t="s">
        <v>4</v>
      </c>
      <c r="K36" s="57" t="str">
        <f t="shared" ref="K36:K45" si="1">IF(ISBLANK(E36),"",(0.000824493-(0.0000040899*E36)+(0.000000076438*E36^2)-(0.00000000082467*E36^3)+(0.0000000000053875*E36^4)))</f>
        <v/>
      </c>
      <c r="L36" s="57" t="str">
        <f t="shared" ref="L36:L45" si="2">IF(ISBLANK(E36),"",(-0.00000572466+(0.00000010227*E36)-(0.0000000016546*E36^2)))</f>
        <v/>
      </c>
      <c r="M36" s="57" t="str">
        <f t="shared" ref="M36:M45" si="3">IF(ISBLANK(E36),"",IF(ISBLANK(G36),(O36+(K36*35)+(L36*35^1.5)+(0.00000048314*35^2)),(O36+(K36*G36)+(L36*G36^1.5)+(0.00000048314*G36^2))))</f>
        <v/>
      </c>
      <c r="N36" s="58" t="str">
        <f t="shared" ref="N36:N45" si="4">IF(ISBLANK(D36),"",IF(ISBLANK(G36),J36*(1+0.00001*(35-20)),J36*(1+0.00001*(G36-20))))</f>
        <v/>
      </c>
      <c r="O36" s="57" t="str">
        <f t="shared" ref="O36:O45" si="5">IF(ISBLANK(E36),"",(0.999842594+(0.00006793952*E36)-(0.00000909529*E36^2)+(0.0000001001685*E36^3)-(0.000000001120083*E36^4)+(0.000000000006536332*E36^5)))</f>
        <v/>
      </c>
      <c r="P36" s="59">
        <v>1.7230000000000001</v>
      </c>
      <c r="Q36" s="59" t="s">
        <v>4</v>
      </c>
      <c r="R36" s="59" t="s">
        <v>4</v>
      </c>
      <c r="S36" s="60">
        <v>74.900000000000006</v>
      </c>
      <c r="T36" s="231">
        <v>1E-3</v>
      </c>
      <c r="U36" s="231">
        <v>9.7718940899447744E-4</v>
      </c>
      <c r="X36" s="231">
        <v>36.579000000000001</v>
      </c>
      <c r="Y36" s="231">
        <v>35.744611391608991</v>
      </c>
      <c r="Z36" s="231">
        <v>2.355</v>
      </c>
      <c r="AA36" s="231">
        <v>2.3012810581819942</v>
      </c>
      <c r="AB36" s="231">
        <v>20.23</v>
      </c>
      <c r="AC36" s="231">
        <v>19.768541743958277</v>
      </c>
      <c r="AD36" s="76"/>
      <c r="AE36" s="76"/>
      <c r="AF36" s="76"/>
      <c r="AG36" s="76"/>
      <c r="AH36" s="76"/>
      <c r="AI36" s="76"/>
      <c r="AJ36" s="76"/>
      <c r="AK36" s="76"/>
      <c r="AL36" s="76"/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76"/>
      <c r="BA36" s="76"/>
      <c r="BB36" s="77"/>
    </row>
    <row r="37" spans="1:54" ht="15.75" x14ac:dyDescent="0.25">
      <c r="A37" s="75">
        <f>IF(ISBLANK(VLOOKUP(D37,#REF!,3)),0,1)</f>
        <v>1</v>
      </c>
      <c r="B37" s="74">
        <f t="shared" si="0"/>
        <v>0</v>
      </c>
      <c r="C37" s="52">
        <v>3</v>
      </c>
      <c r="D37" s="53"/>
      <c r="E37" s="53"/>
      <c r="F37" s="53"/>
      <c r="G37" s="164">
        <v>34.9895</v>
      </c>
      <c r="H37" s="53">
        <v>300</v>
      </c>
      <c r="I37" s="159">
        <v>299</v>
      </c>
      <c r="J37" s="127" t="s">
        <v>4</v>
      </c>
      <c r="K37" s="57" t="str">
        <f t="shared" si="1"/>
        <v/>
      </c>
      <c r="L37" s="57" t="str">
        <f t="shared" si="2"/>
        <v/>
      </c>
      <c r="M37" s="57" t="str">
        <f t="shared" si="3"/>
        <v/>
      </c>
      <c r="N37" s="58" t="str">
        <f t="shared" si="4"/>
        <v/>
      </c>
      <c r="O37" s="57" t="str">
        <f t="shared" si="5"/>
        <v/>
      </c>
      <c r="P37" s="59">
        <v>1.129</v>
      </c>
      <c r="Q37" s="59" t="s">
        <v>4</v>
      </c>
      <c r="R37" s="59" t="s">
        <v>4</v>
      </c>
      <c r="S37" s="60">
        <v>49.1</v>
      </c>
      <c r="T37" s="231">
        <v>3.0000000000000001E-3</v>
      </c>
      <c r="U37" s="231">
        <v>2.9315682269834323E-3</v>
      </c>
      <c r="X37" s="231">
        <v>34.017000000000003</v>
      </c>
      <c r="Y37" s="231">
        <v>33.241052125765144</v>
      </c>
      <c r="Z37" s="231">
        <v>2.1240000000000001</v>
      </c>
      <c r="AA37" s="231">
        <v>2.07555030470427</v>
      </c>
      <c r="AB37" s="231">
        <v>14.22</v>
      </c>
      <c r="AC37" s="231">
        <v>13.89563339590147</v>
      </c>
      <c r="AD37" s="76"/>
      <c r="AE37" s="76"/>
      <c r="AF37" s="76"/>
      <c r="AG37" s="76"/>
      <c r="AH37" s="76"/>
      <c r="AI37" s="76"/>
      <c r="AJ37" s="76"/>
      <c r="AK37" s="76"/>
      <c r="AL37" s="76"/>
      <c r="AM37" s="76"/>
      <c r="AN37" s="76"/>
      <c r="AO37" s="76"/>
      <c r="AP37" s="76"/>
      <c r="AQ37" s="76"/>
      <c r="AR37" s="76"/>
      <c r="AS37" s="76"/>
      <c r="AT37" s="76"/>
      <c r="AU37" s="76"/>
      <c r="AV37" s="76"/>
      <c r="AW37" s="76"/>
      <c r="AX37" s="76"/>
      <c r="AY37" s="76"/>
      <c r="AZ37" s="76"/>
      <c r="BA37" s="76"/>
      <c r="BB37" s="77"/>
    </row>
    <row r="38" spans="1:54" ht="15.75" x14ac:dyDescent="0.25">
      <c r="A38" s="75">
        <f>IF(ISBLANK(VLOOKUP(D38,#REF!,3)),0,1)</f>
        <v>1</v>
      </c>
      <c r="B38" s="74">
        <f t="shared" si="0"/>
        <v>0</v>
      </c>
      <c r="C38" s="52">
        <v>4</v>
      </c>
      <c r="D38" s="53"/>
      <c r="E38" s="53"/>
      <c r="F38" s="53"/>
      <c r="G38" s="164">
        <v>35.575000000000003</v>
      </c>
      <c r="H38" s="53">
        <v>160</v>
      </c>
      <c r="I38" s="159">
        <v>159</v>
      </c>
      <c r="J38" s="127" t="s">
        <v>4</v>
      </c>
      <c r="K38" s="57" t="str">
        <f t="shared" si="1"/>
        <v/>
      </c>
      <c r="L38" s="57" t="str">
        <f t="shared" si="2"/>
        <v/>
      </c>
      <c r="M38" s="57" t="str">
        <f t="shared" si="3"/>
        <v/>
      </c>
      <c r="N38" s="58" t="str">
        <f t="shared" si="4"/>
        <v/>
      </c>
      <c r="O38" s="57" t="str">
        <f t="shared" si="5"/>
        <v/>
      </c>
      <c r="P38" s="59">
        <v>1.6160000000000001</v>
      </c>
      <c r="Q38" s="59" t="s">
        <v>4</v>
      </c>
      <c r="R38" s="59" t="s">
        <v>4</v>
      </c>
      <c r="S38" s="60">
        <v>70.3</v>
      </c>
      <c r="T38" s="231">
        <v>6.0000000000000001E-3</v>
      </c>
      <c r="U38" s="231">
        <v>5.8631364539668647E-3</v>
      </c>
      <c r="X38" s="231">
        <v>23.263999999999999</v>
      </c>
      <c r="Y38" s="231">
        <v>22.733334410847522</v>
      </c>
      <c r="Z38" s="231">
        <v>1.5880000000000001</v>
      </c>
      <c r="AA38" s="231">
        <v>1.5517767814832302</v>
      </c>
      <c r="AB38" s="231">
        <v>8.57</v>
      </c>
      <c r="AC38" s="231">
        <v>8.3745132350826719</v>
      </c>
      <c r="AD38" s="76"/>
      <c r="AE38" s="76"/>
      <c r="AF38" s="76"/>
      <c r="AG38" s="76"/>
      <c r="AH38" s="76"/>
      <c r="AI38" s="76"/>
      <c r="AJ38" s="76"/>
      <c r="AK38" s="76"/>
      <c r="AL38" s="76"/>
      <c r="AM38" s="76"/>
      <c r="AN38" s="76"/>
      <c r="AO38" s="76"/>
      <c r="AP38" s="76"/>
      <c r="AQ38" s="76"/>
      <c r="AR38" s="76"/>
      <c r="AS38" s="76"/>
      <c r="AT38" s="76"/>
      <c r="AU38" s="76"/>
      <c r="AV38" s="76"/>
      <c r="AW38" s="76"/>
      <c r="AX38" s="76"/>
      <c r="AY38" s="76"/>
      <c r="AZ38" s="76"/>
      <c r="BA38" s="76"/>
      <c r="BB38" s="77"/>
    </row>
    <row r="39" spans="1:54" ht="15.75" x14ac:dyDescent="0.25">
      <c r="A39" s="75">
        <f>IF(ISBLANK(VLOOKUP(D39,#REF!,3)),0,1)</f>
        <v>1</v>
      </c>
      <c r="B39" s="74">
        <f t="shared" si="0"/>
        <v>0</v>
      </c>
      <c r="C39" s="52">
        <v>5</v>
      </c>
      <c r="D39" s="53"/>
      <c r="E39" s="53"/>
      <c r="F39" s="53"/>
      <c r="G39" s="164">
        <v>35.646799999999999</v>
      </c>
      <c r="H39" s="53">
        <v>130</v>
      </c>
      <c r="I39" s="159">
        <v>129</v>
      </c>
      <c r="J39" s="127" t="s">
        <v>4</v>
      </c>
      <c r="K39" s="57" t="str">
        <f t="shared" si="1"/>
        <v/>
      </c>
      <c r="L39" s="57" t="str">
        <f t="shared" si="2"/>
        <v/>
      </c>
      <c r="M39" s="57" t="str">
        <f t="shared" si="3"/>
        <v/>
      </c>
      <c r="N39" s="58" t="str">
        <f t="shared" si="4"/>
        <v/>
      </c>
      <c r="O39" s="57" t="str">
        <f t="shared" si="5"/>
        <v/>
      </c>
      <c r="P39" s="59">
        <v>1.6639999999999999</v>
      </c>
      <c r="Q39" s="59" t="s">
        <v>4</v>
      </c>
      <c r="R39" s="59" t="s">
        <v>4</v>
      </c>
      <c r="S39" s="60">
        <v>72.400000000000006</v>
      </c>
      <c r="T39" s="231">
        <v>6.0000000000000001E-3</v>
      </c>
      <c r="U39" s="231">
        <v>5.8631364539668647E-3</v>
      </c>
      <c r="X39" s="231">
        <v>22.154</v>
      </c>
      <c r="Y39" s="231">
        <v>21.648654166863654</v>
      </c>
      <c r="Z39" s="231">
        <v>1.5329999999999999</v>
      </c>
      <c r="AA39" s="231">
        <v>1.4980313639885339</v>
      </c>
      <c r="AB39" s="231">
        <v>7.98</v>
      </c>
      <c r="AC39" s="231">
        <v>7.79797148377593</v>
      </c>
      <c r="AD39" s="76"/>
      <c r="AE39" s="76"/>
      <c r="AF39" s="76"/>
      <c r="AG39" s="76"/>
      <c r="AH39" s="76"/>
      <c r="AI39" s="76"/>
      <c r="AJ39" s="76"/>
      <c r="AK39" s="76"/>
      <c r="AL39" s="76"/>
      <c r="AM39" s="76"/>
      <c r="AN39" s="76"/>
      <c r="AO39" s="76"/>
      <c r="AP39" s="76"/>
      <c r="AQ39" s="76"/>
      <c r="AR39" s="76"/>
      <c r="AS39" s="76"/>
      <c r="AT39" s="76"/>
      <c r="AU39" s="76"/>
      <c r="AV39" s="76"/>
      <c r="AW39" s="76"/>
      <c r="AX39" s="76"/>
      <c r="AY39" s="76"/>
      <c r="AZ39" s="76"/>
      <c r="BA39" s="76"/>
      <c r="BB39" s="77"/>
    </row>
    <row r="40" spans="1:54" ht="15.75" x14ac:dyDescent="0.25">
      <c r="A40" s="75">
        <f>IF(ISBLANK(VLOOKUP(D40,#REF!,3)),0,1)</f>
        <v>1</v>
      </c>
      <c r="B40" s="74">
        <f t="shared" si="0"/>
        <v>0</v>
      </c>
      <c r="C40" s="52">
        <v>6</v>
      </c>
      <c r="D40" s="53"/>
      <c r="E40" s="53"/>
      <c r="F40" s="53"/>
      <c r="G40" s="164">
        <v>35.740499999999997</v>
      </c>
      <c r="H40" s="53">
        <v>100</v>
      </c>
      <c r="I40" s="159">
        <v>100</v>
      </c>
      <c r="J40" s="127" t="s">
        <v>4</v>
      </c>
      <c r="K40" s="57" t="str">
        <f t="shared" si="1"/>
        <v/>
      </c>
      <c r="L40" s="57" t="str">
        <f t="shared" si="2"/>
        <v/>
      </c>
      <c r="M40" s="57" t="str">
        <f t="shared" si="3"/>
        <v/>
      </c>
      <c r="N40" s="58" t="str">
        <f t="shared" si="4"/>
        <v/>
      </c>
      <c r="O40" s="57" t="str">
        <f t="shared" si="5"/>
        <v/>
      </c>
      <c r="P40" s="59">
        <v>2.3340000000000001</v>
      </c>
      <c r="Q40" s="59" t="s">
        <v>4</v>
      </c>
      <c r="R40" s="59" t="s">
        <v>4</v>
      </c>
      <c r="S40" s="60">
        <v>101.6</v>
      </c>
      <c r="T40" s="231">
        <v>6.0000000000000001E-3</v>
      </c>
      <c r="U40" s="231">
        <v>5.8631364539668647E-3</v>
      </c>
      <c r="X40" s="231">
        <v>17.803999999999998</v>
      </c>
      <c r="Y40" s="231">
        <v>17.397880237737674</v>
      </c>
      <c r="Z40" s="231">
        <v>1.3240000000000001</v>
      </c>
      <c r="AA40" s="231">
        <v>1.2937987775086881</v>
      </c>
      <c r="AB40" s="231">
        <v>7.76</v>
      </c>
      <c r="AC40" s="231">
        <v>7.5829898137971448</v>
      </c>
      <c r="AD40" s="76"/>
      <c r="AE40" s="76"/>
      <c r="AF40" s="76"/>
      <c r="AG40" s="76"/>
      <c r="AH40" s="76"/>
      <c r="AI40" s="76"/>
      <c r="AJ40" s="76"/>
      <c r="AK40" s="76"/>
      <c r="AL40" s="76"/>
      <c r="AM40" s="76"/>
      <c r="AN40" s="76"/>
      <c r="AO40" s="76"/>
      <c r="AP40" s="76"/>
      <c r="AQ40" s="76"/>
      <c r="AR40" s="76"/>
      <c r="AS40" s="76"/>
      <c r="AT40" s="76"/>
      <c r="AU40" s="76"/>
      <c r="AV40" s="76"/>
      <c r="AW40" s="76"/>
      <c r="AX40" s="76"/>
      <c r="AY40" s="76"/>
      <c r="AZ40" s="76"/>
      <c r="BA40" s="76"/>
      <c r="BB40" s="77"/>
    </row>
    <row r="41" spans="1:54" ht="15.75" x14ac:dyDescent="0.25">
      <c r="A41" s="75">
        <f>IF(ISBLANK(VLOOKUP(D41,#REF!,3)),0,1)</f>
        <v>1</v>
      </c>
      <c r="B41" s="74">
        <f t="shared" si="0"/>
        <v>0</v>
      </c>
      <c r="C41" s="52">
        <v>7</v>
      </c>
      <c r="D41" s="53"/>
      <c r="E41" s="53"/>
      <c r="F41" s="53"/>
      <c r="G41" s="164">
        <v>35.795299999999997</v>
      </c>
      <c r="H41" s="53">
        <v>80</v>
      </c>
      <c r="I41" s="159">
        <v>80</v>
      </c>
      <c r="J41" s="127" t="s">
        <v>4</v>
      </c>
      <c r="K41" s="57" t="str">
        <f t="shared" si="1"/>
        <v/>
      </c>
      <c r="L41" s="57" t="str">
        <f t="shared" si="2"/>
        <v/>
      </c>
      <c r="M41" s="57" t="str">
        <f t="shared" si="3"/>
        <v/>
      </c>
      <c r="N41" s="58" t="str">
        <f t="shared" si="4"/>
        <v/>
      </c>
      <c r="O41" s="57" t="str">
        <f t="shared" si="5"/>
        <v/>
      </c>
      <c r="P41" s="59">
        <v>2.4590000000000001</v>
      </c>
      <c r="Q41" s="59" t="s">
        <v>4</v>
      </c>
      <c r="R41" s="59" t="s">
        <v>4</v>
      </c>
      <c r="S41" s="60">
        <v>107</v>
      </c>
      <c r="T41" s="231">
        <v>4.0000000000000001E-3</v>
      </c>
      <c r="U41" s="231">
        <v>3.9087576359779098E-3</v>
      </c>
      <c r="X41" s="231">
        <v>16.695999999999998</v>
      </c>
      <c r="Y41" s="231">
        <v>16.315154372571794</v>
      </c>
      <c r="Z41" s="231">
        <v>1.244</v>
      </c>
      <c r="AA41" s="231">
        <v>1.2156236247891299</v>
      </c>
      <c r="AB41" s="231">
        <v>6.43</v>
      </c>
      <c r="AC41" s="231">
        <v>6.2833278998344895</v>
      </c>
      <c r="AD41" s="76"/>
      <c r="AE41" s="76"/>
      <c r="AF41" s="76"/>
      <c r="AG41" s="76"/>
      <c r="AH41" s="76"/>
      <c r="AI41" s="76"/>
      <c r="AJ41" s="76"/>
      <c r="AK41" s="76"/>
      <c r="AL41" s="76"/>
      <c r="AM41" s="76"/>
      <c r="AN41" s="76"/>
      <c r="AO41" s="76"/>
      <c r="AP41" s="76"/>
      <c r="AQ41" s="76"/>
      <c r="AR41" s="76"/>
      <c r="AS41" s="76"/>
      <c r="AT41" s="76"/>
      <c r="AU41" s="76"/>
      <c r="AV41" s="76"/>
      <c r="AW41" s="76"/>
      <c r="AX41" s="76"/>
      <c r="AY41" s="76"/>
      <c r="AZ41" s="76"/>
      <c r="BA41" s="76"/>
      <c r="BB41" s="77"/>
    </row>
    <row r="42" spans="1:54" ht="15.75" x14ac:dyDescent="0.25">
      <c r="A42" s="75">
        <f>IF(ISBLANK(VLOOKUP(D42,#REF!,3)),0,1)</f>
        <v>1</v>
      </c>
      <c r="B42" s="74">
        <f t="shared" si="0"/>
        <v>0</v>
      </c>
      <c r="C42" s="52">
        <v>8</v>
      </c>
      <c r="D42" s="53"/>
      <c r="E42" s="53"/>
      <c r="F42" s="53"/>
      <c r="G42" s="164">
        <v>35.862299999999998</v>
      </c>
      <c r="H42" s="53">
        <v>60</v>
      </c>
      <c r="I42" s="159">
        <v>60</v>
      </c>
      <c r="J42" s="127" t="s">
        <v>4</v>
      </c>
      <c r="K42" s="57" t="str">
        <f t="shared" si="1"/>
        <v/>
      </c>
      <c r="L42" s="57" t="str">
        <f t="shared" si="2"/>
        <v/>
      </c>
      <c r="M42" s="57" t="str">
        <f t="shared" si="3"/>
        <v/>
      </c>
      <c r="N42" s="58" t="str">
        <f t="shared" si="4"/>
        <v/>
      </c>
      <c r="O42" s="57" t="str">
        <f t="shared" si="5"/>
        <v/>
      </c>
      <c r="P42" s="59">
        <v>2.5910000000000002</v>
      </c>
      <c r="Q42" s="59" t="s">
        <v>4</v>
      </c>
      <c r="R42" s="59" t="s">
        <v>4</v>
      </c>
      <c r="S42" s="60">
        <v>112.8</v>
      </c>
      <c r="T42" s="231">
        <v>8.0000000000000002E-3</v>
      </c>
      <c r="U42" s="231">
        <v>7.8175152719558196E-3</v>
      </c>
      <c r="X42" s="231">
        <v>15.352</v>
      </c>
      <c r="Y42" s="231">
        <v>15.001811806883218</v>
      </c>
      <c r="Z42" s="231">
        <v>1.151</v>
      </c>
      <c r="AA42" s="231">
        <v>1.1247450097526435</v>
      </c>
      <c r="AB42" s="231">
        <v>5.41</v>
      </c>
      <c r="AC42" s="231">
        <v>5.286594702660123</v>
      </c>
      <c r="AD42" s="76"/>
      <c r="AE42" s="76"/>
      <c r="AF42" s="76"/>
      <c r="AG42" s="76"/>
      <c r="AH42" s="76"/>
      <c r="AI42" s="76"/>
      <c r="AJ42" s="76"/>
      <c r="AK42" s="76"/>
      <c r="AL42" s="76"/>
      <c r="AM42" s="76"/>
      <c r="AN42" s="76"/>
      <c r="AO42" s="76"/>
      <c r="AP42" s="76"/>
      <c r="AQ42" s="76"/>
      <c r="AR42" s="76"/>
      <c r="AS42" s="76"/>
      <c r="AT42" s="76"/>
      <c r="AU42" s="76"/>
      <c r="AV42" s="76"/>
      <c r="AW42" s="76"/>
      <c r="AX42" s="76"/>
      <c r="AY42" s="76"/>
      <c r="AZ42" s="76"/>
      <c r="BA42" s="76"/>
      <c r="BB42" s="77"/>
    </row>
    <row r="43" spans="1:54" ht="15.75" x14ac:dyDescent="0.25">
      <c r="A43" s="75">
        <f>IF(ISBLANK(VLOOKUP(D43,#REF!,3)),0,1)</f>
        <v>1</v>
      </c>
      <c r="B43" s="74">
        <f t="shared" si="0"/>
        <v>0</v>
      </c>
      <c r="C43" s="52">
        <v>9</v>
      </c>
      <c r="D43" s="53"/>
      <c r="E43" s="53"/>
      <c r="F43" s="53"/>
      <c r="G43" s="164">
        <v>35.9574</v>
      </c>
      <c r="H43" s="53">
        <v>40</v>
      </c>
      <c r="I43" s="159">
        <v>40</v>
      </c>
      <c r="J43" s="127" t="s">
        <v>4</v>
      </c>
      <c r="K43" s="57" t="str">
        <f t="shared" si="1"/>
        <v/>
      </c>
      <c r="L43" s="57" t="str">
        <f t="shared" si="2"/>
        <v/>
      </c>
      <c r="M43" s="57" t="str">
        <f t="shared" si="3"/>
        <v/>
      </c>
      <c r="N43" s="58" t="str">
        <f t="shared" si="4"/>
        <v/>
      </c>
      <c r="O43" s="57" t="str">
        <f t="shared" si="5"/>
        <v/>
      </c>
      <c r="P43" s="59">
        <v>2.5990000000000002</v>
      </c>
      <c r="Q43" s="59" t="s">
        <v>4</v>
      </c>
      <c r="R43" s="59" t="s">
        <v>4</v>
      </c>
      <c r="S43" s="60">
        <v>113.2</v>
      </c>
      <c r="T43" s="231">
        <v>2.5999999999999999E-2</v>
      </c>
      <c r="U43" s="231">
        <v>2.5406924633856413E-2</v>
      </c>
      <c r="X43" s="231">
        <v>13.944000000000001</v>
      </c>
      <c r="Y43" s="231">
        <v>13.625929119018993</v>
      </c>
      <c r="Z43" s="231">
        <v>1.0740000000000001</v>
      </c>
      <c r="AA43" s="231">
        <v>1.0495014252600687</v>
      </c>
      <c r="AB43" s="231">
        <v>5.22</v>
      </c>
      <c r="AC43" s="231">
        <v>5.1009287149511717</v>
      </c>
      <c r="AD43" s="76"/>
      <c r="AE43" s="76"/>
      <c r="AF43" s="76"/>
      <c r="AG43" s="76"/>
      <c r="AH43" s="76"/>
      <c r="AI43" s="76"/>
      <c r="AJ43" s="76"/>
      <c r="AK43" s="76"/>
      <c r="AL43" s="76"/>
      <c r="AM43" s="76"/>
      <c r="AN43" s="76"/>
      <c r="AO43" s="76"/>
      <c r="AP43" s="76"/>
      <c r="AQ43" s="76"/>
      <c r="AR43" s="76"/>
      <c r="AS43" s="76"/>
      <c r="AT43" s="76"/>
      <c r="AU43" s="76"/>
      <c r="AV43" s="76"/>
      <c r="AW43" s="76"/>
      <c r="AX43" s="76"/>
      <c r="AY43" s="76"/>
      <c r="AZ43" s="76"/>
      <c r="BA43" s="76"/>
      <c r="BB43" s="77"/>
    </row>
    <row r="44" spans="1:54" ht="15.75" x14ac:dyDescent="0.25">
      <c r="A44" s="75">
        <f>IF(ISBLANK(VLOOKUP(D44,#REF!,3)),0,1)</f>
        <v>1</v>
      </c>
      <c r="B44" s="74">
        <f t="shared" si="0"/>
        <v>0</v>
      </c>
      <c r="C44" s="52">
        <v>10</v>
      </c>
      <c r="D44" s="53"/>
      <c r="E44" s="53"/>
      <c r="F44" s="53"/>
      <c r="G44" s="164">
        <v>36.0441</v>
      </c>
      <c r="H44" s="53">
        <v>20</v>
      </c>
      <c r="I44" s="159">
        <v>20</v>
      </c>
      <c r="J44" s="127" t="s">
        <v>4</v>
      </c>
      <c r="K44" s="57" t="str">
        <f t="shared" si="1"/>
        <v/>
      </c>
      <c r="L44" s="57" t="str">
        <f t="shared" si="2"/>
        <v/>
      </c>
      <c r="M44" s="57" t="str">
        <f t="shared" si="3"/>
        <v/>
      </c>
      <c r="N44" s="58" t="str">
        <f t="shared" si="4"/>
        <v/>
      </c>
      <c r="O44" s="57" t="str">
        <f t="shared" si="5"/>
        <v/>
      </c>
      <c r="P44" s="59">
        <v>2.6019999999999999</v>
      </c>
      <c r="Q44" s="59" t="s">
        <v>4</v>
      </c>
      <c r="R44" s="59" t="s">
        <v>4</v>
      </c>
      <c r="S44" s="60">
        <v>113.3</v>
      </c>
      <c r="T44" s="231">
        <v>5.6000000000000001E-2</v>
      </c>
      <c r="U44" s="231">
        <v>5.4722606903690733E-2</v>
      </c>
      <c r="X44" s="231">
        <v>13.074000000000002</v>
      </c>
      <c r="Y44" s="231">
        <v>12.7757743331938</v>
      </c>
      <c r="Z44" s="231">
        <v>1.0009999999999999</v>
      </c>
      <c r="AA44" s="231">
        <v>0.97816659840347175</v>
      </c>
      <c r="AB44" s="231">
        <v>5.59</v>
      </c>
      <c r="AC44" s="231">
        <v>5.4624887962791284</v>
      </c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  <c r="AP44" s="76"/>
      <c r="AQ44" s="76"/>
      <c r="AR44" s="76"/>
      <c r="AS44" s="76"/>
      <c r="AT44" s="76"/>
      <c r="AU44" s="76"/>
      <c r="AV44" s="76"/>
      <c r="AW44" s="76"/>
      <c r="AX44" s="76"/>
      <c r="AY44" s="76"/>
      <c r="AZ44" s="76"/>
      <c r="BA44" s="76"/>
      <c r="BB44" s="77"/>
    </row>
    <row r="45" spans="1:54" ht="15.75" x14ac:dyDescent="0.25">
      <c r="A45" s="75">
        <f>IF(ISBLANK(VLOOKUP(D45,#REF!,3)),0,1)</f>
        <v>1</v>
      </c>
      <c r="B45" s="74">
        <f t="shared" si="0"/>
        <v>0</v>
      </c>
      <c r="C45" s="52">
        <v>11</v>
      </c>
      <c r="D45" s="53"/>
      <c r="E45" s="53"/>
      <c r="F45" s="53"/>
      <c r="G45" s="164">
        <v>35.988300000000002</v>
      </c>
      <c r="H45" s="53">
        <v>10</v>
      </c>
      <c r="I45" s="159">
        <v>9</v>
      </c>
      <c r="J45" s="127" t="s">
        <v>4</v>
      </c>
      <c r="K45" s="57" t="str">
        <f t="shared" si="1"/>
        <v/>
      </c>
      <c r="L45" s="57" t="str">
        <f t="shared" si="2"/>
        <v/>
      </c>
      <c r="M45" s="57" t="str">
        <f t="shared" si="3"/>
        <v/>
      </c>
      <c r="N45" s="58" t="str">
        <f t="shared" si="4"/>
        <v/>
      </c>
      <c r="O45" s="57" t="str">
        <f t="shared" si="5"/>
        <v/>
      </c>
      <c r="P45" s="59">
        <v>2.4740000000000002</v>
      </c>
      <c r="Q45" s="59" t="s">
        <v>4</v>
      </c>
      <c r="R45" s="59" t="s">
        <v>4</v>
      </c>
      <c r="S45" s="60">
        <v>107.8</v>
      </c>
      <c r="T45" s="231">
        <v>5.6000000000000001E-2</v>
      </c>
      <c r="U45" s="231">
        <v>5.4722606903690733E-2</v>
      </c>
      <c r="X45" s="231">
        <v>13.184000000000001</v>
      </c>
      <c r="Y45" s="231">
        <v>12.883265168183192</v>
      </c>
      <c r="Z45" s="231">
        <v>0.92899999999999994</v>
      </c>
      <c r="AA45" s="231">
        <v>0.90780896095586949</v>
      </c>
      <c r="AB45" s="231">
        <v>4.16</v>
      </c>
      <c r="AC45" s="231">
        <v>4.0651079414170264</v>
      </c>
      <c r="AD45" s="76"/>
      <c r="AE45" s="76"/>
      <c r="AF45" s="76"/>
      <c r="AG45" s="76"/>
      <c r="AH45" s="76"/>
      <c r="AI45" s="76"/>
      <c r="AJ45" s="76"/>
      <c r="AK45" s="76"/>
      <c r="AL45" s="76"/>
      <c r="AM45" s="76"/>
      <c r="AN45" s="76"/>
      <c r="AO45" s="76"/>
      <c r="AP45" s="76"/>
      <c r="AQ45" s="76"/>
      <c r="AR45" s="76"/>
      <c r="AS45" s="76"/>
      <c r="AT45" s="76"/>
      <c r="AU45" s="76"/>
      <c r="AV45" s="76"/>
      <c r="AW45" s="76"/>
      <c r="AX45" s="76"/>
      <c r="AY45" s="76"/>
      <c r="AZ45" s="76"/>
      <c r="BA45" s="76"/>
      <c r="BB45" s="77"/>
    </row>
    <row r="46" spans="1:54" ht="15.75" x14ac:dyDescent="0.25">
      <c r="A46" s="75">
        <f>IF(ISBLANK(VLOOKUP(D46,#REF!,3)),0,1)</f>
        <v>1</v>
      </c>
      <c r="B46" s="74">
        <f t="shared" si="0"/>
        <v>0</v>
      </c>
      <c r="C46" s="52">
        <v>12</v>
      </c>
      <c r="D46" s="53"/>
      <c r="E46" s="54"/>
      <c r="F46" s="55"/>
      <c r="G46" s="164">
        <v>33.795499999999997</v>
      </c>
      <c r="H46" s="53">
        <v>0</v>
      </c>
      <c r="I46" s="159">
        <v>0</v>
      </c>
      <c r="J46" s="127" t="s">
        <v>4</v>
      </c>
      <c r="K46" s="127" t="s">
        <v>4</v>
      </c>
      <c r="L46" s="127" t="s">
        <v>4</v>
      </c>
      <c r="M46" s="127" t="s">
        <v>4</v>
      </c>
      <c r="N46" s="127" t="s">
        <v>4</v>
      </c>
      <c r="O46" s="127" t="s">
        <v>4</v>
      </c>
      <c r="P46" s="59">
        <v>3.62</v>
      </c>
      <c r="Q46" s="59" t="s">
        <v>4</v>
      </c>
      <c r="R46" s="59" t="s">
        <v>4</v>
      </c>
      <c r="S46" s="60">
        <v>158.1</v>
      </c>
      <c r="T46" s="231">
        <v>0.93200000000000005</v>
      </c>
      <c r="U46" s="231">
        <v>0.91074052918285298</v>
      </c>
      <c r="X46" s="231">
        <v>3.698</v>
      </c>
      <c r="Y46" s="231">
        <v>3.6136464344615775</v>
      </c>
      <c r="Z46" s="231">
        <v>0.34199999999999997</v>
      </c>
      <c r="AA46" s="231">
        <v>0.33419877787611124</v>
      </c>
      <c r="AB46" s="231">
        <v>5.67</v>
      </c>
      <c r="AC46" s="231">
        <v>5.5406639489986871</v>
      </c>
      <c r="AD46" s="76"/>
      <c r="AE46" s="76"/>
      <c r="AF46" s="76"/>
      <c r="AG46" s="76"/>
      <c r="AH46" s="76"/>
      <c r="AI46" s="76"/>
      <c r="AJ46" s="76"/>
      <c r="AK46" s="76"/>
      <c r="AL46" s="76"/>
      <c r="AM46" s="76"/>
      <c r="AN46" s="76"/>
      <c r="AO46" s="76"/>
      <c r="AP46" s="76"/>
      <c r="AQ46" s="76"/>
      <c r="AR46" s="76"/>
      <c r="AS46" s="76"/>
      <c r="AT46" s="76"/>
      <c r="AU46" s="76"/>
      <c r="AV46" s="76"/>
      <c r="AW46" s="76"/>
      <c r="AX46" s="76"/>
      <c r="AY46" s="76"/>
      <c r="AZ46" s="76"/>
      <c r="BA46" s="76"/>
      <c r="BB46" s="77"/>
    </row>
    <row r="47" spans="1:54" ht="15.75" x14ac:dyDescent="0.25">
      <c r="A47" s="75">
        <f>IF(ISBLANK(VLOOKUP(D47,#REF!,3)),0,1)</f>
        <v>1</v>
      </c>
      <c r="B47" s="74">
        <f t="shared" si="0"/>
        <v>0</v>
      </c>
      <c r="C47" s="52">
        <v>13</v>
      </c>
      <c r="D47" s="53"/>
      <c r="E47" s="54"/>
      <c r="F47" s="55"/>
      <c r="G47" s="164" t="s">
        <v>4</v>
      </c>
      <c r="H47" s="53" t="s">
        <v>4</v>
      </c>
      <c r="I47" s="159"/>
      <c r="J47" s="127" t="s">
        <v>4</v>
      </c>
      <c r="K47" s="127" t="s">
        <v>4</v>
      </c>
      <c r="L47" s="127" t="s">
        <v>4</v>
      </c>
      <c r="M47" s="127" t="s">
        <v>4</v>
      </c>
      <c r="N47" s="127" t="s">
        <v>4</v>
      </c>
      <c r="O47" s="127" t="s">
        <v>4</v>
      </c>
      <c r="P47" s="59"/>
      <c r="Q47" s="59" t="s">
        <v>4</v>
      </c>
      <c r="R47" s="59" t="s">
        <v>4</v>
      </c>
      <c r="S47" s="60"/>
      <c r="AD47" s="76"/>
      <c r="AE47" s="76"/>
      <c r="AF47" s="76"/>
      <c r="AG47" s="76"/>
      <c r="AH47" s="76"/>
      <c r="AI47" s="76"/>
      <c r="AJ47" s="76"/>
      <c r="AK47" s="76"/>
      <c r="AL47" s="76"/>
      <c r="AM47" s="76"/>
      <c r="AN47" s="76"/>
      <c r="AO47" s="76"/>
      <c r="AP47" s="76"/>
      <c r="AQ47" s="76"/>
      <c r="AR47" s="76"/>
      <c r="AS47" s="76"/>
      <c r="AT47" s="76"/>
      <c r="AU47" s="76"/>
      <c r="AV47" s="76"/>
      <c r="AW47" s="76"/>
      <c r="AX47" s="76"/>
      <c r="AY47" s="76"/>
      <c r="AZ47" s="76"/>
      <c r="BA47" s="76"/>
      <c r="BB47" s="77"/>
    </row>
    <row r="48" spans="1:54" ht="15.75" x14ac:dyDescent="0.25">
      <c r="A48" s="75">
        <f>IF(ISBLANK(VLOOKUP(D48,#REF!,3)),0,1)</f>
        <v>1</v>
      </c>
      <c r="B48" s="74">
        <f t="shared" si="0"/>
        <v>0</v>
      </c>
      <c r="C48" s="52">
        <v>14</v>
      </c>
      <c r="D48" s="53"/>
      <c r="E48" s="54"/>
      <c r="F48" s="55"/>
      <c r="G48" s="164" t="s">
        <v>4</v>
      </c>
      <c r="H48" s="53" t="s">
        <v>4</v>
      </c>
      <c r="I48" s="159"/>
      <c r="J48" s="127" t="s">
        <v>4</v>
      </c>
      <c r="K48" s="127" t="s">
        <v>4</v>
      </c>
      <c r="L48" s="127" t="s">
        <v>4</v>
      </c>
      <c r="M48" s="127" t="s">
        <v>4</v>
      </c>
      <c r="N48" s="127" t="s">
        <v>4</v>
      </c>
      <c r="O48" s="127" t="s">
        <v>4</v>
      </c>
      <c r="P48" s="59"/>
      <c r="Q48" s="59" t="s">
        <v>4</v>
      </c>
      <c r="R48" s="59" t="s">
        <v>4</v>
      </c>
      <c r="S48" s="60"/>
      <c r="AD48" s="76"/>
      <c r="AE48" s="76"/>
      <c r="AF48" s="76"/>
      <c r="AG48" s="76"/>
      <c r="AH48" s="76"/>
      <c r="AI48" s="76"/>
      <c r="AJ48" s="76"/>
      <c r="AK48" s="76"/>
      <c r="AL48" s="76"/>
      <c r="AM48" s="76"/>
      <c r="AN48" s="76"/>
      <c r="AO48" s="76"/>
      <c r="AP48" s="76"/>
      <c r="AQ48" s="76"/>
      <c r="AR48" s="76"/>
      <c r="AS48" s="76"/>
      <c r="AT48" s="76"/>
      <c r="AU48" s="76"/>
      <c r="AV48" s="76"/>
      <c r="AW48" s="76"/>
      <c r="AX48" s="76"/>
      <c r="AY48" s="76"/>
      <c r="AZ48" s="76"/>
      <c r="BA48" s="76"/>
      <c r="BB48" s="77"/>
    </row>
    <row r="49" spans="1:54" ht="15.75" x14ac:dyDescent="0.25">
      <c r="A49" s="75">
        <f>IF(ISBLANK(VLOOKUP(D49,#REF!,3)),0,1)</f>
        <v>1</v>
      </c>
      <c r="B49" s="74">
        <f t="shared" si="0"/>
        <v>0</v>
      </c>
      <c r="C49" s="52">
        <v>15</v>
      </c>
      <c r="D49" s="53"/>
      <c r="E49" s="54"/>
      <c r="F49" s="55"/>
      <c r="G49" s="164" t="s">
        <v>4</v>
      </c>
      <c r="H49" s="53" t="s">
        <v>4</v>
      </c>
      <c r="I49" s="159"/>
      <c r="J49" s="16"/>
      <c r="K49" s="16"/>
      <c r="L49" s="16"/>
      <c r="M49" s="16"/>
      <c r="N49" s="16"/>
      <c r="O49" s="16"/>
      <c r="P49" s="169"/>
      <c r="Q49" s="169"/>
      <c r="R49" s="169"/>
      <c r="S49" s="124"/>
      <c r="AD49" s="76"/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76"/>
      <c r="AR49" s="76"/>
      <c r="AS49" s="76"/>
      <c r="AT49" s="76"/>
      <c r="AU49" s="76"/>
      <c r="AV49" s="76"/>
      <c r="AW49" s="76"/>
      <c r="AX49" s="76"/>
      <c r="AY49" s="76"/>
      <c r="AZ49" s="76"/>
      <c r="BA49" s="76"/>
      <c r="BB49" s="77"/>
    </row>
    <row r="50" spans="1:54" ht="15.75" x14ac:dyDescent="0.25">
      <c r="A50" s="75">
        <f>IF(ISBLANK(VLOOKUP(D50,#REF!,3)),0,1)</f>
        <v>1</v>
      </c>
      <c r="B50" s="74">
        <f t="shared" si="0"/>
        <v>0</v>
      </c>
      <c r="C50" s="52">
        <v>16</v>
      </c>
      <c r="D50" s="53"/>
      <c r="E50" s="54"/>
      <c r="F50" s="55"/>
      <c r="G50" s="164" t="s">
        <v>4</v>
      </c>
      <c r="H50" s="53" t="s">
        <v>4</v>
      </c>
      <c r="I50" s="159"/>
      <c r="J50" s="16"/>
      <c r="K50" s="16"/>
      <c r="L50" s="16"/>
      <c r="M50" s="16"/>
      <c r="N50" s="16"/>
      <c r="O50" s="16"/>
      <c r="P50" s="169"/>
      <c r="Q50" s="169"/>
      <c r="R50" s="169"/>
      <c r="S50" s="124"/>
      <c r="AD50" s="76"/>
      <c r="AE50" s="76"/>
      <c r="AF50" s="76"/>
      <c r="AG50" s="76"/>
      <c r="AH50" s="76"/>
      <c r="AI50" s="76"/>
      <c r="AJ50" s="76"/>
      <c r="AK50" s="76"/>
      <c r="AL50" s="76"/>
      <c r="AM50" s="76"/>
      <c r="AN50" s="76"/>
      <c r="AO50" s="76"/>
      <c r="AP50" s="76"/>
      <c r="AQ50" s="76"/>
      <c r="AR50" s="76"/>
      <c r="AS50" s="76"/>
      <c r="AT50" s="76"/>
      <c r="AU50" s="76"/>
      <c r="AV50" s="76"/>
      <c r="AW50" s="76"/>
      <c r="AX50" s="76"/>
      <c r="AY50" s="76"/>
      <c r="AZ50" s="76"/>
      <c r="BA50" s="76"/>
      <c r="BB50" s="77"/>
    </row>
    <row r="51" spans="1:54" ht="15.75" x14ac:dyDescent="0.25">
      <c r="A51" s="75">
        <f>IF(ISBLANK(VLOOKUP(D51,#REF!,3)),0,1)</f>
        <v>1</v>
      </c>
      <c r="B51" s="74">
        <f t="shared" si="0"/>
        <v>0</v>
      </c>
      <c r="C51" s="52">
        <v>17</v>
      </c>
      <c r="D51" s="53"/>
      <c r="E51" s="54"/>
      <c r="F51" s="55"/>
      <c r="G51" s="164" t="s">
        <v>4</v>
      </c>
      <c r="H51" s="53" t="s">
        <v>4</v>
      </c>
      <c r="I51" s="159"/>
      <c r="J51" s="16"/>
      <c r="K51" s="16"/>
      <c r="L51" s="16"/>
      <c r="M51" s="16"/>
      <c r="N51" s="16"/>
      <c r="O51" s="16"/>
      <c r="P51" s="169"/>
      <c r="Q51" s="169"/>
      <c r="R51" s="169"/>
      <c r="S51" s="124"/>
      <c r="AD51" s="76"/>
      <c r="AE51" s="76"/>
      <c r="AF51" s="76"/>
      <c r="AG51" s="76"/>
      <c r="AH51" s="76"/>
      <c r="AI51" s="76"/>
      <c r="AJ51" s="76"/>
      <c r="AK51" s="76"/>
      <c r="AL51" s="76"/>
      <c r="AM51" s="76"/>
      <c r="AN51" s="76"/>
      <c r="AO51" s="76"/>
      <c r="AP51" s="76"/>
      <c r="AQ51" s="76"/>
      <c r="AR51" s="76"/>
      <c r="AS51" s="76"/>
      <c r="AT51" s="76"/>
      <c r="AU51" s="76"/>
      <c r="AV51" s="76"/>
      <c r="AW51" s="76"/>
      <c r="AX51" s="76"/>
      <c r="AY51" s="76"/>
      <c r="AZ51" s="76"/>
      <c r="BA51" s="76"/>
      <c r="BB51" s="77"/>
    </row>
    <row r="52" spans="1:54" ht="15.75" x14ac:dyDescent="0.25">
      <c r="A52" s="75">
        <f>IF(ISBLANK(VLOOKUP(D52,#REF!,3)),0,1)</f>
        <v>1</v>
      </c>
      <c r="B52" s="74">
        <f t="shared" si="0"/>
        <v>0</v>
      </c>
      <c r="C52" s="52">
        <v>18</v>
      </c>
      <c r="D52" s="53"/>
      <c r="E52" s="54"/>
      <c r="F52" s="55"/>
      <c r="G52" s="164" t="s">
        <v>4</v>
      </c>
      <c r="H52" s="53" t="s">
        <v>4</v>
      </c>
      <c r="I52" s="159"/>
      <c r="J52" s="16"/>
      <c r="K52" s="16"/>
      <c r="L52" s="16"/>
      <c r="M52" s="16"/>
      <c r="N52" s="16"/>
      <c r="O52" s="16"/>
      <c r="P52" s="169"/>
      <c r="Q52" s="169"/>
      <c r="R52" s="169"/>
      <c r="S52" s="124"/>
      <c r="AD52" s="76"/>
      <c r="AE52" s="76"/>
      <c r="AF52" s="76"/>
      <c r="AG52" s="76"/>
      <c r="AH52" s="76"/>
      <c r="AI52" s="76"/>
      <c r="AJ52" s="76"/>
      <c r="AK52" s="76"/>
      <c r="AL52" s="76"/>
      <c r="AM52" s="76"/>
      <c r="AN52" s="76"/>
      <c r="AO52" s="76"/>
      <c r="AP52" s="76"/>
      <c r="AQ52" s="76"/>
      <c r="AR52" s="76"/>
      <c r="AS52" s="76"/>
      <c r="AT52" s="76"/>
      <c r="AU52" s="76"/>
      <c r="AV52" s="76"/>
      <c r="AW52" s="76"/>
      <c r="AX52" s="76"/>
      <c r="AY52" s="76"/>
      <c r="AZ52" s="76"/>
      <c r="BA52" s="76"/>
      <c r="BB52" s="77"/>
    </row>
    <row r="53" spans="1:54" ht="15.75" x14ac:dyDescent="0.25">
      <c r="A53" s="75">
        <f>IF(ISBLANK(VLOOKUP(D53,#REF!,3)),0,1)</f>
        <v>1</v>
      </c>
      <c r="B53" s="74">
        <f t="shared" si="0"/>
        <v>0</v>
      </c>
      <c r="C53" s="52">
        <v>19</v>
      </c>
      <c r="D53" s="53"/>
      <c r="E53" s="54"/>
      <c r="F53" s="55"/>
      <c r="G53" s="164" t="s">
        <v>4</v>
      </c>
      <c r="H53" s="53" t="s">
        <v>4</v>
      </c>
      <c r="I53" s="159"/>
      <c r="J53" s="16"/>
      <c r="K53" s="16"/>
      <c r="L53" s="16"/>
      <c r="M53" s="16"/>
      <c r="N53" s="16"/>
      <c r="O53" s="16"/>
      <c r="P53" s="169"/>
      <c r="Q53" s="169"/>
      <c r="R53" s="169"/>
      <c r="S53" s="124"/>
      <c r="AD53" s="76"/>
      <c r="AE53" s="76"/>
      <c r="AF53" s="76"/>
      <c r="AG53" s="76"/>
      <c r="AH53" s="76"/>
      <c r="AI53" s="76"/>
      <c r="AJ53" s="76"/>
      <c r="AK53" s="76"/>
      <c r="AL53" s="76"/>
      <c r="AM53" s="76"/>
      <c r="AN53" s="76"/>
      <c r="AO53" s="76"/>
      <c r="AP53" s="76"/>
      <c r="AQ53" s="76"/>
      <c r="AR53" s="76"/>
      <c r="AS53" s="76"/>
      <c r="AT53" s="76"/>
      <c r="AU53" s="76"/>
      <c r="AV53" s="76"/>
      <c r="AW53" s="76"/>
      <c r="AX53" s="76"/>
      <c r="AY53" s="76"/>
      <c r="AZ53" s="76"/>
      <c r="BA53" s="76"/>
      <c r="BB53" s="77"/>
    </row>
    <row r="54" spans="1:54" ht="15.75" x14ac:dyDescent="0.25">
      <c r="A54" s="75">
        <f>IF(ISBLANK(VLOOKUP(D54,#REF!,3)),0,1)</f>
        <v>1</v>
      </c>
      <c r="B54" s="74">
        <f t="shared" si="0"/>
        <v>0</v>
      </c>
      <c r="C54" s="52">
        <v>20</v>
      </c>
      <c r="D54" s="53"/>
      <c r="E54" s="54"/>
      <c r="F54" s="55"/>
      <c r="G54" s="164" t="s">
        <v>4</v>
      </c>
      <c r="H54" s="53" t="s">
        <v>4</v>
      </c>
      <c r="I54" s="159"/>
      <c r="J54" s="16"/>
      <c r="K54" s="16"/>
      <c r="L54" s="16"/>
      <c r="M54" s="16"/>
      <c r="N54" s="16"/>
      <c r="O54" s="16"/>
      <c r="P54" s="169"/>
      <c r="Q54" s="169"/>
      <c r="R54" s="169"/>
      <c r="S54" s="124"/>
      <c r="AD54" s="76"/>
      <c r="AE54" s="76"/>
      <c r="AF54" s="76"/>
      <c r="AG54" s="76"/>
      <c r="AH54" s="76"/>
      <c r="AI54" s="76"/>
      <c r="AJ54" s="76"/>
      <c r="AK54" s="76"/>
      <c r="AL54" s="76"/>
      <c r="AM54" s="76"/>
      <c r="AN54" s="76"/>
      <c r="AO54" s="76"/>
      <c r="AP54" s="76"/>
      <c r="AQ54" s="76"/>
      <c r="AR54" s="76"/>
      <c r="AS54" s="76"/>
      <c r="AT54" s="76"/>
      <c r="AU54" s="76"/>
      <c r="AV54" s="76"/>
      <c r="AW54" s="76"/>
      <c r="AX54" s="76"/>
      <c r="AY54" s="76"/>
      <c r="AZ54" s="76"/>
      <c r="BA54" s="76"/>
      <c r="BB54" s="77"/>
    </row>
    <row r="55" spans="1:54" ht="15.75" x14ac:dyDescent="0.25">
      <c r="A55" s="75">
        <f>IF(ISBLANK(VLOOKUP(D55,#REF!,3)),0,1)</f>
        <v>1</v>
      </c>
      <c r="B55" s="74">
        <f t="shared" si="0"/>
        <v>0</v>
      </c>
      <c r="C55" s="52">
        <v>21</v>
      </c>
      <c r="D55" s="53"/>
      <c r="E55" s="54"/>
      <c r="F55" s="55"/>
      <c r="G55" s="164" t="s">
        <v>4</v>
      </c>
      <c r="H55" s="53">
        <v>0</v>
      </c>
      <c r="I55" s="159"/>
      <c r="J55" s="16"/>
      <c r="K55" s="16"/>
      <c r="L55" s="16"/>
      <c r="M55" s="16"/>
      <c r="N55" s="16"/>
      <c r="O55" s="16"/>
      <c r="P55" s="169"/>
      <c r="Q55" s="169"/>
      <c r="R55" s="169"/>
      <c r="S55" s="124"/>
      <c r="AD55" s="76"/>
      <c r="AE55" s="76"/>
      <c r="AF55" s="76"/>
      <c r="AG55" s="76"/>
      <c r="AH55" s="76"/>
      <c r="AI55" s="76"/>
      <c r="AJ55" s="76"/>
      <c r="AK55" s="76"/>
      <c r="AL55" s="76"/>
      <c r="AM55" s="76"/>
      <c r="AN55" s="76"/>
      <c r="AO55" s="76"/>
      <c r="AP55" s="76"/>
      <c r="AQ55" s="76"/>
      <c r="AR55" s="76"/>
      <c r="AS55" s="76"/>
      <c r="AT55" s="76"/>
      <c r="AU55" s="76"/>
      <c r="AV55" s="76"/>
      <c r="AW55" s="76"/>
      <c r="AX55" s="76"/>
      <c r="AY55" s="76"/>
      <c r="AZ55" s="76"/>
      <c r="BA55" s="76"/>
      <c r="BB55" s="77"/>
    </row>
    <row r="56" spans="1:54" ht="15.75" x14ac:dyDescent="0.25">
      <c r="A56" s="75">
        <f>IF(ISBLANK(VLOOKUP(D56,#REF!,3)),0,1)</f>
        <v>1</v>
      </c>
      <c r="B56" s="74">
        <f t="shared" si="0"/>
        <v>0</v>
      </c>
      <c r="C56" s="52">
        <v>22</v>
      </c>
      <c r="D56" s="53"/>
      <c r="E56" s="54"/>
      <c r="F56" s="55"/>
      <c r="G56" s="164" t="s">
        <v>4</v>
      </c>
      <c r="H56" s="53" t="s">
        <v>4</v>
      </c>
      <c r="I56" s="159" t="s">
        <v>4</v>
      </c>
      <c r="J56" s="16"/>
      <c r="K56" s="16"/>
      <c r="L56" s="16"/>
      <c r="M56" s="16"/>
      <c r="N56" s="16"/>
      <c r="O56" s="16"/>
      <c r="P56" s="169" t="s">
        <v>4</v>
      </c>
      <c r="Q56" s="16"/>
      <c r="R56" s="16"/>
      <c r="S56" s="124" t="s">
        <v>4</v>
      </c>
      <c r="AD56" s="76"/>
      <c r="AE56" s="76"/>
      <c r="AF56" s="76"/>
      <c r="AG56" s="76"/>
      <c r="AH56" s="76"/>
      <c r="AI56" s="76"/>
      <c r="AJ56" s="76"/>
      <c r="AK56" s="76"/>
      <c r="AL56" s="76"/>
      <c r="AM56" s="76"/>
      <c r="AN56" s="76"/>
      <c r="AO56" s="76"/>
      <c r="AP56" s="76"/>
      <c r="AQ56" s="76"/>
      <c r="AR56" s="76"/>
      <c r="AS56" s="76"/>
      <c r="AT56" s="76"/>
      <c r="AU56" s="76"/>
      <c r="AV56" s="76"/>
      <c r="AW56" s="76"/>
      <c r="AX56" s="76"/>
      <c r="AY56" s="76"/>
      <c r="AZ56" s="76"/>
      <c r="BA56" s="76"/>
      <c r="BB56" s="77"/>
    </row>
    <row r="57" spans="1:54" ht="15.75" x14ac:dyDescent="0.25">
      <c r="A57" s="75">
        <f>IF(ISBLANK(VLOOKUP(D57,#REF!,3)),0,1)</f>
        <v>1</v>
      </c>
      <c r="B57" s="74">
        <f t="shared" si="0"/>
        <v>0</v>
      </c>
      <c r="C57" s="52">
        <v>23</v>
      </c>
      <c r="D57" s="53"/>
      <c r="E57" s="54"/>
      <c r="F57" s="55"/>
      <c r="G57" s="112"/>
      <c r="H57" s="53"/>
      <c r="I57" s="53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  <c r="AG57" s="76"/>
      <c r="AH57" s="76"/>
      <c r="AI57" s="76"/>
      <c r="AJ57" s="76"/>
      <c r="AK57" s="76"/>
      <c r="AL57" s="76"/>
      <c r="AM57" s="76"/>
      <c r="AN57" s="76"/>
      <c r="AO57" s="76"/>
      <c r="AP57" s="76"/>
      <c r="AQ57" s="76"/>
      <c r="AR57" s="76"/>
      <c r="AS57" s="76"/>
      <c r="AT57" s="76"/>
      <c r="AU57" s="76"/>
      <c r="AV57" s="76"/>
      <c r="AW57" s="76"/>
      <c r="AX57" s="76"/>
      <c r="AY57" s="76"/>
      <c r="AZ57" s="76"/>
      <c r="BA57" s="76"/>
      <c r="BB57" s="77"/>
    </row>
    <row r="58" spans="1:54" ht="16.5" thickBot="1" x14ac:dyDescent="0.3">
      <c r="A58" s="75">
        <f>IF(ISBLANK(VLOOKUP(D58,#REF!,3)),0,1)</f>
        <v>1</v>
      </c>
      <c r="B58" s="74">
        <f t="shared" si="0"/>
        <v>0</v>
      </c>
      <c r="C58" s="61">
        <v>24</v>
      </c>
      <c r="D58" s="62"/>
      <c r="E58" s="63"/>
      <c r="F58" s="64"/>
      <c r="G58" s="113"/>
      <c r="H58" s="62"/>
      <c r="I58" s="62"/>
      <c r="J58" s="152" t="s">
        <v>4</v>
      </c>
      <c r="K58" s="65" t="str">
        <f>IF(ISBLANK(E58),"",(0.000824493-(0.0000040899*E58)+(0.000000076438*E58^2)-(0.00000000082467*E58^3)+(0.0000000000053875*E58^4)))</f>
        <v/>
      </c>
      <c r="L58" s="65" t="str">
        <f t="shared" ref="L58" si="6">IF(ISBLANK(E58),"",(-0.00000572466+(0.00000010227*E58)-(0.0000000016546*E58^2)))</f>
        <v/>
      </c>
      <c r="M58" s="65" t="str">
        <f t="shared" ref="M58" si="7">IF(ISBLANK(E58),"",IF(ISBLANK(G58),(O58+(K58*35)+(L58*35^1.5)+(0.00000048314*35^2)),(O58+(K58*G58)+(L58*G58^1.5)+(0.00000048314*G58^2))))</f>
        <v/>
      </c>
      <c r="N58" s="66" t="str">
        <f t="shared" ref="N58" si="8">IF(ISBLANK(D58),"",IF(ISBLANK(G58),J58*(1+0.00001*(35-20)),J58*(1+0.00001*(G58-20))))</f>
        <v/>
      </c>
      <c r="O58" s="65" t="str">
        <f t="shared" ref="O58" si="9">IF(ISBLANK(E58),"",(0.999842594+(0.00006793952*E58)-(0.00000909529*E58^2)+(0.0000001001685*E58^3)-(0.000000001120083*E58^4)+(0.000000000006536332*E58^5)))</f>
        <v/>
      </c>
      <c r="P58" s="67" t="s">
        <v>4</v>
      </c>
      <c r="Q58" s="153" t="s">
        <v>4</v>
      </c>
      <c r="R58" s="68" t="s">
        <v>4</v>
      </c>
      <c r="S58" s="68" t="s">
        <v>4</v>
      </c>
      <c r="T58" s="78"/>
      <c r="U58" s="78"/>
      <c r="V58" s="78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/>
      <c r="AH58" s="78"/>
      <c r="AI58" s="78"/>
      <c r="AJ58" s="78"/>
      <c r="AK58" s="78"/>
      <c r="AL58" s="78"/>
      <c r="AM58" s="78"/>
      <c r="AN58" s="78"/>
      <c r="AO58" s="78"/>
      <c r="AP58" s="78"/>
      <c r="AQ58" s="78"/>
      <c r="AR58" s="78"/>
      <c r="AS58" s="78"/>
      <c r="AT58" s="78"/>
      <c r="AU58" s="78"/>
      <c r="AV58" s="78"/>
      <c r="AW58" s="78"/>
      <c r="AX58" s="78"/>
      <c r="AY58" s="78"/>
      <c r="AZ58" s="78"/>
      <c r="BA58" s="78"/>
      <c r="BB58" s="79"/>
    </row>
  </sheetData>
  <dataConsolidate/>
  <mergeCells count="70"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AV31:AV32"/>
    <mergeCell ref="AW31:AW32"/>
    <mergeCell ref="AX31:AX32"/>
    <mergeCell ref="AY31:AY32"/>
    <mergeCell ref="AZ31:AZ32"/>
    <mergeCell ref="BA31:BA32"/>
    <mergeCell ref="AP31:AP32"/>
    <mergeCell ref="AQ31:AQ32"/>
    <mergeCell ref="AR31:AR32"/>
    <mergeCell ref="AS31:AS32"/>
    <mergeCell ref="AT31:AT32"/>
    <mergeCell ref="AU31:AU32"/>
    <mergeCell ref="AJ31:AJ32"/>
    <mergeCell ref="AK31:AK32"/>
    <mergeCell ref="AL31:AL32"/>
    <mergeCell ref="AM31:AM32"/>
    <mergeCell ref="AN31:AN32"/>
    <mergeCell ref="AO31:AO32"/>
    <mergeCell ref="AD31:AD32"/>
    <mergeCell ref="AE31:AE32"/>
    <mergeCell ref="AF31:AF32"/>
    <mergeCell ref="AG31:AG32"/>
    <mergeCell ref="AH31:AH32"/>
    <mergeCell ref="AI31:AI32"/>
    <mergeCell ref="P31:S32"/>
    <mergeCell ref="T31:U32"/>
    <mergeCell ref="V31:W32"/>
    <mergeCell ref="X31:Y32"/>
    <mergeCell ref="Z31:AA32"/>
    <mergeCell ref="AB31:AC32"/>
    <mergeCell ref="J31:J32"/>
    <mergeCell ref="K31:K32"/>
    <mergeCell ref="L31:L32"/>
    <mergeCell ref="M31:M32"/>
    <mergeCell ref="N31:N32"/>
    <mergeCell ref="O31:O32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G8:H8"/>
    <mergeCell ref="Q8:R8"/>
    <mergeCell ref="G9:H9"/>
    <mergeCell ref="Q9:R9"/>
    <mergeCell ref="G10:H10"/>
    <mergeCell ref="Q10:R10"/>
    <mergeCell ref="C2:E2"/>
    <mergeCell ref="F2:T2"/>
    <mergeCell ref="C4:U4"/>
    <mergeCell ref="C6:E6"/>
    <mergeCell ref="F6:G6"/>
    <mergeCell ref="H6:J6"/>
    <mergeCell ref="P6:Q6"/>
    <mergeCell ref="R6:S6"/>
    <mergeCell ref="T6:U6"/>
  </mergeCells>
  <dataValidations count="4">
    <dataValidation type="list" allowBlank="1" showErrorMessage="1" sqref="I29">
      <formula1>$O$28:$O$30</formula1>
    </dataValidation>
    <dataValidation allowBlank="1" showErrorMessage="1" sqref="J30"/>
    <dataValidation type="list" showInputMessage="1" showErrorMessage="1" promptTitle="Choix Cardinal" sqref="P10">
      <formula1>$N$8:$N$10</formula1>
    </dataValidation>
    <dataValidation type="list" showInputMessage="1" showErrorMessage="1" promptTitle="Choix Cardinal" sqref="P9">
      <formula1>$M$8:$M$10</formula1>
    </dataValidation>
  </dataValidations>
  <pageMargins left="0.7" right="0.7" top="0.75" bottom="0.75" header="0.3" footer="0.3"/>
  <pageSetup paperSize="9" orientation="portrait" horizontalDpi="4294967293" r:id="rId1"/>
  <drawing r:id="rId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8"/>
  <sheetViews>
    <sheetView zoomScaleNormal="100" workbookViewId="0">
      <selection activeCell="T35" sqref="T35:U53"/>
    </sheetView>
  </sheetViews>
  <sheetFormatPr baseColWidth="10" defaultColWidth="11.42578125" defaultRowHeight="15" x14ac:dyDescent="0.25"/>
  <cols>
    <col min="1" max="2" width="0.85546875" style="80" customWidth="1"/>
    <col min="3" max="3" width="3.7109375" style="80" customWidth="1"/>
    <col min="4" max="8" width="10.28515625" style="80" customWidth="1"/>
    <col min="9" max="10" width="15.7109375" style="80" customWidth="1"/>
    <col min="11" max="15" width="10.7109375" style="80" hidden="1" customWidth="1"/>
    <col min="16" max="16" width="10.7109375" style="80" customWidth="1"/>
    <col min="17" max="29" width="10.28515625" style="80" customWidth="1"/>
    <col min="30" max="16384" width="11.42578125" style="80"/>
  </cols>
  <sheetData>
    <row r="1" spans="3:23" ht="3" customHeight="1" thickBot="1" x14ac:dyDescent="0.3"/>
    <row r="2" spans="3:23" ht="21" x14ac:dyDescent="0.35">
      <c r="C2" s="214" t="s">
        <v>19</v>
      </c>
      <c r="D2" s="215"/>
      <c r="E2" s="215"/>
      <c r="F2" s="216" t="s">
        <v>147</v>
      </c>
      <c r="G2" s="216"/>
      <c r="H2" s="216"/>
      <c r="I2" s="216"/>
      <c r="J2" s="216"/>
      <c r="K2" s="216"/>
      <c r="L2" s="216"/>
      <c r="M2" s="216"/>
      <c r="N2" s="216"/>
      <c r="O2" s="216"/>
      <c r="P2" s="216"/>
      <c r="Q2" s="216"/>
      <c r="R2" s="216"/>
      <c r="S2" s="216"/>
      <c r="T2" s="216"/>
      <c r="U2" s="1"/>
    </row>
    <row r="3" spans="3:23" x14ac:dyDescent="0.25">
      <c r="C3" s="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2"/>
    </row>
    <row r="4" spans="3:23" ht="21.75" thickBot="1" x14ac:dyDescent="0.4">
      <c r="C4" s="217" t="s">
        <v>75</v>
      </c>
      <c r="D4" s="218"/>
      <c r="E4" s="218"/>
      <c r="F4" s="218"/>
      <c r="G4" s="218"/>
      <c r="H4" s="218"/>
      <c r="I4" s="218"/>
      <c r="J4" s="218"/>
      <c r="K4" s="218"/>
      <c r="L4" s="218"/>
      <c r="M4" s="218"/>
      <c r="N4" s="218"/>
      <c r="O4" s="218"/>
      <c r="P4" s="218"/>
      <c r="Q4" s="218"/>
      <c r="R4" s="218"/>
      <c r="S4" s="218"/>
      <c r="T4" s="218"/>
      <c r="U4" s="219"/>
    </row>
    <row r="5" spans="3:23" ht="15.75" customHeight="1" thickBot="1" x14ac:dyDescent="0.4">
      <c r="C5" s="7"/>
      <c r="D5" s="7"/>
      <c r="E5" s="7"/>
      <c r="F5" s="7"/>
      <c r="G5" s="7"/>
      <c r="J5" s="7"/>
      <c r="K5" s="7"/>
      <c r="L5" s="7"/>
      <c r="M5" s="7"/>
      <c r="N5" s="7"/>
      <c r="O5" s="7"/>
      <c r="P5" s="7"/>
      <c r="Q5" s="7"/>
      <c r="R5" s="7"/>
    </row>
    <row r="6" spans="3:23" ht="16.5" customHeight="1" thickBot="1" x14ac:dyDescent="0.3">
      <c r="C6" s="220" t="s">
        <v>38</v>
      </c>
      <c r="D6" s="221"/>
      <c r="E6" s="221"/>
      <c r="F6" s="222">
        <v>59</v>
      </c>
      <c r="G6" s="222"/>
      <c r="H6" s="221" t="s">
        <v>37</v>
      </c>
      <c r="I6" s="221"/>
      <c r="J6" s="221"/>
      <c r="K6" s="51"/>
      <c r="L6" s="51"/>
      <c r="M6" s="51"/>
      <c r="N6" s="50"/>
      <c r="O6" s="51"/>
      <c r="P6" s="223">
        <v>1</v>
      </c>
      <c r="Q6" s="223"/>
      <c r="R6" s="224" t="s">
        <v>78</v>
      </c>
      <c r="S6" s="224"/>
      <c r="T6" s="225">
        <v>37432</v>
      </c>
      <c r="U6" s="226"/>
    </row>
    <row r="7" spans="3:23" ht="16.5" customHeight="1" thickBot="1" x14ac:dyDescent="0.4">
      <c r="C7" s="34"/>
      <c r="D7" s="34"/>
      <c r="E7" s="33"/>
      <c r="F7" s="35"/>
      <c r="G7" s="33"/>
      <c r="H7" s="33"/>
      <c r="I7" s="33"/>
      <c r="J7" s="33"/>
      <c r="K7" s="33"/>
      <c r="L7" s="33"/>
      <c r="M7" s="33"/>
      <c r="N7" s="33"/>
      <c r="O7" s="37"/>
      <c r="P7" s="33"/>
      <c r="Q7" s="36"/>
    </row>
    <row r="8" spans="3:23" ht="15" customHeight="1" x14ac:dyDescent="0.25">
      <c r="C8" s="46"/>
      <c r="D8" s="33"/>
      <c r="G8" s="206" t="s">
        <v>57</v>
      </c>
      <c r="H8" s="207"/>
      <c r="I8" s="172" t="s">
        <v>50</v>
      </c>
      <c r="J8" s="172" t="s">
        <v>46</v>
      </c>
      <c r="K8" s="44"/>
      <c r="L8" s="44"/>
      <c r="M8" s="44"/>
      <c r="N8" s="44"/>
      <c r="O8" s="47"/>
      <c r="P8" s="45" t="s">
        <v>52</v>
      </c>
      <c r="Q8" s="208" t="s">
        <v>47</v>
      </c>
      <c r="R8" s="209"/>
    </row>
    <row r="9" spans="3:23" ht="14.25" customHeight="1" x14ac:dyDescent="0.25">
      <c r="C9" s="46"/>
      <c r="D9" s="33"/>
      <c r="G9" s="210" t="s">
        <v>48</v>
      </c>
      <c r="H9" s="211"/>
      <c r="I9" s="38">
        <v>4</v>
      </c>
      <c r="J9" s="39">
        <v>59.23</v>
      </c>
      <c r="K9" s="42" t="s">
        <v>51</v>
      </c>
      <c r="L9" s="43" t="str">
        <f>IF(P9=M9,"+","-")</f>
        <v>-</v>
      </c>
      <c r="M9" s="42" t="s">
        <v>3</v>
      </c>
      <c r="N9" s="42" t="s">
        <v>54</v>
      </c>
      <c r="O9" s="16" t="str">
        <f>IF(ISBLANK(I9),"",IF(ISBLANK(J9),"",IF(P9=M10,L9&amp;N11,N11)))</f>
        <v>-4°59,23</v>
      </c>
      <c r="P9" s="39" t="s">
        <v>53</v>
      </c>
      <c r="Q9" s="212">
        <f>IF(ISBLANK(I9),"",IF(ISBLANK(J9),"",IF(J9&gt;60,"ERREUR !!",O11*(I9+(J9/60)))))</f>
        <v>-4.987166666666667</v>
      </c>
      <c r="R9" s="213"/>
    </row>
    <row r="10" spans="3:23" ht="15" customHeight="1" x14ac:dyDescent="0.25">
      <c r="C10" s="46"/>
      <c r="D10" s="33"/>
      <c r="G10" s="210" t="s">
        <v>49</v>
      </c>
      <c r="H10" s="211"/>
      <c r="I10" s="38">
        <v>10</v>
      </c>
      <c r="J10" s="39">
        <v>54.53</v>
      </c>
      <c r="K10" s="42" t="s">
        <v>51</v>
      </c>
      <c r="L10" s="43" t="str">
        <f>IF(P10=N9,"+","-")</f>
        <v>+</v>
      </c>
      <c r="M10" s="42" t="s">
        <v>53</v>
      </c>
      <c r="N10" s="42" t="s">
        <v>55</v>
      </c>
      <c r="O10" s="11" t="str">
        <f>IF(ISBLANK(I10),"",IF(ISBLANK(J10),"",IF(P10=N10,L10&amp;N12,N12)))</f>
        <v>10°54,53</v>
      </c>
      <c r="P10" s="39" t="s">
        <v>54</v>
      </c>
      <c r="Q10" s="212">
        <f>IF(ISBLANK(I10),"",IF(ISBLANK(J10),"",IF(J10&gt;60,"ERREUR !!",O12*(I10+(J10/60)))))</f>
        <v>10.908833333333334</v>
      </c>
      <c r="R10" s="213"/>
      <c r="S10" s="31"/>
      <c r="T10" s="31"/>
    </row>
    <row r="11" spans="3:23" x14ac:dyDescent="0.25">
      <c r="G11" s="194" t="s">
        <v>72</v>
      </c>
      <c r="H11" s="195"/>
      <c r="I11" s="83" t="s">
        <v>33</v>
      </c>
      <c r="J11" s="85">
        <v>37432</v>
      </c>
      <c r="K11" s="85"/>
      <c r="L11" s="85"/>
      <c r="M11" s="85"/>
      <c r="N11" s="86" t="str">
        <f>I9&amp;"°"&amp;J9</f>
        <v>4°59,23</v>
      </c>
      <c r="O11" s="87">
        <f>IF(P9=M10,-1,1)</f>
        <v>-1</v>
      </c>
      <c r="P11" s="198" t="str">
        <f>TEXT(J11,"aaaa-mm-jj")&amp;"T"&amp;TEXT(J12,"hh:mm:ss")&amp;"z"</f>
        <v>2006-06-26T00:30:00z</v>
      </c>
      <c r="Q11" s="198"/>
      <c r="R11" s="199"/>
      <c r="T11" s="30"/>
      <c r="U11" s="30"/>
      <c r="V11" s="32"/>
      <c r="W11" s="32"/>
    </row>
    <row r="12" spans="3:23" ht="15.75" thickBot="1" x14ac:dyDescent="0.3">
      <c r="G12" s="196"/>
      <c r="H12" s="197"/>
      <c r="I12" s="84" t="s">
        <v>73</v>
      </c>
      <c r="J12" s="114">
        <v>2.0833333333333332E-2</v>
      </c>
      <c r="K12" s="88"/>
      <c r="L12" s="88"/>
      <c r="M12" s="88"/>
      <c r="N12" s="89" t="str">
        <f>I10&amp;"°"&amp;J10</f>
        <v>10°54,53</v>
      </c>
      <c r="O12" s="87">
        <f>IF(P10=N10,-1,1)</f>
        <v>1</v>
      </c>
      <c r="P12" s="200"/>
      <c r="Q12" s="200"/>
      <c r="R12" s="201"/>
      <c r="T12" s="30"/>
      <c r="U12" s="30"/>
      <c r="V12" s="32"/>
      <c r="W12" s="32"/>
    </row>
    <row r="13" spans="3:23" ht="15.75" thickBot="1" x14ac:dyDescent="0.3">
      <c r="C13" s="5" t="s">
        <v>1</v>
      </c>
      <c r="D13" s="5"/>
      <c r="E13" s="6"/>
      <c r="K13" s="81"/>
      <c r="L13" s="81"/>
      <c r="M13" s="81"/>
      <c r="N13" s="81"/>
      <c r="O13" s="81"/>
      <c r="P13" s="81"/>
      <c r="Q13" s="82"/>
    </row>
    <row r="14" spans="3:23" ht="15" customHeight="1" thickBot="1" x14ac:dyDescent="0.3">
      <c r="C14" s="97" t="s">
        <v>7</v>
      </c>
      <c r="D14" s="90"/>
      <c r="E14" s="90"/>
      <c r="F14" s="90"/>
      <c r="G14" s="90"/>
      <c r="H14" s="91"/>
      <c r="I14" s="91"/>
      <c r="J14" s="91"/>
      <c r="K14" s="90"/>
      <c r="L14" s="90"/>
      <c r="M14" s="90"/>
      <c r="N14" s="91"/>
      <c r="O14" s="12"/>
      <c r="P14" s="91"/>
      <c r="Q14" s="12" t="s">
        <v>17</v>
      </c>
      <c r="R14" s="17">
        <v>22.4</v>
      </c>
      <c r="S14" s="92" t="s">
        <v>2</v>
      </c>
    </row>
    <row r="15" spans="3:23" ht="14.25" customHeight="1" x14ac:dyDescent="0.25">
      <c r="C15" s="98" t="s">
        <v>32</v>
      </c>
      <c r="D15" s="93"/>
      <c r="E15" s="93"/>
      <c r="F15" s="93"/>
      <c r="G15" s="93"/>
      <c r="H15" s="23"/>
      <c r="I15" s="23"/>
      <c r="J15" s="23"/>
      <c r="K15" s="93"/>
      <c r="L15" s="93"/>
      <c r="M15" s="93"/>
      <c r="N15" s="23"/>
      <c r="O15" s="13"/>
      <c r="P15" s="23"/>
      <c r="Q15" s="13" t="s">
        <v>34</v>
      </c>
      <c r="R15" s="17">
        <v>22.4</v>
      </c>
      <c r="S15" s="94" t="s">
        <v>2</v>
      </c>
    </row>
    <row r="16" spans="3:23" x14ac:dyDescent="0.25">
      <c r="C16" s="98" t="s">
        <v>11</v>
      </c>
      <c r="D16" s="93"/>
      <c r="E16" s="93"/>
      <c r="F16" s="93"/>
      <c r="G16" s="93"/>
      <c r="H16" s="23"/>
      <c r="I16" s="23"/>
      <c r="J16" s="23"/>
      <c r="K16" s="93"/>
      <c r="L16" s="93"/>
      <c r="M16" s="93"/>
      <c r="N16" s="23"/>
      <c r="O16" s="14"/>
      <c r="P16" s="23"/>
      <c r="Q16" s="14" t="s">
        <v>35</v>
      </c>
      <c r="R16" s="20" t="s">
        <v>4</v>
      </c>
      <c r="S16" s="94" t="s">
        <v>6</v>
      </c>
    </row>
    <row r="17" spans="3:54" ht="15.75" thickBot="1" x14ac:dyDescent="0.3">
      <c r="C17" s="99" t="s">
        <v>12</v>
      </c>
      <c r="D17" s="95"/>
      <c r="E17" s="95"/>
      <c r="F17" s="95"/>
      <c r="G17" s="95"/>
      <c r="H17" s="24"/>
      <c r="I17" s="24"/>
      <c r="J17" s="24"/>
      <c r="K17" s="95"/>
      <c r="L17" s="95"/>
      <c r="M17" s="95"/>
      <c r="N17" s="24"/>
      <c r="O17" s="15"/>
      <c r="P17" s="24"/>
      <c r="Q17" s="15" t="s">
        <v>36</v>
      </c>
      <c r="R17" s="21" t="s">
        <v>4</v>
      </c>
      <c r="S17" s="96" t="s">
        <v>6</v>
      </c>
    </row>
    <row r="18" spans="3:54" hidden="1" x14ac:dyDescent="0.25">
      <c r="C18" s="8" t="s">
        <v>8</v>
      </c>
      <c r="D18" s="9"/>
      <c r="E18" s="9"/>
      <c r="F18" s="9"/>
      <c r="G18" s="9"/>
      <c r="H18" s="9"/>
      <c r="I18" s="9"/>
      <c r="J18" s="9"/>
      <c r="K18" s="10"/>
      <c r="L18" s="10"/>
      <c r="M18" s="10"/>
      <c r="N18" s="10"/>
      <c r="O18" s="25" t="s">
        <v>0</v>
      </c>
      <c r="P18" s="19">
        <f>(0.999842594+(0.00006793952*$R$14)-(0.00000909529*$R$14^2)+(0.0000001001685*$R$14^3)-(0.000000001120083*$R$14^4)+(0.000000000006536332*$R$14^5))</f>
        <v>0.99768148881597907</v>
      </c>
      <c r="Q18" s="10"/>
      <c r="R18" s="2"/>
    </row>
    <row r="19" spans="3:54" hidden="1" x14ac:dyDescent="0.25">
      <c r="C19" s="8" t="s">
        <v>9</v>
      </c>
      <c r="D19" s="9"/>
      <c r="E19" s="9"/>
      <c r="F19" s="9"/>
      <c r="G19" s="9"/>
      <c r="H19" s="9"/>
      <c r="I19" s="9"/>
      <c r="J19" s="9"/>
      <c r="K19" s="10"/>
      <c r="L19" s="10"/>
      <c r="M19" s="10"/>
      <c r="N19" s="10"/>
      <c r="O19" s="25" t="s">
        <v>43</v>
      </c>
      <c r="P19" s="19" t="e">
        <f>$P$24*($P$18/#REF!)</f>
        <v>#REF!</v>
      </c>
      <c r="Q19" s="10" t="s">
        <v>3</v>
      </c>
      <c r="R19" s="2"/>
    </row>
    <row r="20" spans="3:54" hidden="1" x14ac:dyDescent="0.25">
      <c r="C20" s="8" t="s">
        <v>18</v>
      </c>
      <c r="D20" s="9"/>
      <c r="E20" s="9"/>
      <c r="F20" s="9"/>
      <c r="G20" s="9"/>
      <c r="H20" s="9"/>
      <c r="I20" s="9"/>
      <c r="J20" s="9"/>
      <c r="K20" s="10"/>
      <c r="L20" s="10"/>
      <c r="M20" s="10"/>
      <c r="N20" s="10"/>
      <c r="O20" s="25" t="s">
        <v>44</v>
      </c>
      <c r="P20" s="19" t="e">
        <f>5+#REF!</f>
        <v>#REF!</v>
      </c>
      <c r="Q20" s="10" t="s">
        <v>6</v>
      </c>
      <c r="R20" s="2"/>
    </row>
    <row r="21" spans="3:54" hidden="1" x14ac:dyDescent="0.25">
      <c r="C21" s="8" t="s">
        <v>10</v>
      </c>
      <c r="D21" s="9"/>
      <c r="E21" s="9"/>
      <c r="F21" s="9"/>
      <c r="G21" s="9"/>
      <c r="H21" s="9"/>
      <c r="I21" s="9"/>
      <c r="J21" s="9"/>
      <c r="K21" s="10"/>
      <c r="L21" s="10"/>
      <c r="M21" s="10"/>
      <c r="N21" s="10"/>
      <c r="O21" s="25" t="s">
        <v>45</v>
      </c>
      <c r="P21" s="19" t="e">
        <f>P20*(1+0.00001*(R14-20))</f>
        <v>#REF!</v>
      </c>
      <c r="Q21" s="10" t="s">
        <v>6</v>
      </c>
      <c r="R21" s="2"/>
    </row>
    <row r="22" spans="3:54" hidden="1" x14ac:dyDescent="0.25">
      <c r="C22" s="8" t="s">
        <v>13</v>
      </c>
      <c r="D22" s="9"/>
      <c r="E22" s="9"/>
      <c r="F22" s="9"/>
      <c r="G22" s="9"/>
      <c r="H22" s="9"/>
      <c r="I22" s="9"/>
      <c r="J22" s="9"/>
      <c r="K22" s="10"/>
      <c r="L22" s="10"/>
      <c r="M22" s="10"/>
      <c r="N22" s="10"/>
      <c r="O22" s="25" t="s">
        <v>39</v>
      </c>
      <c r="P22" s="22" t="e">
        <f>$R$16*(1+0.00001*(20-$R$14))</f>
        <v>#VALUE!</v>
      </c>
      <c r="Q22" s="10" t="s">
        <v>6</v>
      </c>
      <c r="R22" s="2"/>
    </row>
    <row r="23" spans="3:54" hidden="1" x14ac:dyDescent="0.25">
      <c r="C23" s="8" t="s">
        <v>14</v>
      </c>
      <c r="D23" s="9"/>
      <c r="E23" s="9"/>
      <c r="F23" s="9"/>
      <c r="G23" s="9"/>
      <c r="H23" s="9"/>
      <c r="I23" s="9"/>
      <c r="J23" s="9"/>
      <c r="K23" s="10"/>
      <c r="L23" s="10"/>
      <c r="M23" s="10"/>
      <c r="N23" s="10"/>
      <c r="O23" s="25" t="s">
        <v>40</v>
      </c>
      <c r="P23" s="22" t="e">
        <f>$R$17*(1+0.00001*(20-$R$14))</f>
        <v>#VALUE!</v>
      </c>
      <c r="Q23" s="10" t="s">
        <v>6</v>
      </c>
      <c r="R23" s="2"/>
    </row>
    <row r="24" spans="3:54" hidden="1" x14ac:dyDescent="0.25">
      <c r="C24" s="8" t="s">
        <v>15</v>
      </c>
      <c r="D24" s="9"/>
      <c r="E24" s="9"/>
      <c r="F24" s="9"/>
      <c r="G24" s="9"/>
      <c r="H24" s="9"/>
      <c r="I24" s="9"/>
      <c r="J24" s="9"/>
      <c r="K24" s="10"/>
      <c r="L24" s="10"/>
      <c r="M24" s="10"/>
      <c r="N24" s="10"/>
      <c r="O24" s="25" t="s">
        <v>41</v>
      </c>
      <c r="P24" s="23" t="e">
        <f>MAX(#REF!)</f>
        <v>#REF!</v>
      </c>
      <c r="Q24" s="10" t="s">
        <v>3</v>
      </c>
      <c r="R24" s="2"/>
    </row>
    <row r="25" spans="3:54" hidden="1" x14ac:dyDescent="0.25">
      <c r="C25" s="8" t="s">
        <v>16</v>
      </c>
      <c r="D25" s="9"/>
      <c r="E25" s="9"/>
      <c r="F25" s="9"/>
      <c r="G25" s="9"/>
      <c r="H25" s="9"/>
      <c r="I25" s="9"/>
      <c r="J25" s="9"/>
      <c r="K25" s="10"/>
      <c r="L25" s="10"/>
      <c r="M25" s="10"/>
      <c r="N25" s="10"/>
      <c r="O25" s="25" t="s">
        <v>42</v>
      </c>
      <c r="P25" s="23" t="e">
        <f>IF(ISBLANK(R14),"",IF(ISBLANK(P21),"",IF(ISBLANK(R17),"",(($P$24*$P$18)/($P$22-$P$23)))))</f>
        <v>#REF!</v>
      </c>
      <c r="Q25" s="10" t="s">
        <v>3</v>
      </c>
      <c r="R25" s="2"/>
    </row>
    <row r="26" spans="3:54" hidden="1" x14ac:dyDescent="0.25">
      <c r="C26" s="40" t="s">
        <v>31</v>
      </c>
      <c r="D26" s="41"/>
      <c r="E26" s="41"/>
      <c r="F26" s="41"/>
      <c r="G26" s="41"/>
      <c r="H26" s="41"/>
      <c r="I26" s="41"/>
      <c r="J26" s="41"/>
      <c r="K26" s="10"/>
      <c r="L26" s="10"/>
      <c r="M26" s="10"/>
      <c r="N26" s="10"/>
      <c r="O26" s="25" t="s">
        <v>30</v>
      </c>
      <c r="P26" s="23" t="e">
        <f>2+(#REF!+#REF!)</f>
        <v>#REF!</v>
      </c>
      <c r="Q26" s="10" t="s">
        <v>6</v>
      </c>
      <c r="R26" s="2"/>
    </row>
    <row r="27" spans="3:54" ht="15.75" hidden="1" thickBot="1" x14ac:dyDescent="0.3">
      <c r="C27" s="26"/>
      <c r="D27" s="27"/>
      <c r="E27" s="27"/>
      <c r="F27" s="27"/>
      <c r="G27" s="27"/>
      <c r="H27" s="27"/>
      <c r="I27" s="27"/>
      <c r="J27" s="27"/>
      <c r="K27" s="28"/>
      <c r="L27" s="28"/>
      <c r="M27" s="28"/>
      <c r="N27" s="28"/>
      <c r="O27" s="29" t="s">
        <v>29</v>
      </c>
      <c r="P27" s="24">
        <v>1.6999999999999999E-3</v>
      </c>
      <c r="Q27" s="28"/>
      <c r="R27" s="4"/>
    </row>
    <row r="29" spans="3:54" ht="15.75" x14ac:dyDescent="0.25">
      <c r="E29" s="202" t="s">
        <v>60</v>
      </c>
      <c r="F29" s="202"/>
      <c r="G29" s="202"/>
      <c r="H29" s="202"/>
      <c r="I29" s="69" t="s">
        <v>66</v>
      </c>
      <c r="K29" s="70"/>
      <c r="L29" s="70"/>
      <c r="M29" s="70"/>
      <c r="N29" s="71"/>
      <c r="O29" s="70" t="s">
        <v>66</v>
      </c>
    </row>
    <row r="30" spans="3:54" ht="16.5" thickBot="1" x14ac:dyDescent="0.3">
      <c r="E30" s="173"/>
      <c r="F30" s="173"/>
      <c r="G30" s="173"/>
      <c r="H30" s="173"/>
      <c r="I30" s="173"/>
      <c r="J30" s="73"/>
      <c r="K30" s="72"/>
      <c r="L30" s="72"/>
      <c r="M30" s="72"/>
      <c r="N30" s="71"/>
      <c r="O30" s="71" t="s">
        <v>65</v>
      </c>
      <c r="P30" s="71"/>
    </row>
    <row r="31" spans="3:54" ht="15.75" customHeight="1" x14ac:dyDescent="0.25">
      <c r="C31" s="203" t="s">
        <v>5</v>
      </c>
      <c r="D31" s="190" t="s">
        <v>24</v>
      </c>
      <c r="E31" s="190" t="s">
        <v>58</v>
      </c>
      <c r="F31" s="190" t="s">
        <v>56</v>
      </c>
      <c r="G31" s="190" t="s">
        <v>20</v>
      </c>
      <c r="H31" s="190" t="s">
        <v>76</v>
      </c>
      <c r="I31" s="188" t="s">
        <v>77</v>
      </c>
      <c r="J31" s="188" t="s">
        <v>64</v>
      </c>
      <c r="K31" s="190" t="s">
        <v>21</v>
      </c>
      <c r="L31" s="190" t="s">
        <v>22</v>
      </c>
      <c r="M31" s="190" t="s">
        <v>26</v>
      </c>
      <c r="N31" s="190" t="s">
        <v>25</v>
      </c>
      <c r="O31" s="190" t="s">
        <v>23</v>
      </c>
      <c r="P31" s="192" t="s">
        <v>74</v>
      </c>
      <c r="Q31" s="192"/>
      <c r="R31" s="192"/>
      <c r="S31" s="192"/>
      <c r="T31" s="184" t="s">
        <v>69</v>
      </c>
      <c r="U31" s="184"/>
      <c r="V31" s="184" t="s">
        <v>70</v>
      </c>
      <c r="W31" s="184"/>
      <c r="X31" s="184" t="s">
        <v>71</v>
      </c>
      <c r="Y31" s="184"/>
      <c r="Z31" s="184" t="s">
        <v>67</v>
      </c>
      <c r="AA31" s="184"/>
      <c r="AB31" s="184" t="s">
        <v>68</v>
      </c>
      <c r="AC31" s="186"/>
      <c r="AD31" s="227" t="s">
        <v>80</v>
      </c>
      <c r="AE31" s="227" t="s">
        <v>81</v>
      </c>
      <c r="AF31" s="227" t="s">
        <v>82</v>
      </c>
      <c r="AG31" s="228" t="s">
        <v>83</v>
      </c>
      <c r="AH31" s="227" t="s">
        <v>84</v>
      </c>
      <c r="AI31" s="227" t="s">
        <v>85</v>
      </c>
      <c r="AJ31" s="227" t="s">
        <v>86</v>
      </c>
      <c r="AK31" s="227" t="s">
        <v>87</v>
      </c>
      <c r="AL31" s="228" t="s">
        <v>88</v>
      </c>
      <c r="AM31" s="227" t="s">
        <v>89</v>
      </c>
      <c r="AN31" s="227" t="s">
        <v>90</v>
      </c>
      <c r="AO31" s="227" t="s">
        <v>91</v>
      </c>
      <c r="AP31" s="227" t="s">
        <v>92</v>
      </c>
      <c r="AQ31" s="227" t="s">
        <v>93</v>
      </c>
      <c r="AR31" s="228" t="s">
        <v>94</v>
      </c>
      <c r="AS31" s="228" t="s">
        <v>95</v>
      </c>
      <c r="AT31" s="228" t="s">
        <v>96</v>
      </c>
      <c r="AU31" s="227" t="s">
        <v>97</v>
      </c>
      <c r="AV31" s="227" t="s">
        <v>98</v>
      </c>
      <c r="AW31" s="229" t="s">
        <v>99</v>
      </c>
      <c r="AX31" s="227" t="s">
        <v>100</v>
      </c>
      <c r="AY31" s="227" t="s">
        <v>101</v>
      </c>
      <c r="AZ31" s="228" t="s">
        <v>102</v>
      </c>
      <c r="BA31" s="227" t="s">
        <v>103</v>
      </c>
      <c r="BB31" s="230" t="s">
        <v>104</v>
      </c>
    </row>
    <row r="32" spans="3:54" ht="15.75" customHeight="1" x14ac:dyDescent="0.25">
      <c r="C32" s="204"/>
      <c r="D32" s="191"/>
      <c r="E32" s="191"/>
      <c r="F32" s="191"/>
      <c r="G32" s="191"/>
      <c r="H32" s="191"/>
      <c r="I32" s="205"/>
      <c r="J32" s="189"/>
      <c r="K32" s="191"/>
      <c r="L32" s="191"/>
      <c r="M32" s="191"/>
      <c r="N32" s="191"/>
      <c r="O32" s="191"/>
      <c r="P32" s="193"/>
      <c r="Q32" s="193"/>
      <c r="R32" s="193"/>
      <c r="S32" s="193"/>
      <c r="T32" s="185"/>
      <c r="U32" s="185"/>
      <c r="V32" s="185"/>
      <c r="W32" s="185"/>
      <c r="X32" s="185"/>
      <c r="Y32" s="185"/>
      <c r="Z32" s="185"/>
      <c r="AA32" s="185"/>
      <c r="AB32" s="185"/>
      <c r="AC32" s="187"/>
      <c r="AD32" s="227"/>
      <c r="AE32" s="227"/>
      <c r="AF32" s="227"/>
      <c r="AG32" s="228"/>
      <c r="AH32" s="227"/>
      <c r="AI32" s="227"/>
      <c r="AJ32" s="227"/>
      <c r="AK32" s="227"/>
      <c r="AL32" s="228"/>
      <c r="AM32" s="227"/>
      <c r="AN32" s="227"/>
      <c r="AO32" s="227"/>
      <c r="AP32" s="227"/>
      <c r="AQ32" s="227"/>
      <c r="AR32" s="228"/>
      <c r="AS32" s="228"/>
      <c r="AT32" s="228"/>
      <c r="AU32" s="227"/>
      <c r="AV32" s="227"/>
      <c r="AW32" s="229"/>
      <c r="AX32" s="227"/>
      <c r="AY32" s="227"/>
      <c r="AZ32" s="228"/>
      <c r="BA32" s="227"/>
      <c r="BB32" s="230"/>
    </row>
    <row r="33" spans="1:54" ht="15.75" customHeight="1" x14ac:dyDescent="0.25">
      <c r="C33" s="178" t="s">
        <v>59</v>
      </c>
      <c r="D33" s="180" t="s">
        <v>4</v>
      </c>
      <c r="E33" s="180" t="s">
        <v>2</v>
      </c>
      <c r="F33" s="176" t="s">
        <v>62</v>
      </c>
      <c r="G33" s="182"/>
      <c r="H33" s="176" t="s">
        <v>27</v>
      </c>
      <c r="I33" s="176" t="s">
        <v>27</v>
      </c>
      <c r="J33" s="176" t="s">
        <v>62</v>
      </c>
      <c r="K33" s="174"/>
      <c r="L33" s="174"/>
      <c r="M33" s="174"/>
      <c r="N33" s="174"/>
      <c r="O33" s="174"/>
      <c r="P33" s="137" t="s">
        <v>132</v>
      </c>
      <c r="Q33" s="137"/>
      <c r="R33" s="137" t="s">
        <v>133</v>
      </c>
      <c r="S33" s="137" t="s">
        <v>134</v>
      </c>
      <c r="T33" s="138" t="s">
        <v>135</v>
      </c>
      <c r="U33" s="138" t="s">
        <v>136</v>
      </c>
      <c r="V33" s="138" t="s">
        <v>137</v>
      </c>
      <c r="W33" s="138" t="s">
        <v>138</v>
      </c>
      <c r="X33" s="138" t="s">
        <v>139</v>
      </c>
      <c r="Y33" s="138" t="s">
        <v>140</v>
      </c>
      <c r="Z33" s="138" t="s">
        <v>141</v>
      </c>
      <c r="AA33" s="138" t="s">
        <v>142</v>
      </c>
      <c r="AB33" s="138" t="s">
        <v>143</v>
      </c>
      <c r="AC33" s="139" t="s">
        <v>144</v>
      </c>
      <c r="AD33" s="129" t="s">
        <v>105</v>
      </c>
      <c r="AE33" s="129" t="s">
        <v>106</v>
      </c>
      <c r="AF33" s="129" t="s">
        <v>107</v>
      </c>
      <c r="AG33" s="130" t="s">
        <v>108</v>
      </c>
      <c r="AH33" s="129" t="s">
        <v>109</v>
      </c>
      <c r="AI33" s="131" t="s">
        <v>110</v>
      </c>
      <c r="AJ33" s="129" t="s">
        <v>111</v>
      </c>
      <c r="AK33" s="131" t="s">
        <v>112</v>
      </c>
      <c r="AL33" s="129" t="s">
        <v>113</v>
      </c>
      <c r="AM33" s="129" t="s">
        <v>114</v>
      </c>
      <c r="AN33" s="129" t="s">
        <v>115</v>
      </c>
      <c r="AO33" s="129" t="s">
        <v>116</v>
      </c>
      <c r="AP33" s="129" t="s">
        <v>117</v>
      </c>
      <c r="AQ33" s="131" t="s">
        <v>118</v>
      </c>
      <c r="AR33" s="129" t="s">
        <v>119</v>
      </c>
      <c r="AS33" s="129" t="s">
        <v>120</v>
      </c>
      <c r="AT33" s="132" t="s">
        <v>121</v>
      </c>
      <c r="AU33" s="131" t="s">
        <v>122</v>
      </c>
      <c r="AV33" s="131" t="s">
        <v>123</v>
      </c>
      <c r="AW33" s="131" t="s">
        <v>124</v>
      </c>
      <c r="AX33" s="129" t="s">
        <v>125</v>
      </c>
      <c r="AY33" s="129" t="s">
        <v>126</v>
      </c>
      <c r="AZ33" s="130" t="s">
        <v>127</v>
      </c>
      <c r="BA33" s="129" t="s">
        <v>128</v>
      </c>
      <c r="BB33" s="133" t="s">
        <v>129</v>
      </c>
    </row>
    <row r="34" spans="1:54" ht="14.25" customHeight="1" thickBot="1" x14ac:dyDescent="0.3">
      <c r="C34" s="179"/>
      <c r="D34" s="181"/>
      <c r="E34" s="181"/>
      <c r="F34" s="177"/>
      <c r="G34" s="183"/>
      <c r="H34" s="177"/>
      <c r="I34" s="177"/>
      <c r="J34" s="177"/>
      <c r="K34" s="125"/>
      <c r="L34" s="125"/>
      <c r="M34" s="125"/>
      <c r="N34" s="126" t="s">
        <v>6</v>
      </c>
      <c r="O34" s="125"/>
      <c r="P34" s="126" t="s">
        <v>61</v>
      </c>
      <c r="Q34" s="126" t="s">
        <v>79</v>
      </c>
      <c r="R34" s="126" t="s">
        <v>63</v>
      </c>
      <c r="S34" s="126" t="s">
        <v>28</v>
      </c>
      <c r="T34" s="100" t="s">
        <v>63</v>
      </c>
      <c r="U34" s="100" t="s">
        <v>28</v>
      </c>
      <c r="V34" s="100" t="s">
        <v>63</v>
      </c>
      <c r="W34" s="100" t="s">
        <v>28</v>
      </c>
      <c r="X34" s="100" t="s">
        <v>63</v>
      </c>
      <c r="Y34" s="100" t="s">
        <v>28</v>
      </c>
      <c r="Z34" s="100" t="s">
        <v>63</v>
      </c>
      <c r="AA34" s="100" t="s">
        <v>28</v>
      </c>
      <c r="AB34" s="100" t="s">
        <v>63</v>
      </c>
      <c r="AC34" s="101" t="s">
        <v>28</v>
      </c>
      <c r="AD34" s="134" t="s">
        <v>130</v>
      </c>
      <c r="AE34" s="134" t="s">
        <v>130</v>
      </c>
      <c r="AF34" s="134" t="s">
        <v>130</v>
      </c>
      <c r="AG34" s="135" t="s">
        <v>131</v>
      </c>
      <c r="AH34" s="134" t="s">
        <v>131</v>
      </c>
      <c r="AI34" s="134" t="s">
        <v>131</v>
      </c>
      <c r="AJ34" s="134" t="s">
        <v>131</v>
      </c>
      <c r="AK34" s="134" t="s">
        <v>131</v>
      </c>
      <c r="AL34" s="134" t="s">
        <v>131</v>
      </c>
      <c r="AM34" s="134" t="s">
        <v>131</v>
      </c>
      <c r="AN34" s="134" t="s">
        <v>131</v>
      </c>
      <c r="AO34" s="134" t="s">
        <v>131</v>
      </c>
      <c r="AP34" s="134" t="s">
        <v>131</v>
      </c>
      <c r="AQ34" s="134" t="s">
        <v>131</v>
      </c>
      <c r="AR34" s="134" t="s">
        <v>131</v>
      </c>
      <c r="AS34" s="134" t="s">
        <v>131</v>
      </c>
      <c r="AT34" s="134" t="s">
        <v>131</v>
      </c>
      <c r="AU34" s="134" t="s">
        <v>131</v>
      </c>
      <c r="AV34" s="134" t="s">
        <v>131</v>
      </c>
      <c r="AW34" s="134" t="s">
        <v>131</v>
      </c>
      <c r="AX34" s="134" t="s">
        <v>131</v>
      </c>
      <c r="AY34" s="134" t="s">
        <v>131</v>
      </c>
      <c r="AZ34" s="134" t="s">
        <v>131</v>
      </c>
      <c r="BA34" s="134" t="s">
        <v>131</v>
      </c>
      <c r="BB34" s="134" t="s">
        <v>131</v>
      </c>
    </row>
    <row r="35" spans="1:54" ht="15.75" x14ac:dyDescent="0.25">
      <c r="A35" s="75">
        <f>IF(ISBLANK(VLOOKUP(D35,#REF!,3)),0,1)</f>
        <v>1</v>
      </c>
      <c r="B35" s="74">
        <f>IF(ISBLANK(D35),0,IF(ISBLANK(E35),0,IF(ISBLANK(F35),0,1)))</f>
        <v>0</v>
      </c>
      <c r="C35" s="140">
        <v>1</v>
      </c>
      <c r="D35" s="53"/>
      <c r="E35" s="53"/>
      <c r="F35" s="53"/>
      <c r="G35" s="232">
        <v>34.958199999999998</v>
      </c>
      <c r="H35" s="53">
        <v>1700</v>
      </c>
      <c r="I35" s="159">
        <v>1701</v>
      </c>
      <c r="J35" s="142" t="s">
        <v>4</v>
      </c>
      <c r="K35" s="143" t="str">
        <f>IF(ISBLANK(E35),"",(0.000824493-(0.0000040899*E35)+(0.000000076438*E35^2)-(0.00000000082467*E35^3)+(0.0000000000053875*E35^4)))</f>
        <v/>
      </c>
      <c r="L35" s="143" t="str">
        <f>IF(ISBLANK(E35),"",(-0.00000572466+(0.00000010227*E35)-(0.0000000016546*E35^2)))</f>
        <v/>
      </c>
      <c r="M35" s="143" t="str">
        <f>IF(ISBLANK(E35),"",IF(ISBLANK(G35),(O35+(K35*35)+(L35*35^1.5)+(0.00000048314*35^2)),(O35+(K35*G35)+(L35*G35^1.5)+(0.00000048314*G35^2))))</f>
        <v/>
      </c>
      <c r="N35" s="144" t="str">
        <f>IF(ISBLANK(D35),"",IF(ISBLANK(G35),J35*(1+0.00001*(35-20)),J35*(1+0.00001*(G35-20))))</f>
        <v/>
      </c>
      <c r="O35" s="143" t="str">
        <f>IF(ISBLANK(E35),"",(0.999842594+(0.00006793952*E35)-(0.00000909529*E35^2)+(0.0000001001685*E35^3)-(0.000000001120083*E35^4)+(0.000000000006536332*E35^5)))</f>
        <v/>
      </c>
      <c r="P35" s="145">
        <v>5.31</v>
      </c>
      <c r="Q35" s="145" t="s">
        <v>4</v>
      </c>
      <c r="R35" s="145" t="s">
        <v>4</v>
      </c>
      <c r="S35" s="60">
        <v>230.9</v>
      </c>
      <c r="T35" s="231">
        <v>3.0000000000000001E-3</v>
      </c>
      <c r="U35" s="231">
        <v>2.9315682269834323E-3</v>
      </c>
      <c r="X35" s="231">
        <v>20.813499999999998</v>
      </c>
      <c r="Y35" s="231">
        <v>20.338731764106551</v>
      </c>
      <c r="Z35" s="231">
        <v>1.3519999999999999</v>
      </c>
      <c r="AA35" s="231">
        <v>1.3211600809605333</v>
      </c>
      <c r="AB35" s="231">
        <v>21.99</v>
      </c>
      <c r="AC35" s="231">
        <v>21.488395103788555</v>
      </c>
      <c r="AD35" s="149"/>
      <c r="AE35" s="149"/>
      <c r="AF35" s="149"/>
      <c r="AG35" s="149"/>
      <c r="AH35" s="149"/>
      <c r="AI35" s="149"/>
      <c r="AJ35" s="149"/>
      <c r="AK35" s="149"/>
      <c r="AL35" s="149"/>
      <c r="AM35" s="149"/>
      <c r="AN35" s="149"/>
      <c r="AO35" s="149"/>
      <c r="AP35" s="149"/>
      <c r="AQ35" s="149"/>
      <c r="AR35" s="149"/>
      <c r="AS35" s="149"/>
      <c r="AT35" s="149"/>
      <c r="AU35" s="149"/>
      <c r="AV35" s="149"/>
      <c r="AW35" s="149"/>
      <c r="AX35" s="149"/>
      <c r="AY35" s="149"/>
      <c r="AZ35" s="149"/>
      <c r="BA35" s="149"/>
      <c r="BB35" s="150"/>
    </row>
    <row r="36" spans="1:54" ht="15.75" x14ac:dyDescent="0.25">
      <c r="A36" s="75">
        <f>IF(ISBLANK(VLOOKUP(D36,#REF!,3)),0,1)</f>
        <v>1</v>
      </c>
      <c r="B36" s="74">
        <f t="shared" ref="B36:B58" si="0">IF(ISBLANK(D36),0,IF(ISBLANK(E36),0,IF(ISBLANK(F36),0,1)))</f>
        <v>0</v>
      </c>
      <c r="C36" s="52">
        <v>2</v>
      </c>
      <c r="D36" s="53"/>
      <c r="E36" s="53"/>
      <c r="F36" s="53"/>
      <c r="G36" s="232">
        <v>34.956000000000003</v>
      </c>
      <c r="H36" s="53">
        <v>1700</v>
      </c>
      <c r="I36" s="159">
        <v>1701</v>
      </c>
      <c r="J36" s="127" t="s">
        <v>4</v>
      </c>
      <c r="K36" s="57" t="str">
        <f t="shared" ref="K36:K45" si="1">IF(ISBLANK(E36),"",(0.000824493-(0.0000040899*E36)+(0.000000076438*E36^2)-(0.00000000082467*E36^3)+(0.0000000000053875*E36^4)))</f>
        <v/>
      </c>
      <c r="L36" s="57" t="str">
        <f t="shared" ref="L36:L45" si="2">IF(ISBLANK(E36),"",(-0.00000572466+(0.00000010227*E36)-(0.0000000016546*E36^2)))</f>
        <v/>
      </c>
      <c r="M36" s="57" t="str">
        <f t="shared" ref="M36:M45" si="3">IF(ISBLANK(E36),"",IF(ISBLANK(G36),(O36+(K36*35)+(L36*35^1.5)+(0.00000048314*35^2)),(O36+(K36*G36)+(L36*G36^1.5)+(0.00000048314*G36^2))))</f>
        <v/>
      </c>
      <c r="N36" s="58" t="str">
        <f t="shared" ref="N36:N45" si="4">IF(ISBLANK(D36),"",IF(ISBLANK(G36),J36*(1+0.00001*(35-20)),J36*(1+0.00001*(G36-20))))</f>
        <v/>
      </c>
      <c r="O36" s="57" t="str">
        <f t="shared" ref="O36:O45" si="5">IF(ISBLANK(E36),"",(0.999842594+(0.00006793952*E36)-(0.00000909529*E36^2)+(0.0000001001685*E36^3)-(0.000000001120083*E36^4)+(0.000000000006536332*E36^5)))</f>
        <v/>
      </c>
      <c r="P36" s="59">
        <v>5.31</v>
      </c>
      <c r="Q36" s="59" t="s">
        <v>4</v>
      </c>
      <c r="R36" s="59" t="s">
        <v>4</v>
      </c>
      <c r="S36" s="60">
        <v>230.9</v>
      </c>
      <c r="T36" s="231">
        <v>1E-3</v>
      </c>
      <c r="U36" s="231">
        <v>9.7718940899447744E-4</v>
      </c>
      <c r="X36" s="231">
        <v>21.015499999999999</v>
      </c>
      <c r="Y36" s="231">
        <v>20.536124024723438</v>
      </c>
      <c r="Z36" s="231">
        <v>1.4729999999999999</v>
      </c>
      <c r="AA36" s="231">
        <v>1.4393999994488651</v>
      </c>
      <c r="AB36" s="231">
        <v>22.72</v>
      </c>
      <c r="AC36" s="231">
        <v>22.201743372354525</v>
      </c>
      <c r="AD36" s="76"/>
      <c r="AE36" s="76"/>
      <c r="AF36" s="76"/>
      <c r="AG36" s="76"/>
      <c r="AH36" s="76"/>
      <c r="AI36" s="76"/>
      <c r="AJ36" s="76"/>
      <c r="AK36" s="76"/>
      <c r="AL36" s="76"/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76"/>
      <c r="BA36" s="76"/>
      <c r="BB36" s="77"/>
    </row>
    <row r="37" spans="1:54" ht="15.75" x14ac:dyDescent="0.25">
      <c r="A37" s="75">
        <f>IF(ISBLANK(VLOOKUP(D37,#REF!,3)),0,1)</f>
        <v>1</v>
      </c>
      <c r="B37" s="74">
        <f t="shared" si="0"/>
        <v>0</v>
      </c>
      <c r="C37" s="52">
        <v>3</v>
      </c>
      <c r="D37" s="53"/>
      <c r="E37" s="53"/>
      <c r="F37" s="53"/>
      <c r="G37" s="164">
        <v>34.949399999999997</v>
      </c>
      <c r="H37" s="53">
        <v>1600</v>
      </c>
      <c r="I37" s="159">
        <v>1602</v>
      </c>
      <c r="J37" s="127" t="s">
        <v>4</v>
      </c>
      <c r="K37" s="57" t="str">
        <f t="shared" si="1"/>
        <v/>
      </c>
      <c r="L37" s="57" t="str">
        <f t="shared" si="2"/>
        <v/>
      </c>
      <c r="M37" s="57" t="str">
        <f t="shared" si="3"/>
        <v/>
      </c>
      <c r="N37" s="58" t="str">
        <f t="shared" si="4"/>
        <v/>
      </c>
      <c r="O37" s="57" t="str">
        <f t="shared" si="5"/>
        <v/>
      </c>
      <c r="P37" s="59">
        <v>5.2069999999999999</v>
      </c>
      <c r="Q37" s="59" t="s">
        <v>4</v>
      </c>
      <c r="R37" s="59" t="s">
        <v>4</v>
      </c>
      <c r="S37" s="60">
        <v>226.5</v>
      </c>
      <c r="T37" s="231">
        <v>0</v>
      </c>
      <c r="U37" s="231">
        <v>0</v>
      </c>
      <c r="X37" s="231">
        <v>21.656499999999998</v>
      </c>
      <c r="Y37" s="231">
        <v>21.162502435888896</v>
      </c>
      <c r="Z37" s="231">
        <v>1.512</v>
      </c>
      <c r="AA37" s="231">
        <v>1.4775103863996499</v>
      </c>
      <c r="AB37" s="231">
        <v>21.86</v>
      </c>
      <c r="AC37" s="231">
        <v>21.361360480619275</v>
      </c>
      <c r="AD37" s="76"/>
      <c r="AE37" s="76"/>
      <c r="AF37" s="76"/>
      <c r="AG37" s="76"/>
      <c r="AH37" s="76"/>
      <c r="AI37" s="76"/>
      <c r="AJ37" s="76"/>
      <c r="AK37" s="76"/>
      <c r="AL37" s="76"/>
      <c r="AM37" s="76"/>
      <c r="AN37" s="76"/>
      <c r="AO37" s="76"/>
      <c r="AP37" s="76"/>
      <c r="AQ37" s="76"/>
      <c r="AR37" s="76"/>
      <c r="AS37" s="76"/>
      <c r="AT37" s="76"/>
      <c r="AU37" s="76"/>
      <c r="AV37" s="76"/>
      <c r="AW37" s="76"/>
      <c r="AX37" s="76"/>
      <c r="AY37" s="76"/>
      <c r="AZ37" s="76"/>
      <c r="BA37" s="76"/>
      <c r="BB37" s="77"/>
    </row>
    <row r="38" spans="1:54" ht="15.75" x14ac:dyDescent="0.25">
      <c r="A38" s="75">
        <f>IF(ISBLANK(VLOOKUP(D38,#REF!,3)),0,1)</f>
        <v>1</v>
      </c>
      <c r="B38" s="74">
        <f t="shared" si="0"/>
        <v>0</v>
      </c>
      <c r="C38" s="52">
        <v>4</v>
      </c>
      <c r="D38" s="53"/>
      <c r="E38" s="53"/>
      <c r="F38" s="53"/>
      <c r="G38" s="164">
        <v>34.931899999999999</v>
      </c>
      <c r="H38" s="53">
        <v>1500</v>
      </c>
      <c r="I38" s="159">
        <v>1501</v>
      </c>
      <c r="J38" s="127" t="s">
        <v>4</v>
      </c>
      <c r="K38" s="57" t="str">
        <f t="shared" si="1"/>
        <v/>
      </c>
      <c r="L38" s="57" t="str">
        <f t="shared" si="2"/>
        <v/>
      </c>
      <c r="M38" s="57" t="str">
        <f t="shared" si="3"/>
        <v/>
      </c>
      <c r="N38" s="58" t="str">
        <f t="shared" si="4"/>
        <v/>
      </c>
      <c r="O38" s="57" t="str">
        <f t="shared" si="5"/>
        <v/>
      </c>
      <c r="P38" s="59"/>
      <c r="Q38" s="59" t="s">
        <v>4</v>
      </c>
      <c r="R38" s="59" t="s">
        <v>4</v>
      </c>
      <c r="S38" s="60"/>
      <c r="T38" s="231">
        <v>0</v>
      </c>
      <c r="U38" s="231">
        <v>0</v>
      </c>
      <c r="X38" s="231">
        <v>23.136499999999998</v>
      </c>
      <c r="Y38" s="231">
        <v>22.608742761200723</v>
      </c>
      <c r="Z38" s="231">
        <v>1.6219999999999999</v>
      </c>
      <c r="AA38" s="231">
        <v>1.5850012213890423</v>
      </c>
      <c r="AB38" s="231">
        <v>22.06</v>
      </c>
      <c r="AC38" s="231">
        <v>21.556798362418171</v>
      </c>
      <c r="AD38" s="76"/>
      <c r="AE38" s="76"/>
      <c r="AF38" s="76"/>
      <c r="AG38" s="76"/>
      <c r="AH38" s="76"/>
      <c r="AI38" s="76"/>
      <c r="AJ38" s="76"/>
      <c r="AK38" s="76"/>
      <c r="AL38" s="76"/>
      <c r="AM38" s="76"/>
      <c r="AN38" s="76"/>
      <c r="AO38" s="76"/>
      <c r="AP38" s="76"/>
      <c r="AQ38" s="76"/>
      <c r="AR38" s="76"/>
      <c r="AS38" s="76"/>
      <c r="AT38" s="76"/>
      <c r="AU38" s="76"/>
      <c r="AV38" s="76"/>
      <c r="AW38" s="76"/>
      <c r="AX38" s="76"/>
      <c r="AY38" s="76"/>
      <c r="AZ38" s="76"/>
      <c r="BA38" s="76"/>
      <c r="BB38" s="77"/>
    </row>
    <row r="39" spans="1:54" ht="15.75" x14ac:dyDescent="0.25">
      <c r="A39" s="75">
        <f>IF(ISBLANK(VLOOKUP(D39,#REF!,3)),0,1)</f>
        <v>1</v>
      </c>
      <c r="B39" s="74">
        <f t="shared" si="0"/>
        <v>0</v>
      </c>
      <c r="C39" s="52">
        <v>5</v>
      </c>
      <c r="D39" s="53"/>
      <c r="E39" s="53"/>
      <c r="F39" s="53"/>
      <c r="G39" s="164">
        <v>34.901200000000003</v>
      </c>
      <c r="H39" s="53">
        <v>1400</v>
      </c>
      <c r="I39" s="159">
        <v>1400</v>
      </c>
      <c r="J39" s="127" t="s">
        <v>4</v>
      </c>
      <c r="K39" s="57" t="str">
        <f t="shared" si="1"/>
        <v/>
      </c>
      <c r="L39" s="57" t="str">
        <f t="shared" si="2"/>
        <v/>
      </c>
      <c r="M39" s="57" t="str">
        <f t="shared" si="3"/>
        <v/>
      </c>
      <c r="N39" s="58" t="str">
        <f t="shared" si="4"/>
        <v/>
      </c>
      <c r="O39" s="57" t="str">
        <f t="shared" si="5"/>
        <v/>
      </c>
      <c r="P39" s="59"/>
      <c r="Q39" s="59" t="s">
        <v>4</v>
      </c>
      <c r="R39" s="59" t="s">
        <v>4</v>
      </c>
      <c r="S39" s="60"/>
      <c r="T39" s="231">
        <v>1E-3</v>
      </c>
      <c r="U39" s="231">
        <v>9.7718940899447744E-4</v>
      </c>
      <c r="X39" s="231">
        <v>24.715499999999999</v>
      </c>
      <c r="Y39" s="231">
        <v>24.151724838003005</v>
      </c>
      <c r="Z39" s="231">
        <v>1.7350000000000001</v>
      </c>
      <c r="AA39" s="231">
        <v>1.6954236246054184</v>
      </c>
      <c r="AB39" s="231">
        <v>23.85</v>
      </c>
      <c r="AC39" s="231">
        <v>23.305967404518288</v>
      </c>
      <c r="AD39" s="76"/>
      <c r="AE39" s="76"/>
      <c r="AF39" s="76"/>
      <c r="AG39" s="76"/>
      <c r="AH39" s="76"/>
      <c r="AI39" s="76"/>
      <c r="AJ39" s="76"/>
      <c r="AK39" s="76"/>
      <c r="AL39" s="76"/>
      <c r="AM39" s="76"/>
      <c r="AN39" s="76"/>
      <c r="AO39" s="76"/>
      <c r="AP39" s="76"/>
      <c r="AQ39" s="76"/>
      <c r="AR39" s="76"/>
      <c r="AS39" s="76"/>
      <c r="AT39" s="76"/>
      <c r="AU39" s="76"/>
      <c r="AV39" s="76"/>
      <c r="AW39" s="76"/>
      <c r="AX39" s="76"/>
      <c r="AY39" s="76"/>
      <c r="AZ39" s="76"/>
      <c r="BA39" s="76"/>
      <c r="BB39" s="77"/>
    </row>
    <row r="40" spans="1:54" ht="15.75" x14ac:dyDescent="0.25">
      <c r="A40" s="75">
        <f>IF(ISBLANK(VLOOKUP(D40,#REF!,3)),0,1)</f>
        <v>1</v>
      </c>
      <c r="B40" s="74">
        <f t="shared" si="0"/>
        <v>0</v>
      </c>
      <c r="C40" s="52">
        <v>6</v>
      </c>
      <c r="D40" s="53"/>
      <c r="E40" s="53"/>
      <c r="F40" s="53"/>
      <c r="G40" s="164">
        <v>34.809100000000001</v>
      </c>
      <c r="H40" s="53">
        <v>1200</v>
      </c>
      <c r="I40" s="159">
        <v>1196</v>
      </c>
      <c r="J40" s="127" t="s">
        <v>4</v>
      </c>
      <c r="K40" s="57" t="str">
        <f t="shared" si="1"/>
        <v/>
      </c>
      <c r="L40" s="57" t="str">
        <f t="shared" si="2"/>
        <v/>
      </c>
      <c r="M40" s="57" t="str">
        <f t="shared" si="3"/>
        <v/>
      </c>
      <c r="N40" s="58" t="str">
        <f t="shared" si="4"/>
        <v/>
      </c>
      <c r="O40" s="57" t="str">
        <f t="shared" si="5"/>
        <v/>
      </c>
      <c r="P40" s="59"/>
      <c r="Q40" s="59" t="s">
        <v>4</v>
      </c>
      <c r="R40" s="59" t="s">
        <v>4</v>
      </c>
      <c r="S40" s="60"/>
      <c r="T40" s="231">
        <v>0</v>
      </c>
      <c r="U40" s="231">
        <v>0</v>
      </c>
      <c r="X40" s="231">
        <v>28.5565</v>
      </c>
      <c r="Y40" s="231">
        <v>27.905109357950792</v>
      </c>
      <c r="Z40" s="231">
        <v>1.9750000000000001</v>
      </c>
      <c r="AA40" s="231">
        <v>1.929949082764093</v>
      </c>
      <c r="AB40" s="231">
        <v>26.59</v>
      </c>
      <c r="AC40" s="231">
        <v>25.983466385163155</v>
      </c>
      <c r="AD40" s="76"/>
      <c r="AE40" s="76"/>
      <c r="AF40" s="76"/>
      <c r="AG40" s="76"/>
      <c r="AH40" s="76"/>
      <c r="AI40" s="76"/>
      <c r="AJ40" s="76"/>
      <c r="AK40" s="76"/>
      <c r="AL40" s="76"/>
      <c r="AM40" s="76"/>
      <c r="AN40" s="76"/>
      <c r="AO40" s="76"/>
      <c r="AP40" s="76"/>
      <c r="AQ40" s="76"/>
      <c r="AR40" s="76"/>
      <c r="AS40" s="76"/>
      <c r="AT40" s="76"/>
      <c r="AU40" s="76"/>
      <c r="AV40" s="76"/>
      <c r="AW40" s="76"/>
      <c r="AX40" s="76"/>
      <c r="AY40" s="76"/>
      <c r="AZ40" s="76"/>
      <c r="BA40" s="76"/>
      <c r="BB40" s="77"/>
    </row>
    <row r="41" spans="1:54" ht="15.75" x14ac:dyDescent="0.25">
      <c r="A41" s="75">
        <f>IF(ISBLANK(VLOOKUP(D41,#REF!,3)),0,1)</f>
        <v>1</v>
      </c>
      <c r="B41" s="74">
        <f t="shared" si="0"/>
        <v>0</v>
      </c>
      <c r="C41" s="52">
        <v>7</v>
      </c>
      <c r="D41" s="53"/>
      <c r="E41" s="53"/>
      <c r="F41" s="53"/>
      <c r="G41" s="164">
        <v>34.608400000000003</v>
      </c>
      <c r="H41" s="53">
        <v>1000</v>
      </c>
      <c r="I41" s="159">
        <v>997</v>
      </c>
      <c r="J41" s="127" t="s">
        <v>4</v>
      </c>
      <c r="K41" s="57" t="str">
        <f t="shared" si="1"/>
        <v/>
      </c>
      <c r="L41" s="57" t="str">
        <f t="shared" si="2"/>
        <v/>
      </c>
      <c r="M41" s="57" t="str">
        <f t="shared" si="3"/>
        <v/>
      </c>
      <c r="N41" s="58" t="str">
        <f t="shared" si="4"/>
        <v/>
      </c>
      <c r="O41" s="57" t="str">
        <f t="shared" si="5"/>
        <v/>
      </c>
      <c r="P41" s="59"/>
      <c r="Q41" s="59" t="s">
        <v>4</v>
      </c>
      <c r="R41" s="59" t="s">
        <v>4</v>
      </c>
      <c r="S41" s="60"/>
      <c r="T41" s="231">
        <v>0</v>
      </c>
      <c r="U41" s="231">
        <v>0</v>
      </c>
      <c r="X41" s="231">
        <v>35.086500000000001</v>
      </c>
      <c r="Y41" s="231">
        <v>34.286156198684729</v>
      </c>
      <c r="Z41" s="231">
        <v>2.371</v>
      </c>
      <c r="AA41" s="231">
        <v>2.3169160887259057</v>
      </c>
      <c r="AB41" s="231">
        <v>32.89</v>
      </c>
      <c r="AC41" s="231">
        <v>32.139759661828364</v>
      </c>
      <c r="AD41" s="76"/>
      <c r="AE41" s="76"/>
      <c r="AF41" s="76"/>
      <c r="AG41" s="76"/>
      <c r="AH41" s="76"/>
      <c r="AI41" s="76"/>
      <c r="AJ41" s="76"/>
      <c r="AK41" s="76"/>
      <c r="AL41" s="76"/>
      <c r="AM41" s="76"/>
      <c r="AN41" s="76"/>
      <c r="AO41" s="76"/>
      <c r="AP41" s="76"/>
      <c r="AQ41" s="76"/>
      <c r="AR41" s="76"/>
      <c r="AS41" s="76"/>
      <c r="AT41" s="76"/>
      <c r="AU41" s="76"/>
      <c r="AV41" s="76"/>
      <c r="AW41" s="76"/>
      <c r="AX41" s="76"/>
      <c r="AY41" s="76"/>
      <c r="AZ41" s="76"/>
      <c r="BA41" s="76"/>
      <c r="BB41" s="77"/>
    </row>
    <row r="42" spans="1:54" ht="15.75" x14ac:dyDescent="0.25">
      <c r="A42" s="75">
        <f>IF(ISBLANK(VLOOKUP(D42,#REF!,3)),0,1)</f>
        <v>1</v>
      </c>
      <c r="B42" s="74">
        <f t="shared" si="0"/>
        <v>0</v>
      </c>
      <c r="C42" s="52">
        <v>8</v>
      </c>
      <c r="D42" s="53"/>
      <c r="E42" s="53"/>
      <c r="F42" s="53"/>
      <c r="G42" s="164">
        <v>34.513199999999998</v>
      </c>
      <c r="H42" s="53">
        <v>800</v>
      </c>
      <c r="I42" s="159">
        <v>798</v>
      </c>
      <c r="J42" s="127" t="s">
        <v>4</v>
      </c>
      <c r="K42" s="57" t="str">
        <f t="shared" si="1"/>
        <v/>
      </c>
      <c r="L42" s="57" t="str">
        <f t="shared" si="2"/>
        <v/>
      </c>
      <c r="M42" s="57" t="str">
        <f t="shared" si="3"/>
        <v/>
      </c>
      <c r="N42" s="58" t="str">
        <f t="shared" si="4"/>
        <v/>
      </c>
      <c r="O42" s="57" t="str">
        <f t="shared" si="5"/>
        <v/>
      </c>
      <c r="P42" s="59">
        <v>3.1440000000000001</v>
      </c>
      <c r="Q42" s="59" t="s">
        <v>4</v>
      </c>
      <c r="R42" s="59" t="s">
        <v>4</v>
      </c>
      <c r="S42" s="60">
        <v>136.80000000000001</v>
      </c>
      <c r="T42" s="231">
        <v>0</v>
      </c>
      <c r="U42" s="231">
        <v>0</v>
      </c>
      <c r="X42" s="231">
        <v>36.526499999999999</v>
      </c>
      <c r="Y42" s="231">
        <v>35.69330894763678</v>
      </c>
      <c r="Z42" s="231">
        <v>2.4260000000000002</v>
      </c>
      <c r="AA42" s="231">
        <v>2.3706615062206025</v>
      </c>
      <c r="AB42" s="231">
        <v>30.17</v>
      </c>
      <c r="AC42" s="231">
        <v>29.481804469363386</v>
      </c>
      <c r="AD42" s="76"/>
      <c r="AE42" s="76"/>
      <c r="AF42" s="76"/>
      <c r="AG42" s="76"/>
      <c r="AH42" s="76"/>
      <c r="AI42" s="76"/>
      <c r="AJ42" s="76"/>
      <c r="AK42" s="76"/>
      <c r="AL42" s="76"/>
      <c r="AM42" s="76"/>
      <c r="AN42" s="76"/>
      <c r="AO42" s="76"/>
      <c r="AP42" s="76"/>
      <c r="AQ42" s="76"/>
      <c r="AR42" s="76"/>
      <c r="AS42" s="76"/>
      <c r="AT42" s="76"/>
      <c r="AU42" s="76"/>
      <c r="AV42" s="76"/>
      <c r="AW42" s="76"/>
      <c r="AX42" s="76"/>
      <c r="AY42" s="76"/>
      <c r="AZ42" s="76"/>
      <c r="BA42" s="76"/>
      <c r="BB42" s="77"/>
    </row>
    <row r="43" spans="1:54" ht="15.75" x14ac:dyDescent="0.25">
      <c r="A43" s="75">
        <f>IF(ISBLANK(VLOOKUP(D43,#REF!,3)),0,1)</f>
        <v>1</v>
      </c>
      <c r="B43" s="74">
        <f t="shared" si="0"/>
        <v>0</v>
      </c>
      <c r="C43" s="52">
        <v>9</v>
      </c>
      <c r="D43" s="53"/>
      <c r="E43" s="53"/>
      <c r="F43" s="53"/>
      <c r="G43" s="164">
        <v>34.697600000000001</v>
      </c>
      <c r="H43" s="53">
        <v>500</v>
      </c>
      <c r="I43" s="159">
        <v>501</v>
      </c>
      <c r="J43" s="127" t="s">
        <v>4</v>
      </c>
      <c r="K43" s="57" t="str">
        <f t="shared" si="1"/>
        <v/>
      </c>
      <c r="L43" s="57" t="str">
        <f t="shared" si="2"/>
        <v/>
      </c>
      <c r="M43" s="57" t="str">
        <f t="shared" si="3"/>
        <v/>
      </c>
      <c r="N43" s="58" t="str">
        <f t="shared" si="4"/>
        <v/>
      </c>
      <c r="O43" s="57" t="str">
        <f t="shared" si="5"/>
        <v/>
      </c>
      <c r="P43" s="59"/>
      <c r="Q43" s="59" t="s">
        <v>4</v>
      </c>
      <c r="R43" s="59" t="s">
        <v>4</v>
      </c>
      <c r="S43" s="60"/>
      <c r="T43" s="231">
        <v>5.0000000000000001E-3</v>
      </c>
      <c r="U43" s="231">
        <v>4.8859470449723868E-3</v>
      </c>
      <c r="X43" s="231">
        <v>40.361499999999999</v>
      </c>
      <c r="Y43" s="231">
        <v>39.440830331130599</v>
      </c>
      <c r="Z43" s="231">
        <v>2.4740000000000002</v>
      </c>
      <c r="AA43" s="231">
        <v>2.4175665978523373</v>
      </c>
      <c r="AB43" s="231">
        <v>21.47</v>
      </c>
      <c r="AC43" s="231">
        <v>20.980256611111429</v>
      </c>
      <c r="AD43" s="76"/>
      <c r="AE43" s="76"/>
      <c r="AF43" s="76"/>
      <c r="AG43" s="76"/>
      <c r="AH43" s="76"/>
      <c r="AI43" s="76"/>
      <c r="AJ43" s="76"/>
      <c r="AK43" s="76"/>
      <c r="AL43" s="76"/>
      <c r="AM43" s="76"/>
      <c r="AN43" s="76"/>
      <c r="AO43" s="76"/>
      <c r="AP43" s="76"/>
      <c r="AQ43" s="76"/>
      <c r="AR43" s="76"/>
      <c r="AS43" s="76"/>
      <c r="AT43" s="76"/>
      <c r="AU43" s="76"/>
      <c r="AV43" s="76"/>
      <c r="AW43" s="76"/>
      <c r="AX43" s="76"/>
      <c r="AY43" s="76"/>
      <c r="AZ43" s="76"/>
      <c r="BA43" s="76"/>
      <c r="BB43" s="77"/>
    </row>
    <row r="44" spans="1:54" ht="15.75" x14ac:dyDescent="0.25">
      <c r="A44" s="75">
        <f>IF(ISBLANK(VLOOKUP(D44,#REF!,3)),0,1)</f>
        <v>1</v>
      </c>
      <c r="B44" s="74">
        <f t="shared" si="0"/>
        <v>0</v>
      </c>
      <c r="C44" s="52">
        <v>10</v>
      </c>
      <c r="D44" s="53"/>
      <c r="E44" s="53"/>
      <c r="F44" s="53"/>
      <c r="G44" s="164">
        <v>35.0107</v>
      </c>
      <c r="H44" s="53">
        <v>300</v>
      </c>
      <c r="I44" s="159">
        <v>299</v>
      </c>
      <c r="J44" s="127" t="s">
        <v>4</v>
      </c>
      <c r="K44" s="57" t="str">
        <f t="shared" si="1"/>
        <v/>
      </c>
      <c r="L44" s="57" t="str">
        <f t="shared" si="2"/>
        <v/>
      </c>
      <c r="M44" s="57" t="str">
        <f t="shared" si="3"/>
        <v/>
      </c>
      <c r="N44" s="58" t="str">
        <f t="shared" si="4"/>
        <v/>
      </c>
      <c r="O44" s="57" t="str">
        <f t="shared" si="5"/>
        <v/>
      </c>
      <c r="P44" s="59"/>
      <c r="Q44" s="59" t="s">
        <v>4</v>
      </c>
      <c r="R44" s="59" t="s">
        <v>4</v>
      </c>
      <c r="S44" s="60"/>
      <c r="T44" s="231">
        <v>1.2E-2</v>
      </c>
      <c r="U44" s="231">
        <v>1.1726272907933729E-2</v>
      </c>
      <c r="X44" s="231">
        <v>35.104500000000002</v>
      </c>
      <c r="Y44" s="231">
        <v>34.303745608046633</v>
      </c>
      <c r="Z44" s="231">
        <v>2.101</v>
      </c>
      <c r="AA44" s="231">
        <v>2.0530749482973971</v>
      </c>
      <c r="AB44" s="231">
        <v>14.5</v>
      </c>
      <c r="AC44" s="231">
        <v>14.169246430419923</v>
      </c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  <c r="AP44" s="76"/>
      <c r="AQ44" s="76"/>
      <c r="AR44" s="76"/>
      <c r="AS44" s="76"/>
      <c r="AT44" s="76"/>
      <c r="AU44" s="76"/>
      <c r="AV44" s="76"/>
      <c r="AW44" s="76"/>
      <c r="AX44" s="76"/>
      <c r="AY44" s="76"/>
      <c r="AZ44" s="76"/>
      <c r="BA44" s="76"/>
      <c r="BB44" s="77"/>
    </row>
    <row r="45" spans="1:54" ht="15.75" x14ac:dyDescent="0.25">
      <c r="A45" s="75">
        <f>IF(ISBLANK(VLOOKUP(D45,#REF!,3)),0,1)</f>
        <v>1</v>
      </c>
      <c r="B45" s="74">
        <f t="shared" si="0"/>
        <v>0</v>
      </c>
      <c r="C45" s="52">
        <v>11</v>
      </c>
      <c r="D45" s="53"/>
      <c r="E45" s="53"/>
      <c r="F45" s="53"/>
      <c r="G45" s="164">
        <v>35.555500000000002</v>
      </c>
      <c r="H45" s="53">
        <v>160</v>
      </c>
      <c r="I45" s="159">
        <v>160</v>
      </c>
      <c r="J45" s="127" t="s">
        <v>4</v>
      </c>
      <c r="K45" s="57" t="str">
        <f t="shared" si="1"/>
        <v/>
      </c>
      <c r="L45" s="57" t="str">
        <f t="shared" si="2"/>
        <v/>
      </c>
      <c r="M45" s="57" t="str">
        <f t="shared" si="3"/>
        <v/>
      </c>
      <c r="N45" s="58" t="str">
        <f t="shared" si="4"/>
        <v/>
      </c>
      <c r="O45" s="57" t="str">
        <f t="shared" si="5"/>
        <v/>
      </c>
      <c r="P45" s="59"/>
      <c r="Q45" s="59" t="s">
        <v>4</v>
      </c>
      <c r="R45" s="59" t="s">
        <v>4</v>
      </c>
      <c r="S45" s="60"/>
      <c r="T45" s="231">
        <v>1.7000000000000001E-2</v>
      </c>
      <c r="U45" s="231">
        <v>1.6612219952906116E-2</v>
      </c>
      <c r="X45" s="231">
        <v>25.349499999999999</v>
      </c>
      <c r="Y45" s="231">
        <v>24.771262923305503</v>
      </c>
      <c r="Z45" s="231">
        <v>1.6159999999999999</v>
      </c>
      <c r="AA45" s="231">
        <v>1.5791380849350753</v>
      </c>
      <c r="AB45" s="231">
        <v>8.57</v>
      </c>
      <c r="AC45" s="231">
        <v>8.3745132350826719</v>
      </c>
      <c r="AD45" s="76"/>
      <c r="AE45" s="76"/>
      <c r="AF45" s="76"/>
      <c r="AG45" s="76"/>
      <c r="AH45" s="76"/>
      <c r="AI45" s="76"/>
      <c r="AJ45" s="76"/>
      <c r="AK45" s="76"/>
      <c r="AL45" s="76"/>
      <c r="AM45" s="76"/>
      <c r="AN45" s="76"/>
      <c r="AO45" s="76"/>
      <c r="AP45" s="76"/>
      <c r="AQ45" s="76"/>
      <c r="AR45" s="76"/>
      <c r="AS45" s="76"/>
      <c r="AT45" s="76"/>
      <c r="AU45" s="76"/>
      <c r="AV45" s="76"/>
      <c r="AW45" s="76"/>
      <c r="AX45" s="76"/>
      <c r="AY45" s="76"/>
      <c r="AZ45" s="76"/>
      <c r="BA45" s="76"/>
      <c r="BB45" s="77"/>
    </row>
    <row r="46" spans="1:54" ht="15.75" x14ac:dyDescent="0.25">
      <c r="A46" s="75">
        <f>IF(ISBLANK(VLOOKUP(D46,#REF!,3)),0,1)</f>
        <v>1</v>
      </c>
      <c r="B46" s="74">
        <f t="shared" si="0"/>
        <v>0</v>
      </c>
      <c r="C46" s="52">
        <v>12</v>
      </c>
      <c r="D46" s="53"/>
      <c r="E46" s="54"/>
      <c r="F46" s="55"/>
      <c r="G46" s="164">
        <v>35.666400000000003</v>
      </c>
      <c r="H46" s="53">
        <v>130</v>
      </c>
      <c r="I46" s="159">
        <v>130</v>
      </c>
      <c r="J46" s="127" t="s">
        <v>4</v>
      </c>
      <c r="K46" s="127" t="s">
        <v>4</v>
      </c>
      <c r="L46" s="127" t="s">
        <v>4</v>
      </c>
      <c r="M46" s="127" t="s">
        <v>4</v>
      </c>
      <c r="N46" s="127" t="s">
        <v>4</v>
      </c>
      <c r="O46" s="127" t="s">
        <v>4</v>
      </c>
      <c r="P46" s="59"/>
      <c r="Q46" s="59" t="s">
        <v>4</v>
      </c>
      <c r="R46" s="59" t="s">
        <v>4</v>
      </c>
      <c r="S46" s="60"/>
      <c r="T46" s="231">
        <v>1.7000000000000001E-2</v>
      </c>
      <c r="U46" s="231">
        <v>1.6612219952906116E-2</v>
      </c>
      <c r="X46" s="231">
        <v>18.369499999999999</v>
      </c>
      <c r="Y46" s="231">
        <v>17.950480848524052</v>
      </c>
      <c r="Z46" s="231">
        <v>1.2529999999999999</v>
      </c>
      <c r="AA46" s="231">
        <v>1.2244183294700801</v>
      </c>
      <c r="AB46" s="231">
        <v>6.52</v>
      </c>
      <c r="AC46" s="231">
        <v>6.3712749466439922</v>
      </c>
      <c r="AD46" s="76"/>
      <c r="AE46" s="76"/>
      <c r="AF46" s="76"/>
      <c r="AG46" s="76"/>
      <c r="AH46" s="76"/>
      <c r="AI46" s="76"/>
      <c r="AJ46" s="76"/>
      <c r="AK46" s="76"/>
      <c r="AL46" s="76"/>
      <c r="AM46" s="76"/>
      <c r="AN46" s="76"/>
      <c r="AO46" s="76"/>
      <c r="AP46" s="76"/>
      <c r="AQ46" s="76"/>
      <c r="AR46" s="76"/>
      <c r="AS46" s="76"/>
      <c r="AT46" s="76"/>
      <c r="AU46" s="76"/>
      <c r="AV46" s="76"/>
      <c r="AW46" s="76"/>
      <c r="AX46" s="76"/>
      <c r="AY46" s="76"/>
      <c r="AZ46" s="76"/>
      <c r="BA46" s="76"/>
      <c r="BB46" s="77"/>
    </row>
    <row r="47" spans="1:54" ht="15.75" x14ac:dyDescent="0.25">
      <c r="A47" s="75">
        <f>IF(ISBLANK(VLOOKUP(D47,#REF!,3)),0,1)</f>
        <v>1</v>
      </c>
      <c r="B47" s="74">
        <f t="shared" si="0"/>
        <v>0</v>
      </c>
      <c r="C47" s="52">
        <v>13</v>
      </c>
      <c r="D47" s="53"/>
      <c r="E47" s="54"/>
      <c r="F47" s="55"/>
      <c r="G47" s="164">
        <v>35.748800000000003</v>
      </c>
      <c r="H47" s="53">
        <v>100</v>
      </c>
      <c r="I47" s="159">
        <v>101</v>
      </c>
      <c r="J47" s="127" t="s">
        <v>4</v>
      </c>
      <c r="K47" s="127" t="s">
        <v>4</v>
      </c>
      <c r="L47" s="127" t="s">
        <v>4</v>
      </c>
      <c r="M47" s="127" t="s">
        <v>4</v>
      </c>
      <c r="N47" s="127" t="s">
        <v>4</v>
      </c>
      <c r="O47" s="127" t="s">
        <v>4</v>
      </c>
      <c r="P47" s="59">
        <v>2.4239999999999999</v>
      </c>
      <c r="Q47" s="59" t="s">
        <v>4</v>
      </c>
      <c r="R47" s="59" t="s">
        <v>4</v>
      </c>
      <c r="S47" s="60">
        <v>105.6</v>
      </c>
      <c r="T47" s="231">
        <v>1.7000000000000001E-2</v>
      </c>
      <c r="U47" s="231">
        <v>1.6612219952906116E-2</v>
      </c>
      <c r="X47" s="231">
        <v>16.599499999999999</v>
      </c>
      <c r="Y47" s="231">
        <v>16.220855594603826</v>
      </c>
      <c r="Z47" s="231">
        <v>1.143</v>
      </c>
      <c r="AA47" s="231">
        <v>1.1169274944806877</v>
      </c>
      <c r="AB47" s="231">
        <v>6.28</v>
      </c>
      <c r="AC47" s="231">
        <v>6.136749488485318</v>
      </c>
      <c r="AD47" s="76"/>
      <c r="AE47" s="76"/>
      <c r="AF47" s="76"/>
      <c r="AG47" s="76"/>
      <c r="AH47" s="76"/>
      <c r="AI47" s="76"/>
      <c r="AJ47" s="76"/>
      <c r="AK47" s="76"/>
      <c r="AL47" s="76"/>
      <c r="AM47" s="76"/>
      <c r="AN47" s="76"/>
      <c r="AO47" s="76"/>
      <c r="AP47" s="76"/>
      <c r="AQ47" s="76"/>
      <c r="AR47" s="76"/>
      <c r="AS47" s="76"/>
      <c r="AT47" s="76"/>
      <c r="AU47" s="76"/>
      <c r="AV47" s="76"/>
      <c r="AW47" s="76"/>
      <c r="AX47" s="76"/>
      <c r="AY47" s="76"/>
      <c r="AZ47" s="76"/>
      <c r="BA47" s="76"/>
      <c r="BB47" s="77"/>
    </row>
    <row r="48" spans="1:54" ht="15.75" x14ac:dyDescent="0.25">
      <c r="A48" s="75">
        <f>IF(ISBLANK(VLOOKUP(D48,#REF!,3)),0,1)</f>
        <v>1</v>
      </c>
      <c r="B48" s="74">
        <f t="shared" si="0"/>
        <v>0</v>
      </c>
      <c r="C48" s="52">
        <v>14</v>
      </c>
      <c r="D48" s="53"/>
      <c r="E48" s="54"/>
      <c r="F48" s="55"/>
      <c r="G48" s="164">
        <v>35.884099999999997</v>
      </c>
      <c r="H48" s="53">
        <v>80</v>
      </c>
      <c r="I48" s="159">
        <v>80</v>
      </c>
      <c r="J48" s="127" t="s">
        <v>4</v>
      </c>
      <c r="K48" s="127" t="s">
        <v>4</v>
      </c>
      <c r="L48" s="127" t="s">
        <v>4</v>
      </c>
      <c r="M48" s="127" t="s">
        <v>4</v>
      </c>
      <c r="N48" s="127" t="s">
        <v>4</v>
      </c>
      <c r="O48" s="127" t="s">
        <v>4</v>
      </c>
      <c r="P48" s="59"/>
      <c r="Q48" s="59" t="s">
        <v>4</v>
      </c>
      <c r="R48" s="59" t="s">
        <v>4</v>
      </c>
      <c r="S48" s="60"/>
      <c r="T48" s="231">
        <v>4.4999999999999998E-2</v>
      </c>
      <c r="U48" s="231">
        <v>4.3973523404751483E-2</v>
      </c>
      <c r="X48" s="231">
        <v>12.281500000000001</v>
      </c>
      <c r="Y48" s="231">
        <v>12.001351726565675</v>
      </c>
      <c r="Z48" s="231">
        <v>0.92199999999999993</v>
      </c>
      <c r="AA48" s="231">
        <v>0.90096863509290814</v>
      </c>
      <c r="AB48" s="231">
        <v>4.5199999999999996</v>
      </c>
      <c r="AC48" s="231">
        <v>4.4168961286550372</v>
      </c>
      <c r="AD48" s="76"/>
      <c r="AE48" s="76"/>
      <c r="AF48" s="76"/>
      <c r="AG48" s="76"/>
      <c r="AH48" s="76"/>
      <c r="AI48" s="76"/>
      <c r="AJ48" s="76"/>
      <c r="AK48" s="76"/>
      <c r="AL48" s="76"/>
      <c r="AM48" s="76"/>
      <c r="AN48" s="76"/>
      <c r="AO48" s="76"/>
      <c r="AP48" s="76"/>
      <c r="AQ48" s="76"/>
      <c r="AR48" s="76"/>
      <c r="AS48" s="76"/>
      <c r="AT48" s="76"/>
      <c r="AU48" s="76"/>
      <c r="AV48" s="76"/>
      <c r="AW48" s="76"/>
      <c r="AX48" s="76"/>
      <c r="AY48" s="76"/>
      <c r="AZ48" s="76"/>
      <c r="BA48" s="76"/>
      <c r="BB48" s="77"/>
    </row>
    <row r="49" spans="1:54" ht="15.75" x14ac:dyDescent="0.25">
      <c r="A49" s="75">
        <f>IF(ISBLANK(VLOOKUP(D49,#REF!,3)),0,1)</f>
        <v>1</v>
      </c>
      <c r="B49" s="74">
        <f t="shared" si="0"/>
        <v>0</v>
      </c>
      <c r="C49" s="52">
        <v>15</v>
      </c>
      <c r="D49" s="53"/>
      <c r="E49" s="54"/>
      <c r="F49" s="55"/>
      <c r="G49" s="164">
        <v>35.983499999999999</v>
      </c>
      <c r="H49" s="53">
        <v>60</v>
      </c>
      <c r="I49" s="159">
        <v>60</v>
      </c>
      <c r="J49" s="16"/>
      <c r="K49" s="16"/>
      <c r="L49" s="16"/>
      <c r="M49" s="16"/>
      <c r="N49" s="16"/>
      <c r="O49" s="16"/>
      <c r="P49" s="169"/>
      <c r="Q49" s="169"/>
      <c r="R49" s="169"/>
      <c r="S49" s="60"/>
      <c r="T49" s="231">
        <v>4.5999999999999999E-2</v>
      </c>
      <c r="U49" s="231">
        <v>4.4950712813745956E-2</v>
      </c>
      <c r="X49" s="231">
        <v>10.880500000000001</v>
      </c>
      <c r="Y49" s="231">
        <v>10.632309364564414</v>
      </c>
      <c r="Z49" s="231">
        <v>0.82</v>
      </c>
      <c r="AA49" s="231">
        <v>0.80129531537547138</v>
      </c>
      <c r="AB49" s="231">
        <v>4.09</v>
      </c>
      <c r="AC49" s="231">
        <v>3.9967046827874126</v>
      </c>
      <c r="AD49" s="76"/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76"/>
      <c r="AR49" s="76"/>
      <c r="AS49" s="76"/>
      <c r="AT49" s="76"/>
      <c r="AU49" s="76"/>
      <c r="AV49" s="76"/>
      <c r="AW49" s="76"/>
      <c r="AX49" s="76"/>
      <c r="AY49" s="76"/>
      <c r="AZ49" s="76"/>
      <c r="BA49" s="76"/>
      <c r="BB49" s="77"/>
    </row>
    <row r="50" spans="1:54" ht="15.75" x14ac:dyDescent="0.25">
      <c r="A50" s="75">
        <f>IF(ISBLANK(VLOOKUP(D50,#REF!,3)),0,1)</f>
        <v>1</v>
      </c>
      <c r="B50" s="74">
        <f t="shared" si="0"/>
        <v>0</v>
      </c>
      <c r="C50" s="52">
        <v>16</v>
      </c>
      <c r="D50" s="53"/>
      <c r="E50" s="54"/>
      <c r="F50" s="55"/>
      <c r="G50" s="164">
        <v>36.0608</v>
      </c>
      <c r="H50" s="53">
        <v>40</v>
      </c>
      <c r="I50" s="159">
        <v>40</v>
      </c>
      <c r="J50" s="16"/>
      <c r="K50" s="16"/>
      <c r="L50" s="16"/>
      <c r="M50" s="16"/>
      <c r="N50" s="16"/>
      <c r="O50" s="16"/>
      <c r="P50" s="169"/>
      <c r="Q50" s="169"/>
      <c r="R50" s="169"/>
      <c r="S50" s="60"/>
      <c r="T50" s="231">
        <v>8.5000000000000006E-2</v>
      </c>
      <c r="U50" s="231">
        <v>8.3061099764530591E-2</v>
      </c>
      <c r="X50" s="231">
        <v>9.1914999999999978</v>
      </c>
      <c r="Y50" s="231">
        <v>8.9818364527727361</v>
      </c>
      <c r="Z50" s="231">
        <v>0.72299999999999998</v>
      </c>
      <c r="AA50" s="231">
        <v>0.7065079427030071</v>
      </c>
      <c r="AB50" s="231">
        <v>3.39</v>
      </c>
      <c r="AC50" s="231">
        <v>3.3126720964912786</v>
      </c>
      <c r="AD50" s="76"/>
      <c r="AE50" s="76"/>
      <c r="AF50" s="76"/>
      <c r="AG50" s="76"/>
      <c r="AH50" s="76"/>
      <c r="AI50" s="76"/>
      <c r="AJ50" s="76"/>
      <c r="AK50" s="76"/>
      <c r="AL50" s="76"/>
      <c r="AM50" s="76"/>
      <c r="AN50" s="76"/>
      <c r="AO50" s="76"/>
      <c r="AP50" s="76"/>
      <c r="AQ50" s="76"/>
      <c r="AR50" s="76"/>
      <c r="AS50" s="76"/>
      <c r="AT50" s="76"/>
      <c r="AU50" s="76"/>
      <c r="AV50" s="76"/>
      <c r="AW50" s="76"/>
      <c r="AX50" s="76"/>
      <c r="AY50" s="76"/>
      <c r="AZ50" s="76"/>
      <c r="BA50" s="76"/>
      <c r="BB50" s="77"/>
    </row>
    <row r="51" spans="1:54" ht="15.75" x14ac:dyDescent="0.25">
      <c r="A51" s="75">
        <f>IF(ISBLANK(VLOOKUP(D51,#REF!,3)),0,1)</f>
        <v>1</v>
      </c>
      <c r="B51" s="74">
        <f t="shared" si="0"/>
        <v>0</v>
      </c>
      <c r="C51" s="52">
        <v>17</v>
      </c>
      <c r="D51" s="53"/>
      <c r="E51" s="54"/>
      <c r="F51" s="55"/>
      <c r="G51" s="164">
        <v>35.973999999999997</v>
      </c>
      <c r="H51" s="53">
        <v>20</v>
      </c>
      <c r="I51" s="159">
        <v>21</v>
      </c>
      <c r="J51" s="16"/>
      <c r="K51" s="16"/>
      <c r="L51" s="16"/>
      <c r="M51" s="16"/>
      <c r="N51" s="16"/>
      <c r="O51" s="16"/>
      <c r="P51" s="169"/>
      <c r="Q51" s="169"/>
      <c r="R51" s="169"/>
      <c r="S51" s="60"/>
      <c r="T51" s="231">
        <v>8.3000000000000004E-2</v>
      </c>
      <c r="U51" s="231">
        <v>8.110672094654163E-2</v>
      </c>
      <c r="X51" s="231">
        <v>11.653500000000001</v>
      </c>
      <c r="Y51" s="231">
        <v>11.387676777717143</v>
      </c>
      <c r="Z51" s="231">
        <v>0.755</v>
      </c>
      <c r="AA51" s="231">
        <v>0.73777800379083047</v>
      </c>
      <c r="AB51" s="231">
        <v>3.84</v>
      </c>
      <c r="AC51" s="231">
        <v>3.7524073305387931</v>
      </c>
      <c r="AD51" s="76"/>
      <c r="AE51" s="76"/>
      <c r="AF51" s="76"/>
      <c r="AG51" s="76"/>
      <c r="AH51" s="76"/>
      <c r="AI51" s="76"/>
      <c r="AJ51" s="76"/>
      <c r="AK51" s="76"/>
      <c r="AL51" s="76"/>
      <c r="AM51" s="76"/>
      <c r="AN51" s="76"/>
      <c r="AO51" s="76"/>
      <c r="AP51" s="76"/>
      <c r="AQ51" s="76"/>
      <c r="AR51" s="76"/>
      <c r="AS51" s="76"/>
      <c r="AT51" s="76"/>
      <c r="AU51" s="76"/>
      <c r="AV51" s="76"/>
      <c r="AW51" s="76"/>
      <c r="AX51" s="76"/>
      <c r="AY51" s="76"/>
      <c r="AZ51" s="76"/>
      <c r="BA51" s="76"/>
      <c r="BB51" s="77"/>
    </row>
    <row r="52" spans="1:54" ht="15.75" x14ac:dyDescent="0.25">
      <c r="A52" s="75">
        <f>IF(ISBLANK(VLOOKUP(D52,#REF!,3)),0,1)</f>
        <v>1</v>
      </c>
      <c r="B52" s="74">
        <f t="shared" si="0"/>
        <v>0</v>
      </c>
      <c r="C52" s="52">
        <v>18</v>
      </c>
      <c r="D52" s="53"/>
      <c r="E52" s="54"/>
      <c r="F52" s="55"/>
      <c r="G52" s="164">
        <v>35.988300000000002</v>
      </c>
      <c r="H52" s="53">
        <v>10</v>
      </c>
      <c r="I52" s="159">
        <v>10</v>
      </c>
      <c r="J52" s="16"/>
      <c r="K52" s="16"/>
      <c r="L52" s="16"/>
      <c r="M52" s="16"/>
      <c r="N52" s="16"/>
      <c r="O52" s="16"/>
      <c r="P52" s="169"/>
      <c r="Q52" s="169"/>
      <c r="R52" s="169"/>
      <c r="S52" s="60"/>
      <c r="T52" s="231">
        <v>0.16600000000000001</v>
      </c>
      <c r="U52" s="231">
        <v>0.16221344189308326</v>
      </c>
      <c r="X52" s="231">
        <v>11.580500000000001</v>
      </c>
      <c r="Y52" s="231">
        <v>11.316341950860545</v>
      </c>
      <c r="Z52" s="231">
        <v>0.629</v>
      </c>
      <c r="AA52" s="231">
        <v>0.61465213825752629</v>
      </c>
      <c r="AB52" s="231">
        <v>3.83</v>
      </c>
      <c r="AC52" s="231">
        <v>3.7426354364488486</v>
      </c>
      <c r="AD52" s="76"/>
      <c r="AE52" s="76"/>
      <c r="AF52" s="76"/>
      <c r="AG52" s="76"/>
      <c r="AH52" s="76"/>
      <c r="AI52" s="76"/>
      <c r="AJ52" s="76"/>
      <c r="AK52" s="76"/>
      <c r="AL52" s="76"/>
      <c r="AM52" s="76"/>
      <c r="AN52" s="76"/>
      <c r="AO52" s="76"/>
      <c r="AP52" s="76"/>
      <c r="AQ52" s="76"/>
      <c r="AR52" s="76"/>
      <c r="AS52" s="76"/>
      <c r="AT52" s="76"/>
      <c r="AU52" s="76"/>
      <c r="AV52" s="76"/>
      <c r="AW52" s="76"/>
      <c r="AX52" s="76"/>
      <c r="AY52" s="76"/>
      <c r="AZ52" s="76"/>
      <c r="BA52" s="76"/>
      <c r="BB52" s="77"/>
    </row>
    <row r="53" spans="1:54" ht="15.75" x14ac:dyDescent="0.25">
      <c r="A53" s="75">
        <f>IF(ISBLANK(VLOOKUP(D53,#REF!,3)),0,1)</f>
        <v>1</v>
      </c>
      <c r="B53" s="74">
        <f t="shared" si="0"/>
        <v>0</v>
      </c>
      <c r="C53" s="52">
        <v>19</v>
      </c>
      <c r="D53" s="53"/>
      <c r="E53" s="54"/>
      <c r="F53" s="55"/>
      <c r="G53" s="164">
        <v>32.886200000000002</v>
      </c>
      <c r="H53" s="53">
        <v>0</v>
      </c>
      <c r="I53" s="159">
        <v>1.27</v>
      </c>
      <c r="J53" s="16"/>
      <c r="K53" s="16"/>
      <c r="L53" s="16"/>
      <c r="M53" s="16"/>
      <c r="N53" s="16"/>
      <c r="O53" s="16"/>
      <c r="P53" s="169">
        <v>4.4390000000000001</v>
      </c>
      <c r="Q53" s="169"/>
      <c r="R53" s="169"/>
      <c r="S53" s="60">
        <v>194</v>
      </c>
      <c r="T53" s="231">
        <v>0.35</v>
      </c>
      <c r="U53" s="231">
        <v>0.34201629314806709</v>
      </c>
      <c r="X53" s="231">
        <v>0.1964999999999999</v>
      </c>
      <c r="Y53" s="231">
        <v>0.1920177188674147</v>
      </c>
      <c r="Z53" s="231">
        <v>0.126</v>
      </c>
      <c r="AA53" s="231">
        <v>0.12312586553330415</v>
      </c>
      <c r="AB53" s="231">
        <v>7.85</v>
      </c>
      <c r="AC53" s="231">
        <v>7.6709368606066475</v>
      </c>
      <c r="AD53" s="76"/>
      <c r="AE53" s="76"/>
      <c r="AF53" s="76"/>
      <c r="AG53" s="76"/>
      <c r="AH53" s="76"/>
      <c r="AI53" s="76"/>
      <c r="AJ53" s="76"/>
      <c r="AK53" s="76"/>
      <c r="AL53" s="76"/>
      <c r="AM53" s="76"/>
      <c r="AN53" s="76"/>
      <c r="AO53" s="76"/>
      <c r="AP53" s="76"/>
      <c r="AQ53" s="76"/>
      <c r="AR53" s="76"/>
      <c r="AS53" s="76"/>
      <c r="AT53" s="76"/>
      <c r="AU53" s="76"/>
      <c r="AV53" s="76"/>
      <c r="AW53" s="76"/>
      <c r="AX53" s="76"/>
      <c r="AY53" s="76"/>
      <c r="AZ53" s="76"/>
      <c r="BA53" s="76"/>
      <c r="BB53" s="77"/>
    </row>
    <row r="54" spans="1:54" ht="15.75" x14ac:dyDescent="0.25">
      <c r="A54" s="75">
        <f>IF(ISBLANK(VLOOKUP(D54,#REF!,3)),0,1)</f>
        <v>1</v>
      </c>
      <c r="B54" s="74">
        <f t="shared" si="0"/>
        <v>0</v>
      </c>
      <c r="C54" s="52">
        <v>20</v>
      </c>
      <c r="D54" s="53"/>
      <c r="E54" s="54"/>
      <c r="F54" s="55"/>
      <c r="G54" s="164" t="s">
        <v>4</v>
      </c>
      <c r="H54" s="53" t="s">
        <v>4</v>
      </c>
      <c r="I54" s="159"/>
      <c r="J54" s="16"/>
      <c r="K54" s="16"/>
      <c r="L54" s="16"/>
      <c r="M54" s="16"/>
      <c r="N54" s="16"/>
      <c r="O54" s="16"/>
      <c r="P54" s="169"/>
      <c r="Q54" s="169"/>
      <c r="R54" s="169"/>
      <c r="S54" s="124"/>
      <c r="AD54" s="76"/>
      <c r="AE54" s="76"/>
      <c r="AF54" s="76"/>
      <c r="AG54" s="76"/>
      <c r="AH54" s="76"/>
      <c r="AI54" s="76"/>
      <c r="AJ54" s="76"/>
      <c r="AK54" s="76"/>
      <c r="AL54" s="76"/>
      <c r="AM54" s="76"/>
      <c r="AN54" s="76"/>
      <c r="AO54" s="76"/>
      <c r="AP54" s="76"/>
      <c r="AQ54" s="76"/>
      <c r="AR54" s="76"/>
      <c r="AS54" s="76"/>
      <c r="AT54" s="76"/>
      <c r="AU54" s="76"/>
      <c r="AV54" s="76"/>
      <c r="AW54" s="76"/>
      <c r="AX54" s="76"/>
      <c r="AY54" s="76"/>
      <c r="AZ54" s="76"/>
      <c r="BA54" s="76"/>
      <c r="BB54" s="77"/>
    </row>
    <row r="55" spans="1:54" ht="15.75" x14ac:dyDescent="0.25">
      <c r="A55" s="75">
        <f>IF(ISBLANK(VLOOKUP(D55,#REF!,3)),0,1)</f>
        <v>1</v>
      </c>
      <c r="B55" s="74">
        <f t="shared" si="0"/>
        <v>0</v>
      </c>
      <c r="C55" s="52">
        <v>21</v>
      </c>
      <c r="D55" s="53"/>
      <c r="E55" s="54"/>
      <c r="F55" s="55"/>
      <c r="G55" s="164" t="s">
        <v>4</v>
      </c>
      <c r="H55" s="53">
        <v>0</v>
      </c>
      <c r="I55" s="159"/>
      <c r="J55" s="16"/>
      <c r="K55" s="16"/>
      <c r="L55" s="16"/>
      <c r="M55" s="16"/>
      <c r="N55" s="16"/>
      <c r="O55" s="16"/>
      <c r="P55" s="169"/>
      <c r="Q55" s="169"/>
      <c r="R55" s="169"/>
      <c r="S55" s="124"/>
      <c r="AD55" s="76"/>
      <c r="AE55" s="76"/>
      <c r="AF55" s="76"/>
      <c r="AG55" s="76"/>
      <c r="AH55" s="76"/>
      <c r="AI55" s="76"/>
      <c r="AJ55" s="76"/>
      <c r="AK55" s="76"/>
      <c r="AL55" s="76"/>
      <c r="AM55" s="76"/>
      <c r="AN55" s="76"/>
      <c r="AO55" s="76"/>
      <c r="AP55" s="76"/>
      <c r="AQ55" s="76"/>
      <c r="AR55" s="76"/>
      <c r="AS55" s="76"/>
      <c r="AT55" s="76"/>
      <c r="AU55" s="76"/>
      <c r="AV55" s="76"/>
      <c r="AW55" s="76"/>
      <c r="AX55" s="76"/>
      <c r="AY55" s="76"/>
      <c r="AZ55" s="76"/>
      <c r="BA55" s="76"/>
      <c r="BB55" s="77"/>
    </row>
    <row r="56" spans="1:54" ht="15.75" x14ac:dyDescent="0.25">
      <c r="A56" s="75">
        <f>IF(ISBLANK(VLOOKUP(D56,#REF!,3)),0,1)</f>
        <v>1</v>
      </c>
      <c r="B56" s="74">
        <f t="shared" si="0"/>
        <v>0</v>
      </c>
      <c r="C56" s="52">
        <v>22</v>
      </c>
      <c r="D56" s="53"/>
      <c r="E56" s="54"/>
      <c r="F56" s="55"/>
      <c r="G56" s="164" t="s">
        <v>4</v>
      </c>
      <c r="H56" s="53" t="s">
        <v>4</v>
      </c>
      <c r="I56" s="159" t="s">
        <v>4</v>
      </c>
      <c r="J56" s="16"/>
      <c r="K56" s="16"/>
      <c r="L56" s="16"/>
      <c r="M56" s="16"/>
      <c r="N56" s="16"/>
      <c r="O56" s="16"/>
      <c r="P56" s="169" t="s">
        <v>4</v>
      </c>
      <c r="Q56" s="16"/>
      <c r="R56" s="16"/>
      <c r="S56" s="124" t="s">
        <v>4</v>
      </c>
      <c r="AD56" s="76"/>
      <c r="AE56" s="76"/>
      <c r="AF56" s="76"/>
      <c r="AG56" s="76"/>
      <c r="AH56" s="76"/>
      <c r="AI56" s="76"/>
      <c r="AJ56" s="76"/>
      <c r="AK56" s="76"/>
      <c r="AL56" s="76"/>
      <c r="AM56" s="76"/>
      <c r="AN56" s="76"/>
      <c r="AO56" s="76"/>
      <c r="AP56" s="76"/>
      <c r="AQ56" s="76"/>
      <c r="AR56" s="76"/>
      <c r="AS56" s="76"/>
      <c r="AT56" s="76"/>
      <c r="AU56" s="76"/>
      <c r="AV56" s="76"/>
      <c r="AW56" s="76"/>
      <c r="AX56" s="76"/>
      <c r="AY56" s="76"/>
      <c r="AZ56" s="76"/>
      <c r="BA56" s="76"/>
      <c r="BB56" s="77"/>
    </row>
    <row r="57" spans="1:54" ht="15.75" x14ac:dyDescent="0.25">
      <c r="A57" s="75">
        <f>IF(ISBLANK(VLOOKUP(D57,#REF!,3)),0,1)</f>
        <v>1</v>
      </c>
      <c r="B57" s="74">
        <f t="shared" si="0"/>
        <v>0</v>
      </c>
      <c r="C57" s="52">
        <v>23</v>
      </c>
      <c r="D57" s="53"/>
      <c r="E57" s="54"/>
      <c r="F57" s="55"/>
      <c r="G57" s="112"/>
      <c r="H57" s="53"/>
      <c r="I57" s="53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  <c r="AG57" s="76"/>
      <c r="AH57" s="76"/>
      <c r="AI57" s="76"/>
      <c r="AJ57" s="76"/>
      <c r="AK57" s="76"/>
      <c r="AL57" s="76"/>
      <c r="AM57" s="76"/>
      <c r="AN57" s="76"/>
      <c r="AO57" s="76"/>
      <c r="AP57" s="76"/>
      <c r="AQ57" s="76"/>
      <c r="AR57" s="76"/>
      <c r="AS57" s="76"/>
      <c r="AT57" s="76"/>
      <c r="AU57" s="76"/>
      <c r="AV57" s="76"/>
      <c r="AW57" s="76"/>
      <c r="AX57" s="76"/>
      <c r="AY57" s="76"/>
      <c r="AZ57" s="76"/>
      <c r="BA57" s="76"/>
      <c r="BB57" s="77"/>
    </row>
    <row r="58" spans="1:54" ht="16.5" thickBot="1" x14ac:dyDescent="0.3">
      <c r="A58" s="75">
        <f>IF(ISBLANK(VLOOKUP(D58,#REF!,3)),0,1)</f>
        <v>1</v>
      </c>
      <c r="B58" s="74">
        <f t="shared" si="0"/>
        <v>0</v>
      </c>
      <c r="C58" s="61">
        <v>24</v>
      </c>
      <c r="D58" s="62"/>
      <c r="E58" s="63"/>
      <c r="F58" s="64"/>
      <c r="G58" s="113"/>
      <c r="H58" s="62"/>
      <c r="I58" s="62"/>
      <c r="J58" s="152" t="s">
        <v>4</v>
      </c>
      <c r="K58" s="65" t="str">
        <f>IF(ISBLANK(E58),"",(0.000824493-(0.0000040899*E58)+(0.000000076438*E58^2)-(0.00000000082467*E58^3)+(0.0000000000053875*E58^4)))</f>
        <v/>
      </c>
      <c r="L58" s="65" t="str">
        <f t="shared" ref="L58" si="6">IF(ISBLANK(E58),"",(-0.00000572466+(0.00000010227*E58)-(0.0000000016546*E58^2)))</f>
        <v/>
      </c>
      <c r="M58" s="65" t="str">
        <f t="shared" ref="M58" si="7">IF(ISBLANK(E58),"",IF(ISBLANK(G58),(O58+(K58*35)+(L58*35^1.5)+(0.00000048314*35^2)),(O58+(K58*G58)+(L58*G58^1.5)+(0.00000048314*G58^2))))</f>
        <v/>
      </c>
      <c r="N58" s="66" t="str">
        <f t="shared" ref="N58" si="8">IF(ISBLANK(D58),"",IF(ISBLANK(G58),J58*(1+0.00001*(35-20)),J58*(1+0.00001*(G58-20))))</f>
        <v/>
      </c>
      <c r="O58" s="65" t="str">
        <f t="shared" ref="O58" si="9">IF(ISBLANK(E58),"",(0.999842594+(0.00006793952*E58)-(0.00000909529*E58^2)+(0.0000001001685*E58^3)-(0.000000001120083*E58^4)+(0.000000000006536332*E58^5)))</f>
        <v/>
      </c>
      <c r="P58" s="67" t="s">
        <v>4</v>
      </c>
      <c r="Q58" s="153" t="s">
        <v>4</v>
      </c>
      <c r="R58" s="68" t="s">
        <v>4</v>
      </c>
      <c r="S58" s="68" t="s">
        <v>4</v>
      </c>
      <c r="T58" s="78"/>
      <c r="U58" s="78"/>
      <c r="V58" s="78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/>
      <c r="AH58" s="78"/>
      <c r="AI58" s="78"/>
      <c r="AJ58" s="78"/>
      <c r="AK58" s="78"/>
      <c r="AL58" s="78"/>
      <c r="AM58" s="78"/>
      <c r="AN58" s="78"/>
      <c r="AO58" s="78"/>
      <c r="AP58" s="78"/>
      <c r="AQ58" s="78"/>
      <c r="AR58" s="78"/>
      <c r="AS58" s="78"/>
      <c r="AT58" s="78"/>
      <c r="AU58" s="78"/>
      <c r="AV58" s="78"/>
      <c r="AW58" s="78"/>
      <c r="AX58" s="78"/>
      <c r="AY58" s="78"/>
      <c r="AZ58" s="78"/>
      <c r="BA58" s="78"/>
      <c r="BB58" s="79"/>
    </row>
  </sheetData>
  <dataConsolidate/>
  <mergeCells count="70"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AV31:AV32"/>
    <mergeCell ref="AW31:AW32"/>
    <mergeCell ref="AX31:AX32"/>
    <mergeCell ref="AY31:AY32"/>
    <mergeCell ref="AZ31:AZ32"/>
    <mergeCell ref="BA31:BA32"/>
    <mergeCell ref="AP31:AP32"/>
    <mergeCell ref="AQ31:AQ32"/>
    <mergeCell ref="AR31:AR32"/>
    <mergeCell ref="AS31:AS32"/>
    <mergeCell ref="AT31:AT32"/>
    <mergeCell ref="AU31:AU32"/>
    <mergeCell ref="AJ31:AJ32"/>
    <mergeCell ref="AK31:AK32"/>
    <mergeCell ref="AL31:AL32"/>
    <mergeCell ref="AM31:AM32"/>
    <mergeCell ref="AN31:AN32"/>
    <mergeCell ref="AO31:AO32"/>
    <mergeCell ref="AD31:AD32"/>
    <mergeCell ref="AE31:AE32"/>
    <mergeCell ref="AF31:AF32"/>
    <mergeCell ref="AG31:AG32"/>
    <mergeCell ref="AH31:AH32"/>
    <mergeCell ref="AI31:AI32"/>
    <mergeCell ref="P31:S32"/>
    <mergeCell ref="T31:U32"/>
    <mergeCell ref="V31:W32"/>
    <mergeCell ref="X31:Y32"/>
    <mergeCell ref="Z31:AA32"/>
    <mergeCell ref="AB31:AC32"/>
    <mergeCell ref="J31:J32"/>
    <mergeCell ref="K31:K32"/>
    <mergeCell ref="L31:L32"/>
    <mergeCell ref="M31:M32"/>
    <mergeCell ref="N31:N32"/>
    <mergeCell ref="O31:O32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G8:H8"/>
    <mergeCell ref="Q8:R8"/>
    <mergeCell ref="G9:H9"/>
    <mergeCell ref="Q9:R9"/>
    <mergeCell ref="G10:H10"/>
    <mergeCell ref="Q10:R10"/>
    <mergeCell ref="C2:E2"/>
    <mergeCell ref="F2:T2"/>
    <mergeCell ref="C4:U4"/>
    <mergeCell ref="C6:E6"/>
    <mergeCell ref="F6:G6"/>
    <mergeCell ref="H6:J6"/>
    <mergeCell ref="P6:Q6"/>
    <mergeCell ref="R6:S6"/>
    <mergeCell ref="T6:U6"/>
  </mergeCells>
  <dataValidations count="4">
    <dataValidation type="list" showInputMessage="1" showErrorMessage="1" promptTitle="Choix Cardinal" sqref="P9">
      <formula1>$M$8:$M$10</formula1>
    </dataValidation>
    <dataValidation type="list" showInputMessage="1" showErrorMessage="1" promptTitle="Choix Cardinal" sqref="P10">
      <formula1>$N$8:$N$10</formula1>
    </dataValidation>
    <dataValidation allowBlank="1" showErrorMessage="1" sqref="J30"/>
    <dataValidation type="list" allowBlank="1" showErrorMessage="1" sqref="I29">
      <formula1>$O$28:$O$30</formula1>
    </dataValidation>
  </dataValidations>
  <pageMargins left="0.7" right="0.7" top="0.75" bottom="0.75" header="0.3" footer="0.3"/>
  <pageSetup paperSize="9" orientation="portrait" horizontalDpi="4294967293" r:id="rId1"/>
  <drawing r:id="rId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8"/>
  <sheetViews>
    <sheetView topLeftCell="A16" zoomScaleNormal="100" workbookViewId="0">
      <selection activeCell="H35" sqref="H35:H55"/>
    </sheetView>
  </sheetViews>
  <sheetFormatPr baseColWidth="10" defaultColWidth="11.42578125" defaultRowHeight="15" x14ac:dyDescent="0.25"/>
  <cols>
    <col min="1" max="2" width="0.85546875" style="80" customWidth="1"/>
    <col min="3" max="3" width="3.7109375" style="80" customWidth="1"/>
    <col min="4" max="8" width="10.28515625" style="80" customWidth="1"/>
    <col min="9" max="10" width="15.7109375" style="80" customWidth="1"/>
    <col min="11" max="15" width="10.7109375" style="80" hidden="1" customWidth="1"/>
    <col min="16" max="16" width="10.7109375" style="80" customWidth="1"/>
    <col min="17" max="29" width="10.28515625" style="80" customWidth="1"/>
    <col min="30" max="16384" width="11.42578125" style="80"/>
  </cols>
  <sheetData>
    <row r="1" spans="3:23" ht="3" customHeight="1" thickBot="1" x14ac:dyDescent="0.3"/>
    <row r="2" spans="3:23" ht="21" x14ac:dyDescent="0.35">
      <c r="C2" s="214" t="s">
        <v>19</v>
      </c>
      <c r="D2" s="215"/>
      <c r="E2" s="215"/>
      <c r="F2" s="216" t="s">
        <v>147</v>
      </c>
      <c r="G2" s="216"/>
      <c r="H2" s="216"/>
      <c r="I2" s="216"/>
      <c r="J2" s="216"/>
      <c r="K2" s="216"/>
      <c r="L2" s="216"/>
      <c r="M2" s="216"/>
      <c r="N2" s="216"/>
      <c r="O2" s="216"/>
      <c r="P2" s="216"/>
      <c r="Q2" s="216"/>
      <c r="R2" s="216"/>
      <c r="S2" s="216"/>
      <c r="T2" s="216"/>
      <c r="U2" s="1"/>
    </row>
    <row r="3" spans="3:23" x14ac:dyDescent="0.25">
      <c r="C3" s="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2"/>
    </row>
    <row r="4" spans="3:23" ht="21.75" thickBot="1" x14ac:dyDescent="0.4">
      <c r="C4" s="217" t="s">
        <v>75</v>
      </c>
      <c r="D4" s="218"/>
      <c r="E4" s="218"/>
      <c r="F4" s="218"/>
      <c r="G4" s="218"/>
      <c r="H4" s="218"/>
      <c r="I4" s="218"/>
      <c r="J4" s="218"/>
      <c r="K4" s="218"/>
      <c r="L4" s="218"/>
      <c r="M4" s="218"/>
      <c r="N4" s="218"/>
      <c r="O4" s="218"/>
      <c r="P4" s="218"/>
      <c r="Q4" s="218"/>
      <c r="R4" s="218"/>
      <c r="S4" s="218"/>
      <c r="T4" s="218"/>
      <c r="U4" s="219"/>
    </row>
    <row r="5" spans="3:23" ht="15.75" customHeight="1" thickBot="1" x14ac:dyDescent="0.4">
      <c r="C5" s="7"/>
      <c r="D5" s="7"/>
      <c r="E5" s="7"/>
      <c r="F5" s="7"/>
      <c r="G5" s="7"/>
      <c r="J5" s="7"/>
      <c r="K5" s="7"/>
      <c r="L5" s="7"/>
      <c r="M5" s="7"/>
      <c r="N5" s="7"/>
      <c r="O5" s="7"/>
      <c r="P5" s="7"/>
      <c r="Q5" s="7"/>
      <c r="R5" s="7"/>
    </row>
    <row r="6" spans="3:23" ht="16.5" customHeight="1" thickBot="1" x14ac:dyDescent="0.3">
      <c r="C6" s="220" t="s">
        <v>38</v>
      </c>
      <c r="D6" s="221"/>
      <c r="E6" s="221"/>
      <c r="F6" s="222">
        <v>60</v>
      </c>
      <c r="G6" s="222"/>
      <c r="H6" s="221" t="s">
        <v>37</v>
      </c>
      <c r="I6" s="221"/>
      <c r="J6" s="221"/>
      <c r="K6" s="51"/>
      <c r="L6" s="51"/>
      <c r="M6" s="51"/>
      <c r="N6" s="50"/>
      <c r="O6" s="51"/>
      <c r="P6" s="223">
        <v>1</v>
      </c>
      <c r="Q6" s="223"/>
      <c r="R6" s="224" t="s">
        <v>78</v>
      </c>
      <c r="S6" s="224"/>
      <c r="T6" s="225">
        <v>37432</v>
      </c>
      <c r="U6" s="226"/>
    </row>
    <row r="7" spans="3:23" ht="16.5" customHeight="1" thickBot="1" x14ac:dyDescent="0.4">
      <c r="C7" s="34"/>
      <c r="D7" s="34"/>
      <c r="E7" s="33"/>
      <c r="F7" s="35"/>
      <c r="G7" s="33"/>
      <c r="H7" s="33"/>
      <c r="I7" s="33"/>
      <c r="J7" s="33"/>
      <c r="K7" s="33"/>
      <c r="L7" s="33"/>
      <c r="M7" s="33"/>
      <c r="N7" s="33"/>
      <c r="O7" s="37"/>
      <c r="P7" s="33"/>
      <c r="Q7" s="36"/>
    </row>
    <row r="8" spans="3:23" ht="15" customHeight="1" x14ac:dyDescent="0.25">
      <c r="C8" s="46"/>
      <c r="D8" s="33"/>
      <c r="G8" s="206" t="s">
        <v>57</v>
      </c>
      <c r="H8" s="207"/>
      <c r="I8" s="172" t="s">
        <v>50</v>
      </c>
      <c r="J8" s="172" t="s">
        <v>46</v>
      </c>
      <c r="K8" s="44"/>
      <c r="L8" s="44"/>
      <c r="M8" s="44"/>
      <c r="N8" s="44"/>
      <c r="O8" s="47"/>
      <c r="P8" s="45" t="s">
        <v>52</v>
      </c>
      <c r="Q8" s="208" t="s">
        <v>47</v>
      </c>
      <c r="R8" s="209"/>
    </row>
    <row r="9" spans="3:23" ht="14.25" customHeight="1" x14ac:dyDescent="0.25">
      <c r="C9" s="46"/>
      <c r="D9" s="33"/>
      <c r="G9" s="210" t="s">
        <v>48</v>
      </c>
      <c r="H9" s="211"/>
      <c r="I9" s="38">
        <v>5</v>
      </c>
      <c r="J9" s="39">
        <v>20.73</v>
      </c>
      <c r="K9" s="42" t="s">
        <v>51</v>
      </c>
      <c r="L9" s="43" t="str">
        <f>IF(P9=M9,"+","-")</f>
        <v>-</v>
      </c>
      <c r="M9" s="42" t="s">
        <v>3</v>
      </c>
      <c r="N9" s="42" t="s">
        <v>54</v>
      </c>
      <c r="O9" s="16" t="str">
        <f>IF(ISBLANK(I9),"",IF(ISBLANK(J9),"",IF(P9=M10,L9&amp;N11,N11)))</f>
        <v>-5°20,73</v>
      </c>
      <c r="P9" s="39" t="s">
        <v>53</v>
      </c>
      <c r="Q9" s="212">
        <f>IF(ISBLANK(I9),"",IF(ISBLANK(J9),"",IF(J9&gt;60,"ERREUR !!",O11*(I9+(J9/60)))))</f>
        <v>-5.3455000000000004</v>
      </c>
      <c r="R9" s="213"/>
    </row>
    <row r="10" spans="3:23" ht="15" customHeight="1" x14ac:dyDescent="0.25">
      <c r="C10" s="46"/>
      <c r="D10" s="33"/>
      <c r="G10" s="210" t="s">
        <v>49</v>
      </c>
      <c r="H10" s="211"/>
      <c r="I10" s="38">
        <v>10</v>
      </c>
      <c r="J10" s="39">
        <v>38.78</v>
      </c>
      <c r="K10" s="42" t="s">
        <v>51</v>
      </c>
      <c r="L10" s="43" t="str">
        <f>IF(P10=N9,"+","-")</f>
        <v>+</v>
      </c>
      <c r="M10" s="42" t="s">
        <v>53</v>
      </c>
      <c r="N10" s="42" t="s">
        <v>55</v>
      </c>
      <c r="O10" s="11" t="str">
        <f>IF(ISBLANK(I10),"",IF(ISBLANK(J10),"",IF(P10=N10,L10&amp;N12,N12)))</f>
        <v>10°38,78</v>
      </c>
      <c r="P10" s="39" t="s">
        <v>54</v>
      </c>
      <c r="Q10" s="212">
        <f>IF(ISBLANK(I10),"",IF(ISBLANK(J10),"",IF(J10&gt;60,"ERREUR !!",O12*(I10+(J10/60)))))</f>
        <v>10.646333333333333</v>
      </c>
      <c r="R10" s="213"/>
      <c r="S10" s="31"/>
      <c r="T10" s="31"/>
    </row>
    <row r="11" spans="3:23" x14ac:dyDescent="0.25">
      <c r="G11" s="194" t="s">
        <v>72</v>
      </c>
      <c r="H11" s="195"/>
      <c r="I11" s="83" t="s">
        <v>33</v>
      </c>
      <c r="J11" s="85">
        <v>37432</v>
      </c>
      <c r="K11" s="85"/>
      <c r="L11" s="85"/>
      <c r="M11" s="85"/>
      <c r="N11" s="86" t="str">
        <f>I9&amp;"°"&amp;J9</f>
        <v>5°20,73</v>
      </c>
      <c r="O11" s="87">
        <f>IF(P9=M10,-1,1)</f>
        <v>-1</v>
      </c>
      <c r="P11" s="198" t="str">
        <f>TEXT(J11,"aaaa-mm-jj")&amp;"T"&amp;TEXT(J12,"hh:mm:ss")&amp;"z"</f>
        <v>2006-06-26T05:50:00z</v>
      </c>
      <c r="Q11" s="198"/>
      <c r="R11" s="199"/>
      <c r="T11" s="30"/>
      <c r="U11" s="30"/>
      <c r="V11" s="32"/>
      <c r="W11" s="32"/>
    </row>
    <row r="12" spans="3:23" ht="15.75" thickBot="1" x14ac:dyDescent="0.3">
      <c r="G12" s="196"/>
      <c r="H12" s="197"/>
      <c r="I12" s="84" t="s">
        <v>73</v>
      </c>
      <c r="J12" s="114">
        <v>0.24305555555555555</v>
      </c>
      <c r="K12" s="88"/>
      <c r="L12" s="88"/>
      <c r="M12" s="88"/>
      <c r="N12" s="89" t="str">
        <f>I10&amp;"°"&amp;J10</f>
        <v>10°38,78</v>
      </c>
      <c r="O12" s="87">
        <f>IF(P10=N10,-1,1)</f>
        <v>1</v>
      </c>
      <c r="P12" s="200"/>
      <c r="Q12" s="200"/>
      <c r="R12" s="201"/>
      <c r="T12" s="30"/>
      <c r="U12" s="30"/>
      <c r="V12" s="32"/>
      <c r="W12" s="32"/>
    </row>
    <row r="13" spans="3:23" ht="15.75" thickBot="1" x14ac:dyDescent="0.3">
      <c r="C13" s="5" t="s">
        <v>1</v>
      </c>
      <c r="D13" s="5"/>
      <c r="E13" s="6"/>
      <c r="K13" s="81"/>
      <c r="L13" s="81"/>
      <c r="M13" s="81"/>
      <c r="N13" s="81"/>
      <c r="O13" s="81"/>
      <c r="P13" s="81"/>
      <c r="Q13" s="82"/>
    </row>
    <row r="14" spans="3:23" ht="15" customHeight="1" thickBot="1" x14ac:dyDescent="0.3">
      <c r="C14" s="97" t="s">
        <v>7</v>
      </c>
      <c r="D14" s="90"/>
      <c r="E14" s="90"/>
      <c r="F14" s="90"/>
      <c r="G14" s="90"/>
      <c r="H14" s="91"/>
      <c r="I14" s="91"/>
      <c r="J14" s="91"/>
      <c r="K14" s="90"/>
      <c r="L14" s="90"/>
      <c r="M14" s="90"/>
      <c r="N14" s="91"/>
      <c r="O14" s="12"/>
      <c r="P14" s="91"/>
      <c r="Q14" s="12" t="s">
        <v>17</v>
      </c>
      <c r="R14" s="17">
        <v>22.4</v>
      </c>
      <c r="S14" s="92" t="s">
        <v>2</v>
      </c>
    </row>
    <row r="15" spans="3:23" ht="14.25" customHeight="1" x14ac:dyDescent="0.25">
      <c r="C15" s="98" t="s">
        <v>32</v>
      </c>
      <c r="D15" s="93"/>
      <c r="E15" s="93"/>
      <c r="F15" s="93"/>
      <c r="G15" s="93"/>
      <c r="H15" s="23"/>
      <c r="I15" s="23"/>
      <c r="J15" s="23"/>
      <c r="K15" s="93"/>
      <c r="L15" s="93"/>
      <c r="M15" s="93"/>
      <c r="N15" s="23"/>
      <c r="O15" s="13"/>
      <c r="P15" s="23"/>
      <c r="Q15" s="13" t="s">
        <v>34</v>
      </c>
      <c r="R15" s="17">
        <v>22.4</v>
      </c>
      <c r="S15" s="94" t="s">
        <v>2</v>
      </c>
    </row>
    <row r="16" spans="3:23" x14ac:dyDescent="0.25">
      <c r="C16" s="98" t="s">
        <v>11</v>
      </c>
      <c r="D16" s="93"/>
      <c r="E16" s="93"/>
      <c r="F16" s="93"/>
      <c r="G16" s="93"/>
      <c r="H16" s="23"/>
      <c r="I16" s="23"/>
      <c r="J16" s="23"/>
      <c r="K16" s="93"/>
      <c r="L16" s="93"/>
      <c r="M16" s="93"/>
      <c r="N16" s="23"/>
      <c r="O16" s="14"/>
      <c r="P16" s="23"/>
      <c r="Q16" s="14" t="s">
        <v>35</v>
      </c>
      <c r="R16" s="20" t="s">
        <v>4</v>
      </c>
      <c r="S16" s="94" t="s">
        <v>6</v>
      </c>
    </row>
    <row r="17" spans="3:54" ht="15.75" thickBot="1" x14ac:dyDescent="0.3">
      <c r="C17" s="99" t="s">
        <v>12</v>
      </c>
      <c r="D17" s="95"/>
      <c r="E17" s="95"/>
      <c r="F17" s="95"/>
      <c r="G17" s="95"/>
      <c r="H17" s="24"/>
      <c r="I17" s="24"/>
      <c r="J17" s="24"/>
      <c r="K17" s="95"/>
      <c r="L17" s="95"/>
      <c r="M17" s="95"/>
      <c r="N17" s="24"/>
      <c r="O17" s="15"/>
      <c r="P17" s="24"/>
      <c r="Q17" s="15" t="s">
        <v>36</v>
      </c>
      <c r="R17" s="21" t="s">
        <v>4</v>
      </c>
      <c r="S17" s="96" t="s">
        <v>6</v>
      </c>
    </row>
    <row r="18" spans="3:54" hidden="1" x14ac:dyDescent="0.25">
      <c r="C18" s="8" t="s">
        <v>8</v>
      </c>
      <c r="D18" s="9"/>
      <c r="E18" s="9"/>
      <c r="F18" s="9"/>
      <c r="G18" s="9"/>
      <c r="H18" s="9"/>
      <c r="I18" s="9"/>
      <c r="J18" s="9"/>
      <c r="K18" s="10"/>
      <c r="L18" s="10"/>
      <c r="M18" s="10"/>
      <c r="N18" s="10"/>
      <c r="O18" s="25" t="s">
        <v>0</v>
      </c>
      <c r="P18" s="19">
        <f>(0.999842594+(0.00006793952*$R$14)-(0.00000909529*$R$14^2)+(0.0000001001685*$R$14^3)-(0.000000001120083*$R$14^4)+(0.000000000006536332*$R$14^5))</f>
        <v>0.99768148881597907</v>
      </c>
      <c r="Q18" s="10"/>
      <c r="R18" s="2"/>
    </row>
    <row r="19" spans="3:54" hidden="1" x14ac:dyDescent="0.25">
      <c r="C19" s="8" t="s">
        <v>9</v>
      </c>
      <c r="D19" s="9"/>
      <c r="E19" s="9"/>
      <c r="F19" s="9"/>
      <c r="G19" s="9"/>
      <c r="H19" s="9"/>
      <c r="I19" s="9"/>
      <c r="J19" s="9"/>
      <c r="K19" s="10"/>
      <c r="L19" s="10"/>
      <c r="M19" s="10"/>
      <c r="N19" s="10"/>
      <c r="O19" s="25" t="s">
        <v>43</v>
      </c>
      <c r="P19" s="19" t="e">
        <f>$P$24*($P$18/#REF!)</f>
        <v>#REF!</v>
      </c>
      <c r="Q19" s="10" t="s">
        <v>3</v>
      </c>
      <c r="R19" s="2"/>
    </row>
    <row r="20" spans="3:54" hidden="1" x14ac:dyDescent="0.25">
      <c r="C20" s="8" t="s">
        <v>18</v>
      </c>
      <c r="D20" s="9"/>
      <c r="E20" s="9"/>
      <c r="F20" s="9"/>
      <c r="G20" s="9"/>
      <c r="H20" s="9"/>
      <c r="I20" s="9"/>
      <c r="J20" s="9"/>
      <c r="K20" s="10"/>
      <c r="L20" s="10"/>
      <c r="M20" s="10"/>
      <c r="N20" s="10"/>
      <c r="O20" s="25" t="s">
        <v>44</v>
      </c>
      <c r="P20" s="19" t="e">
        <f>5+#REF!</f>
        <v>#REF!</v>
      </c>
      <c r="Q20" s="10" t="s">
        <v>6</v>
      </c>
      <c r="R20" s="2"/>
    </row>
    <row r="21" spans="3:54" hidden="1" x14ac:dyDescent="0.25">
      <c r="C21" s="8" t="s">
        <v>10</v>
      </c>
      <c r="D21" s="9"/>
      <c r="E21" s="9"/>
      <c r="F21" s="9"/>
      <c r="G21" s="9"/>
      <c r="H21" s="9"/>
      <c r="I21" s="9"/>
      <c r="J21" s="9"/>
      <c r="K21" s="10"/>
      <c r="L21" s="10"/>
      <c r="M21" s="10"/>
      <c r="N21" s="10"/>
      <c r="O21" s="25" t="s">
        <v>45</v>
      </c>
      <c r="P21" s="19" t="e">
        <f>P20*(1+0.00001*(R14-20))</f>
        <v>#REF!</v>
      </c>
      <c r="Q21" s="10" t="s">
        <v>6</v>
      </c>
      <c r="R21" s="2"/>
    </row>
    <row r="22" spans="3:54" hidden="1" x14ac:dyDescent="0.25">
      <c r="C22" s="8" t="s">
        <v>13</v>
      </c>
      <c r="D22" s="9"/>
      <c r="E22" s="9"/>
      <c r="F22" s="9"/>
      <c r="G22" s="9"/>
      <c r="H22" s="9"/>
      <c r="I22" s="9"/>
      <c r="J22" s="9"/>
      <c r="K22" s="10"/>
      <c r="L22" s="10"/>
      <c r="M22" s="10"/>
      <c r="N22" s="10"/>
      <c r="O22" s="25" t="s">
        <v>39</v>
      </c>
      <c r="P22" s="22" t="e">
        <f>$R$16*(1+0.00001*(20-$R$14))</f>
        <v>#VALUE!</v>
      </c>
      <c r="Q22" s="10" t="s">
        <v>6</v>
      </c>
      <c r="R22" s="2"/>
    </row>
    <row r="23" spans="3:54" hidden="1" x14ac:dyDescent="0.25">
      <c r="C23" s="8" t="s">
        <v>14</v>
      </c>
      <c r="D23" s="9"/>
      <c r="E23" s="9"/>
      <c r="F23" s="9"/>
      <c r="G23" s="9"/>
      <c r="H23" s="9"/>
      <c r="I23" s="9"/>
      <c r="J23" s="9"/>
      <c r="K23" s="10"/>
      <c r="L23" s="10"/>
      <c r="M23" s="10"/>
      <c r="N23" s="10"/>
      <c r="O23" s="25" t="s">
        <v>40</v>
      </c>
      <c r="P23" s="22" t="e">
        <f>$R$17*(1+0.00001*(20-$R$14))</f>
        <v>#VALUE!</v>
      </c>
      <c r="Q23" s="10" t="s">
        <v>6</v>
      </c>
      <c r="R23" s="2"/>
    </row>
    <row r="24" spans="3:54" hidden="1" x14ac:dyDescent="0.25">
      <c r="C24" s="8" t="s">
        <v>15</v>
      </c>
      <c r="D24" s="9"/>
      <c r="E24" s="9"/>
      <c r="F24" s="9"/>
      <c r="G24" s="9"/>
      <c r="H24" s="9"/>
      <c r="I24" s="9"/>
      <c r="J24" s="9"/>
      <c r="K24" s="10"/>
      <c r="L24" s="10"/>
      <c r="M24" s="10"/>
      <c r="N24" s="10"/>
      <c r="O24" s="25" t="s">
        <v>41</v>
      </c>
      <c r="P24" s="23" t="e">
        <f>MAX(#REF!)</f>
        <v>#REF!</v>
      </c>
      <c r="Q24" s="10" t="s">
        <v>3</v>
      </c>
      <c r="R24" s="2"/>
    </row>
    <row r="25" spans="3:54" hidden="1" x14ac:dyDescent="0.25">
      <c r="C25" s="8" t="s">
        <v>16</v>
      </c>
      <c r="D25" s="9"/>
      <c r="E25" s="9"/>
      <c r="F25" s="9"/>
      <c r="G25" s="9"/>
      <c r="H25" s="9"/>
      <c r="I25" s="9"/>
      <c r="J25" s="9"/>
      <c r="K25" s="10"/>
      <c r="L25" s="10"/>
      <c r="M25" s="10"/>
      <c r="N25" s="10"/>
      <c r="O25" s="25" t="s">
        <v>42</v>
      </c>
      <c r="P25" s="23" t="e">
        <f>IF(ISBLANK(R14),"",IF(ISBLANK(P21),"",IF(ISBLANK(R17),"",(($P$24*$P$18)/($P$22-$P$23)))))</f>
        <v>#REF!</v>
      </c>
      <c r="Q25" s="10" t="s">
        <v>3</v>
      </c>
      <c r="R25" s="2"/>
    </row>
    <row r="26" spans="3:54" hidden="1" x14ac:dyDescent="0.25">
      <c r="C26" s="40" t="s">
        <v>31</v>
      </c>
      <c r="D26" s="41"/>
      <c r="E26" s="41"/>
      <c r="F26" s="41"/>
      <c r="G26" s="41"/>
      <c r="H26" s="41"/>
      <c r="I26" s="41"/>
      <c r="J26" s="41"/>
      <c r="K26" s="10"/>
      <c r="L26" s="10"/>
      <c r="M26" s="10"/>
      <c r="N26" s="10"/>
      <c r="O26" s="25" t="s">
        <v>30</v>
      </c>
      <c r="P26" s="23" t="e">
        <f>2+(#REF!+#REF!)</f>
        <v>#REF!</v>
      </c>
      <c r="Q26" s="10" t="s">
        <v>6</v>
      </c>
      <c r="R26" s="2"/>
    </row>
    <row r="27" spans="3:54" ht="15.75" hidden="1" thickBot="1" x14ac:dyDescent="0.3">
      <c r="C27" s="26"/>
      <c r="D27" s="27"/>
      <c r="E27" s="27"/>
      <c r="F27" s="27"/>
      <c r="G27" s="27"/>
      <c r="H27" s="27"/>
      <c r="I27" s="27"/>
      <c r="J27" s="27"/>
      <c r="K27" s="28"/>
      <c r="L27" s="28"/>
      <c r="M27" s="28"/>
      <c r="N27" s="28"/>
      <c r="O27" s="29" t="s">
        <v>29</v>
      </c>
      <c r="P27" s="24">
        <v>1.6999999999999999E-3</v>
      </c>
      <c r="Q27" s="28"/>
      <c r="R27" s="4"/>
    </row>
    <row r="29" spans="3:54" ht="15.75" x14ac:dyDescent="0.25">
      <c r="E29" s="202" t="s">
        <v>60</v>
      </c>
      <c r="F29" s="202"/>
      <c r="G29" s="202"/>
      <c r="H29" s="202"/>
      <c r="I29" s="69" t="s">
        <v>66</v>
      </c>
      <c r="K29" s="70"/>
      <c r="L29" s="70"/>
      <c r="M29" s="70"/>
      <c r="N29" s="71"/>
      <c r="O29" s="70" t="s">
        <v>66</v>
      </c>
    </row>
    <row r="30" spans="3:54" ht="16.5" thickBot="1" x14ac:dyDescent="0.3">
      <c r="E30" s="173"/>
      <c r="F30" s="173"/>
      <c r="G30" s="173"/>
      <c r="H30" s="173"/>
      <c r="I30" s="173"/>
      <c r="J30" s="73"/>
      <c r="K30" s="72"/>
      <c r="L30" s="72"/>
      <c r="M30" s="72"/>
      <c r="N30" s="71"/>
      <c r="O30" s="71" t="s">
        <v>65</v>
      </c>
      <c r="P30" s="71"/>
    </row>
    <row r="31" spans="3:54" ht="15.75" customHeight="1" x14ac:dyDescent="0.25">
      <c r="C31" s="203" t="s">
        <v>5</v>
      </c>
      <c r="D31" s="190" t="s">
        <v>24</v>
      </c>
      <c r="E31" s="190" t="s">
        <v>58</v>
      </c>
      <c r="F31" s="190" t="s">
        <v>56</v>
      </c>
      <c r="G31" s="190" t="s">
        <v>20</v>
      </c>
      <c r="H31" s="190" t="s">
        <v>76</v>
      </c>
      <c r="I31" s="188" t="s">
        <v>77</v>
      </c>
      <c r="J31" s="188" t="s">
        <v>64</v>
      </c>
      <c r="K31" s="190" t="s">
        <v>21</v>
      </c>
      <c r="L31" s="190" t="s">
        <v>22</v>
      </c>
      <c r="M31" s="190" t="s">
        <v>26</v>
      </c>
      <c r="N31" s="190" t="s">
        <v>25</v>
      </c>
      <c r="O31" s="190" t="s">
        <v>23</v>
      </c>
      <c r="P31" s="192" t="s">
        <v>74</v>
      </c>
      <c r="Q31" s="192"/>
      <c r="R31" s="192"/>
      <c r="S31" s="192"/>
      <c r="T31" s="184" t="s">
        <v>69</v>
      </c>
      <c r="U31" s="184"/>
      <c r="V31" s="184" t="s">
        <v>70</v>
      </c>
      <c r="W31" s="184"/>
      <c r="X31" s="184" t="s">
        <v>71</v>
      </c>
      <c r="Y31" s="184"/>
      <c r="Z31" s="184" t="s">
        <v>67</v>
      </c>
      <c r="AA31" s="184"/>
      <c r="AB31" s="184" t="s">
        <v>68</v>
      </c>
      <c r="AC31" s="186"/>
      <c r="AD31" s="227" t="s">
        <v>80</v>
      </c>
      <c r="AE31" s="227" t="s">
        <v>81</v>
      </c>
      <c r="AF31" s="227" t="s">
        <v>82</v>
      </c>
      <c r="AG31" s="228" t="s">
        <v>83</v>
      </c>
      <c r="AH31" s="227" t="s">
        <v>84</v>
      </c>
      <c r="AI31" s="227" t="s">
        <v>85</v>
      </c>
      <c r="AJ31" s="227" t="s">
        <v>86</v>
      </c>
      <c r="AK31" s="227" t="s">
        <v>87</v>
      </c>
      <c r="AL31" s="228" t="s">
        <v>88</v>
      </c>
      <c r="AM31" s="227" t="s">
        <v>89</v>
      </c>
      <c r="AN31" s="227" t="s">
        <v>90</v>
      </c>
      <c r="AO31" s="227" t="s">
        <v>91</v>
      </c>
      <c r="AP31" s="227" t="s">
        <v>92</v>
      </c>
      <c r="AQ31" s="227" t="s">
        <v>93</v>
      </c>
      <c r="AR31" s="228" t="s">
        <v>94</v>
      </c>
      <c r="AS31" s="228" t="s">
        <v>95</v>
      </c>
      <c r="AT31" s="228" t="s">
        <v>96</v>
      </c>
      <c r="AU31" s="227" t="s">
        <v>97</v>
      </c>
      <c r="AV31" s="227" t="s">
        <v>98</v>
      </c>
      <c r="AW31" s="229" t="s">
        <v>99</v>
      </c>
      <c r="AX31" s="227" t="s">
        <v>100</v>
      </c>
      <c r="AY31" s="227" t="s">
        <v>101</v>
      </c>
      <c r="AZ31" s="228" t="s">
        <v>102</v>
      </c>
      <c r="BA31" s="227" t="s">
        <v>103</v>
      </c>
      <c r="BB31" s="230" t="s">
        <v>104</v>
      </c>
    </row>
    <row r="32" spans="3:54" ht="15.75" customHeight="1" x14ac:dyDescent="0.25">
      <c r="C32" s="204"/>
      <c r="D32" s="191"/>
      <c r="E32" s="191"/>
      <c r="F32" s="191"/>
      <c r="G32" s="191"/>
      <c r="H32" s="191"/>
      <c r="I32" s="205"/>
      <c r="J32" s="189"/>
      <c r="K32" s="191"/>
      <c r="L32" s="191"/>
      <c r="M32" s="191"/>
      <c r="N32" s="191"/>
      <c r="O32" s="191"/>
      <c r="P32" s="193"/>
      <c r="Q32" s="193"/>
      <c r="R32" s="193"/>
      <c r="S32" s="193"/>
      <c r="T32" s="185"/>
      <c r="U32" s="185"/>
      <c r="V32" s="185"/>
      <c r="W32" s="185"/>
      <c r="X32" s="185"/>
      <c r="Y32" s="185"/>
      <c r="Z32" s="185"/>
      <c r="AA32" s="185"/>
      <c r="AB32" s="185"/>
      <c r="AC32" s="187"/>
      <c r="AD32" s="227"/>
      <c r="AE32" s="227"/>
      <c r="AF32" s="227"/>
      <c r="AG32" s="228"/>
      <c r="AH32" s="227"/>
      <c r="AI32" s="227"/>
      <c r="AJ32" s="227"/>
      <c r="AK32" s="227"/>
      <c r="AL32" s="228"/>
      <c r="AM32" s="227"/>
      <c r="AN32" s="227"/>
      <c r="AO32" s="227"/>
      <c r="AP32" s="227"/>
      <c r="AQ32" s="227"/>
      <c r="AR32" s="228"/>
      <c r="AS32" s="228"/>
      <c r="AT32" s="228"/>
      <c r="AU32" s="227"/>
      <c r="AV32" s="227"/>
      <c r="AW32" s="229"/>
      <c r="AX32" s="227"/>
      <c r="AY32" s="227"/>
      <c r="AZ32" s="228"/>
      <c r="BA32" s="227"/>
      <c r="BB32" s="230"/>
    </row>
    <row r="33" spans="1:54" ht="15.75" customHeight="1" x14ac:dyDescent="0.25">
      <c r="C33" s="178" t="s">
        <v>59</v>
      </c>
      <c r="D33" s="180" t="s">
        <v>4</v>
      </c>
      <c r="E33" s="180" t="s">
        <v>2</v>
      </c>
      <c r="F33" s="176" t="s">
        <v>62</v>
      </c>
      <c r="G33" s="182"/>
      <c r="H33" s="176" t="s">
        <v>27</v>
      </c>
      <c r="I33" s="176" t="s">
        <v>27</v>
      </c>
      <c r="J33" s="176" t="s">
        <v>62</v>
      </c>
      <c r="K33" s="174"/>
      <c r="L33" s="174"/>
      <c r="M33" s="174"/>
      <c r="N33" s="174"/>
      <c r="O33" s="174"/>
      <c r="P33" s="137" t="s">
        <v>132</v>
      </c>
      <c r="Q33" s="137"/>
      <c r="R33" s="137" t="s">
        <v>133</v>
      </c>
      <c r="S33" s="137" t="s">
        <v>134</v>
      </c>
      <c r="T33" s="138" t="s">
        <v>135</v>
      </c>
      <c r="U33" s="138" t="s">
        <v>136</v>
      </c>
      <c r="V33" s="138" t="s">
        <v>137</v>
      </c>
      <c r="W33" s="138" t="s">
        <v>138</v>
      </c>
      <c r="X33" s="138" t="s">
        <v>139</v>
      </c>
      <c r="Y33" s="138" t="s">
        <v>140</v>
      </c>
      <c r="Z33" s="138" t="s">
        <v>141</v>
      </c>
      <c r="AA33" s="138" t="s">
        <v>142</v>
      </c>
      <c r="AB33" s="138" t="s">
        <v>143</v>
      </c>
      <c r="AC33" s="139" t="s">
        <v>144</v>
      </c>
      <c r="AD33" s="129" t="s">
        <v>105</v>
      </c>
      <c r="AE33" s="129" t="s">
        <v>106</v>
      </c>
      <c r="AF33" s="129" t="s">
        <v>107</v>
      </c>
      <c r="AG33" s="130" t="s">
        <v>108</v>
      </c>
      <c r="AH33" s="129" t="s">
        <v>109</v>
      </c>
      <c r="AI33" s="131" t="s">
        <v>110</v>
      </c>
      <c r="AJ33" s="129" t="s">
        <v>111</v>
      </c>
      <c r="AK33" s="131" t="s">
        <v>112</v>
      </c>
      <c r="AL33" s="129" t="s">
        <v>113</v>
      </c>
      <c r="AM33" s="129" t="s">
        <v>114</v>
      </c>
      <c r="AN33" s="129" t="s">
        <v>115</v>
      </c>
      <c r="AO33" s="129" t="s">
        <v>116</v>
      </c>
      <c r="AP33" s="129" t="s">
        <v>117</v>
      </c>
      <c r="AQ33" s="131" t="s">
        <v>118</v>
      </c>
      <c r="AR33" s="129" t="s">
        <v>119</v>
      </c>
      <c r="AS33" s="129" t="s">
        <v>120</v>
      </c>
      <c r="AT33" s="132" t="s">
        <v>121</v>
      </c>
      <c r="AU33" s="131" t="s">
        <v>122</v>
      </c>
      <c r="AV33" s="131" t="s">
        <v>123</v>
      </c>
      <c r="AW33" s="131" t="s">
        <v>124</v>
      </c>
      <c r="AX33" s="129" t="s">
        <v>125</v>
      </c>
      <c r="AY33" s="129" t="s">
        <v>126</v>
      </c>
      <c r="AZ33" s="130" t="s">
        <v>127</v>
      </c>
      <c r="BA33" s="129" t="s">
        <v>128</v>
      </c>
      <c r="BB33" s="133" t="s">
        <v>129</v>
      </c>
    </row>
    <row r="34" spans="1:54" ht="14.25" customHeight="1" thickBot="1" x14ac:dyDescent="0.3">
      <c r="C34" s="179"/>
      <c r="D34" s="181"/>
      <c r="E34" s="181"/>
      <c r="F34" s="177"/>
      <c r="G34" s="183"/>
      <c r="H34" s="177"/>
      <c r="I34" s="177"/>
      <c r="J34" s="177"/>
      <c r="K34" s="125"/>
      <c r="L34" s="125"/>
      <c r="M34" s="125"/>
      <c r="N34" s="126" t="s">
        <v>6</v>
      </c>
      <c r="O34" s="125"/>
      <c r="P34" s="126" t="s">
        <v>61</v>
      </c>
      <c r="Q34" s="126" t="s">
        <v>79</v>
      </c>
      <c r="R34" s="126" t="s">
        <v>63</v>
      </c>
      <c r="S34" s="126" t="s">
        <v>28</v>
      </c>
      <c r="T34" s="100" t="s">
        <v>63</v>
      </c>
      <c r="U34" s="100" t="s">
        <v>28</v>
      </c>
      <c r="V34" s="100" t="s">
        <v>63</v>
      </c>
      <c r="W34" s="100" t="s">
        <v>28</v>
      </c>
      <c r="X34" s="100" t="s">
        <v>63</v>
      </c>
      <c r="Y34" s="100" t="s">
        <v>28</v>
      </c>
      <c r="Z34" s="100" t="s">
        <v>63</v>
      </c>
      <c r="AA34" s="100" t="s">
        <v>28</v>
      </c>
      <c r="AB34" s="100" t="s">
        <v>63</v>
      </c>
      <c r="AC34" s="101" t="s">
        <v>28</v>
      </c>
      <c r="AD34" s="134" t="s">
        <v>130</v>
      </c>
      <c r="AE34" s="134" t="s">
        <v>130</v>
      </c>
      <c r="AF34" s="134" t="s">
        <v>130</v>
      </c>
      <c r="AG34" s="135" t="s">
        <v>131</v>
      </c>
      <c r="AH34" s="134" t="s">
        <v>131</v>
      </c>
      <c r="AI34" s="134" t="s">
        <v>131</v>
      </c>
      <c r="AJ34" s="134" t="s">
        <v>131</v>
      </c>
      <c r="AK34" s="134" t="s">
        <v>131</v>
      </c>
      <c r="AL34" s="134" t="s">
        <v>131</v>
      </c>
      <c r="AM34" s="134" t="s">
        <v>131</v>
      </c>
      <c r="AN34" s="134" t="s">
        <v>131</v>
      </c>
      <c r="AO34" s="134" t="s">
        <v>131</v>
      </c>
      <c r="AP34" s="134" t="s">
        <v>131</v>
      </c>
      <c r="AQ34" s="134" t="s">
        <v>131</v>
      </c>
      <c r="AR34" s="134" t="s">
        <v>131</v>
      </c>
      <c r="AS34" s="134" t="s">
        <v>131</v>
      </c>
      <c r="AT34" s="134" t="s">
        <v>131</v>
      </c>
      <c r="AU34" s="134" t="s">
        <v>131</v>
      </c>
      <c r="AV34" s="134" t="s">
        <v>131</v>
      </c>
      <c r="AW34" s="134" t="s">
        <v>131</v>
      </c>
      <c r="AX34" s="134" t="s">
        <v>131</v>
      </c>
      <c r="AY34" s="134" t="s">
        <v>131</v>
      </c>
      <c r="AZ34" s="134" t="s">
        <v>131</v>
      </c>
      <c r="BA34" s="134" t="s">
        <v>131</v>
      </c>
      <c r="BB34" s="134" t="s">
        <v>131</v>
      </c>
    </row>
    <row r="35" spans="1:54" ht="15.75" x14ac:dyDescent="0.25">
      <c r="A35" s="75">
        <f>IF(ISBLANK(VLOOKUP(D35,#REF!,3)),0,1)</f>
        <v>1</v>
      </c>
      <c r="B35" s="74">
        <f>IF(ISBLANK(D35),0,IF(ISBLANK(E35),0,IF(ISBLANK(F35),0,1)))</f>
        <v>0</v>
      </c>
      <c r="C35" s="140">
        <v>1</v>
      </c>
      <c r="D35" s="53"/>
      <c r="E35" s="53"/>
      <c r="F35" s="53"/>
      <c r="G35" s="164">
        <v>34.945500000000003</v>
      </c>
      <c r="H35" s="53">
        <v>1900</v>
      </c>
      <c r="I35" s="159">
        <v>1902</v>
      </c>
      <c r="J35" s="142" t="s">
        <v>4</v>
      </c>
      <c r="K35" s="143" t="str">
        <f>IF(ISBLANK(E35),"",(0.000824493-(0.0000040899*E35)+(0.000000076438*E35^2)-(0.00000000082467*E35^3)+(0.0000000000053875*E35^4)))</f>
        <v/>
      </c>
      <c r="L35" s="143" t="str">
        <f>IF(ISBLANK(E35),"",(-0.00000572466+(0.00000010227*E35)-(0.0000000016546*E35^2)))</f>
        <v/>
      </c>
      <c r="M35" s="143" t="str">
        <f>IF(ISBLANK(E35),"",IF(ISBLANK(G35),(O35+(K35*35)+(L35*35^1.5)+(0.00000048314*35^2)),(O35+(K35*G35)+(L35*G35^1.5)+(0.00000048314*G35^2))))</f>
        <v/>
      </c>
      <c r="N35" s="144" t="str">
        <f>IF(ISBLANK(D35),"",IF(ISBLANK(G35),J35*(1+0.00001*(35-20)),J35*(1+0.00001*(G35-20))))</f>
        <v/>
      </c>
      <c r="O35" s="143" t="str">
        <f>IF(ISBLANK(E35),"",(0.999842594+(0.00006793952*E35)-(0.00000909529*E35^2)+(0.0000001001685*E35^3)-(0.000000001120083*E35^4)+(0.000000000006536332*E35^5)))</f>
        <v/>
      </c>
      <c r="P35" s="145">
        <v>5.3879999999999999</v>
      </c>
      <c r="Q35" s="145" t="s">
        <v>4</v>
      </c>
      <c r="R35" s="145" t="s">
        <v>4</v>
      </c>
      <c r="S35" s="60">
        <v>234.3</v>
      </c>
      <c r="T35" s="231">
        <v>1E-3</v>
      </c>
      <c r="U35" s="231">
        <v>9.7718940899447744E-4</v>
      </c>
      <c r="X35" s="231">
        <v>22.619</v>
      </c>
      <c r="Y35" s="231">
        <v>22.103047242046085</v>
      </c>
      <c r="Z35" s="231">
        <v>1.4019999999999999</v>
      </c>
      <c r="AA35" s="231">
        <v>1.3700195514102573</v>
      </c>
      <c r="AB35" s="231">
        <v>29.23</v>
      </c>
      <c r="AC35" s="231">
        <v>28.563246424908574</v>
      </c>
      <c r="AD35" s="149"/>
      <c r="AE35" s="149"/>
      <c r="AF35" s="149"/>
      <c r="AG35" s="149"/>
      <c r="AH35" s="149"/>
      <c r="AI35" s="149"/>
      <c r="AJ35" s="149"/>
      <c r="AK35" s="149"/>
      <c r="AL35" s="149"/>
      <c r="AM35" s="149"/>
      <c r="AN35" s="149"/>
      <c r="AO35" s="149"/>
      <c r="AP35" s="149"/>
      <c r="AQ35" s="149"/>
      <c r="AR35" s="149"/>
      <c r="AS35" s="149"/>
      <c r="AT35" s="149"/>
      <c r="AU35" s="149"/>
      <c r="AV35" s="149"/>
      <c r="AW35" s="149"/>
      <c r="AX35" s="149"/>
      <c r="AY35" s="149"/>
      <c r="AZ35" s="149"/>
      <c r="BA35" s="149"/>
      <c r="BB35" s="150"/>
    </row>
    <row r="36" spans="1:54" ht="15.75" x14ac:dyDescent="0.25">
      <c r="A36" s="75">
        <f>IF(ISBLANK(VLOOKUP(D36,#REF!,3)),0,1)</f>
        <v>1</v>
      </c>
      <c r="B36" s="74">
        <f t="shared" ref="B36:B58" si="0">IF(ISBLANK(D36),0,IF(ISBLANK(E36),0,IF(ISBLANK(F36),0,1)))</f>
        <v>0</v>
      </c>
      <c r="C36" s="52">
        <v>2</v>
      </c>
      <c r="D36" s="53"/>
      <c r="E36" s="53"/>
      <c r="F36" s="53"/>
      <c r="G36" s="232">
        <v>34.947400000000002</v>
      </c>
      <c r="H36" s="53">
        <v>1800</v>
      </c>
      <c r="I36" s="159">
        <v>1799</v>
      </c>
      <c r="J36" s="127" t="s">
        <v>4</v>
      </c>
      <c r="K36" s="57" t="str">
        <f t="shared" ref="K36:K45" si="1">IF(ISBLANK(E36),"",(0.000824493-(0.0000040899*E36)+(0.000000076438*E36^2)-(0.00000000082467*E36^3)+(0.0000000000053875*E36^4)))</f>
        <v/>
      </c>
      <c r="L36" s="57" t="str">
        <f t="shared" ref="L36:L45" si="2">IF(ISBLANK(E36),"",(-0.00000572466+(0.00000010227*E36)-(0.0000000016546*E36^2)))</f>
        <v/>
      </c>
      <c r="M36" s="57" t="str">
        <f t="shared" ref="M36:M45" si="3">IF(ISBLANK(E36),"",IF(ISBLANK(G36),(O36+(K36*35)+(L36*35^1.5)+(0.00000048314*35^2)),(O36+(K36*G36)+(L36*G36^1.5)+(0.00000048314*G36^2))))</f>
        <v/>
      </c>
      <c r="N36" s="58" t="str">
        <f t="shared" ref="N36:N45" si="4">IF(ISBLANK(D36),"",IF(ISBLANK(G36),J36*(1+0.00001*(35-20)),J36*(1+0.00001*(G36-20))))</f>
        <v/>
      </c>
      <c r="O36" s="57" t="str">
        <f t="shared" ref="O36:O45" si="5">IF(ISBLANK(E36),"",(0.999842594+(0.00006793952*E36)-(0.00000909529*E36^2)+(0.0000001001685*E36^3)-(0.000000001120083*E36^4)+(0.000000000006536332*E36^5)))</f>
        <v/>
      </c>
      <c r="P36" s="59">
        <v>5.306</v>
      </c>
      <c r="Q36" s="59" t="s">
        <v>4</v>
      </c>
      <c r="R36" s="59" t="s">
        <v>4</v>
      </c>
      <c r="S36" s="60">
        <v>230.7</v>
      </c>
      <c r="T36" s="231">
        <v>0</v>
      </c>
      <c r="U36" s="231">
        <v>0</v>
      </c>
      <c r="X36" s="231">
        <v>22.72</v>
      </c>
      <c r="Y36" s="231">
        <v>22.201743372354525</v>
      </c>
      <c r="Z36" s="231">
        <v>1.4</v>
      </c>
      <c r="AA36" s="231">
        <v>1.3680651725922683</v>
      </c>
      <c r="AB36" s="231">
        <v>24.91</v>
      </c>
      <c r="AC36" s="231">
        <v>24.341788178052433</v>
      </c>
      <c r="AD36" s="76"/>
      <c r="AE36" s="76"/>
      <c r="AF36" s="76"/>
      <c r="AG36" s="76"/>
      <c r="AH36" s="76"/>
      <c r="AI36" s="76"/>
      <c r="AJ36" s="76"/>
      <c r="AK36" s="76"/>
      <c r="AL36" s="76"/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76"/>
      <c r="BA36" s="76"/>
      <c r="BB36" s="77"/>
    </row>
    <row r="37" spans="1:54" ht="15.75" x14ac:dyDescent="0.25">
      <c r="A37" s="75">
        <f>IF(ISBLANK(VLOOKUP(D37,#REF!,3)),0,1)</f>
        <v>1</v>
      </c>
      <c r="B37" s="74">
        <f t="shared" si="0"/>
        <v>0</v>
      </c>
      <c r="C37" s="52">
        <v>3</v>
      </c>
      <c r="D37" s="53"/>
      <c r="E37" s="53"/>
      <c r="F37" s="53"/>
      <c r="G37" s="232">
        <v>34.947200000000002</v>
      </c>
      <c r="H37" s="53">
        <v>1800</v>
      </c>
      <c r="I37" s="159">
        <v>1799</v>
      </c>
      <c r="J37" s="127" t="s">
        <v>4</v>
      </c>
      <c r="K37" s="57" t="str">
        <f t="shared" si="1"/>
        <v/>
      </c>
      <c r="L37" s="57" t="str">
        <f t="shared" si="2"/>
        <v/>
      </c>
      <c r="M37" s="57" t="str">
        <f t="shared" si="3"/>
        <v/>
      </c>
      <c r="N37" s="58" t="str">
        <f t="shared" si="4"/>
        <v/>
      </c>
      <c r="O37" s="57" t="str">
        <f t="shared" si="5"/>
        <v/>
      </c>
      <c r="P37" s="59">
        <v>5.306</v>
      </c>
      <c r="Q37" s="59" t="s">
        <v>4</v>
      </c>
      <c r="R37" s="59" t="s">
        <v>4</v>
      </c>
      <c r="S37" s="60">
        <v>230.7</v>
      </c>
      <c r="T37" s="231">
        <v>0</v>
      </c>
      <c r="U37" s="231">
        <v>0</v>
      </c>
      <c r="X37" s="231">
        <v>22.76</v>
      </c>
      <c r="Y37" s="231">
        <v>22.240830948714308</v>
      </c>
      <c r="Z37" s="231">
        <v>1.415</v>
      </c>
      <c r="AA37" s="231">
        <v>1.3827230137271855</v>
      </c>
      <c r="AB37" s="231">
        <v>25.31</v>
      </c>
      <c r="AC37" s="231">
        <v>24.732663941650223</v>
      </c>
      <c r="AD37" s="76"/>
      <c r="AE37" s="76"/>
      <c r="AF37" s="76"/>
      <c r="AG37" s="76"/>
      <c r="AH37" s="76"/>
      <c r="AI37" s="76"/>
      <c r="AJ37" s="76"/>
      <c r="AK37" s="76"/>
      <c r="AL37" s="76"/>
      <c r="AM37" s="76"/>
      <c r="AN37" s="76"/>
      <c r="AO37" s="76"/>
      <c r="AP37" s="76"/>
      <c r="AQ37" s="76"/>
      <c r="AR37" s="76"/>
      <c r="AS37" s="76"/>
      <c r="AT37" s="76"/>
      <c r="AU37" s="76"/>
      <c r="AV37" s="76"/>
      <c r="AW37" s="76"/>
      <c r="AX37" s="76"/>
      <c r="AY37" s="76"/>
      <c r="AZ37" s="76"/>
      <c r="BA37" s="76"/>
      <c r="BB37" s="77"/>
    </row>
    <row r="38" spans="1:54" ht="15.75" x14ac:dyDescent="0.25">
      <c r="A38" s="75">
        <f>IF(ISBLANK(VLOOKUP(D38,#REF!,3)),0,1)</f>
        <v>1</v>
      </c>
      <c r="B38" s="74">
        <f t="shared" si="0"/>
        <v>0</v>
      </c>
      <c r="C38" s="52">
        <v>4</v>
      </c>
      <c r="D38" s="53"/>
      <c r="E38" s="53"/>
      <c r="F38" s="53"/>
      <c r="G38" s="164">
        <v>34.947899999999997</v>
      </c>
      <c r="H38" s="53">
        <v>1700</v>
      </c>
      <c r="I38" s="159">
        <v>1700</v>
      </c>
      <c r="J38" s="127" t="s">
        <v>4</v>
      </c>
      <c r="K38" s="57" t="str">
        <f t="shared" si="1"/>
        <v/>
      </c>
      <c r="L38" s="57" t="str">
        <f t="shared" si="2"/>
        <v/>
      </c>
      <c r="M38" s="57" t="str">
        <f t="shared" si="3"/>
        <v/>
      </c>
      <c r="N38" s="58" t="str">
        <f t="shared" si="4"/>
        <v/>
      </c>
      <c r="O38" s="57" t="str">
        <f t="shared" si="5"/>
        <v/>
      </c>
      <c r="P38" s="59">
        <v>5.2789999999999999</v>
      </c>
      <c r="Q38" s="59" t="s">
        <v>4</v>
      </c>
      <c r="R38" s="59" t="s">
        <v>4</v>
      </c>
      <c r="S38" s="60">
        <v>229.6</v>
      </c>
      <c r="T38" s="231">
        <v>0</v>
      </c>
      <c r="U38" s="231">
        <v>0</v>
      </c>
      <c r="X38" s="231">
        <v>22.79</v>
      </c>
      <c r="Y38" s="231">
        <v>22.27014663098414</v>
      </c>
      <c r="Z38" s="231">
        <v>1.4470000000000001</v>
      </c>
      <c r="AA38" s="231">
        <v>1.4139930748150089</v>
      </c>
      <c r="AB38" s="231">
        <v>22.12</v>
      </c>
      <c r="AC38" s="231">
        <v>21.615429726957842</v>
      </c>
      <c r="AD38" s="76"/>
      <c r="AE38" s="76"/>
      <c r="AF38" s="76"/>
      <c r="AG38" s="76"/>
      <c r="AH38" s="76"/>
      <c r="AI38" s="76"/>
      <c r="AJ38" s="76"/>
      <c r="AK38" s="76"/>
      <c r="AL38" s="76"/>
      <c r="AM38" s="76"/>
      <c r="AN38" s="76"/>
      <c r="AO38" s="76"/>
      <c r="AP38" s="76"/>
      <c r="AQ38" s="76"/>
      <c r="AR38" s="76"/>
      <c r="AS38" s="76"/>
      <c r="AT38" s="76"/>
      <c r="AU38" s="76"/>
      <c r="AV38" s="76"/>
      <c r="AW38" s="76"/>
      <c r="AX38" s="76"/>
      <c r="AY38" s="76"/>
      <c r="AZ38" s="76"/>
      <c r="BA38" s="76"/>
      <c r="BB38" s="77"/>
    </row>
    <row r="39" spans="1:54" ht="15.75" x14ac:dyDescent="0.25">
      <c r="A39" s="75">
        <f>IF(ISBLANK(VLOOKUP(D39,#REF!,3)),0,1)</f>
        <v>1</v>
      </c>
      <c r="B39" s="74">
        <f t="shared" si="0"/>
        <v>0</v>
      </c>
      <c r="C39" s="52">
        <v>5</v>
      </c>
      <c r="D39" s="53"/>
      <c r="E39" s="53"/>
      <c r="F39" s="53"/>
      <c r="G39" s="164">
        <v>34.949800000000003</v>
      </c>
      <c r="H39" s="53">
        <v>1600</v>
      </c>
      <c r="I39" s="159">
        <v>1600</v>
      </c>
      <c r="J39" s="127" t="s">
        <v>4</v>
      </c>
      <c r="K39" s="57" t="str">
        <f t="shared" si="1"/>
        <v/>
      </c>
      <c r="L39" s="57" t="str">
        <f t="shared" si="2"/>
        <v/>
      </c>
      <c r="M39" s="57" t="str">
        <f t="shared" si="3"/>
        <v/>
      </c>
      <c r="N39" s="58" t="str">
        <f t="shared" si="4"/>
        <v/>
      </c>
      <c r="O39" s="57" t="str">
        <f t="shared" si="5"/>
        <v/>
      </c>
      <c r="P39" s="59">
        <v>5.2169999999999996</v>
      </c>
      <c r="Q39" s="59" t="s">
        <v>4</v>
      </c>
      <c r="R39" s="59" t="s">
        <v>4</v>
      </c>
      <c r="S39" s="60">
        <v>226.9</v>
      </c>
      <c r="T39" s="231">
        <v>0</v>
      </c>
      <c r="U39" s="231">
        <v>0</v>
      </c>
      <c r="X39" s="231">
        <v>23.1</v>
      </c>
      <c r="Y39" s="231">
        <v>22.573075347772431</v>
      </c>
      <c r="Z39" s="231">
        <v>1.468</v>
      </c>
      <c r="AA39" s="231">
        <v>1.4345140524038928</v>
      </c>
      <c r="AB39" s="231">
        <v>21.31</v>
      </c>
      <c r="AC39" s="231">
        <v>20.823906305672313</v>
      </c>
      <c r="AD39" s="76"/>
      <c r="AE39" s="76"/>
      <c r="AF39" s="76"/>
      <c r="AG39" s="76"/>
      <c r="AH39" s="76"/>
      <c r="AI39" s="76"/>
      <c r="AJ39" s="76"/>
      <c r="AK39" s="76"/>
      <c r="AL39" s="76"/>
      <c r="AM39" s="76"/>
      <c r="AN39" s="76"/>
      <c r="AO39" s="76"/>
      <c r="AP39" s="76"/>
      <c r="AQ39" s="76"/>
      <c r="AR39" s="76"/>
      <c r="AS39" s="76"/>
      <c r="AT39" s="76"/>
      <c r="AU39" s="76"/>
      <c r="AV39" s="76"/>
      <c r="AW39" s="76"/>
      <c r="AX39" s="76"/>
      <c r="AY39" s="76"/>
      <c r="AZ39" s="76"/>
      <c r="BA39" s="76"/>
      <c r="BB39" s="77"/>
    </row>
    <row r="40" spans="1:54" ht="15.75" x14ac:dyDescent="0.25">
      <c r="A40" s="75">
        <f>IF(ISBLANK(VLOOKUP(D40,#REF!,3)),0,1)</f>
        <v>1</v>
      </c>
      <c r="B40" s="74">
        <f t="shared" si="0"/>
        <v>0</v>
      </c>
      <c r="C40" s="52">
        <v>6</v>
      </c>
      <c r="D40" s="53"/>
      <c r="E40" s="53"/>
      <c r="F40" s="53"/>
      <c r="G40" s="164">
        <v>34.937100000000001</v>
      </c>
      <c r="H40" s="53">
        <v>1500</v>
      </c>
      <c r="I40" s="159">
        <v>1499</v>
      </c>
      <c r="J40" s="127" t="s">
        <v>4</v>
      </c>
      <c r="K40" s="57" t="str">
        <f t="shared" si="1"/>
        <v/>
      </c>
      <c r="L40" s="57" t="str">
        <f t="shared" si="2"/>
        <v/>
      </c>
      <c r="M40" s="57" t="str">
        <f t="shared" si="3"/>
        <v/>
      </c>
      <c r="N40" s="58" t="str">
        <f t="shared" si="4"/>
        <v/>
      </c>
      <c r="O40" s="57" t="str">
        <f t="shared" si="5"/>
        <v/>
      </c>
      <c r="P40" s="59">
        <v>5.0590000000000002</v>
      </c>
      <c r="Q40" s="59" t="s">
        <v>4</v>
      </c>
      <c r="R40" s="59" t="s">
        <v>4</v>
      </c>
      <c r="S40" s="60">
        <v>220.1</v>
      </c>
      <c r="T40" s="231">
        <v>0</v>
      </c>
      <c r="U40" s="231">
        <v>0</v>
      </c>
      <c r="X40" s="231">
        <v>24</v>
      </c>
      <c r="Y40" s="231">
        <v>23.452545815867456</v>
      </c>
      <c r="Z40" s="231">
        <v>1.5680000000000001</v>
      </c>
      <c r="AA40" s="231">
        <v>1.5322329933033407</v>
      </c>
      <c r="AB40" s="231">
        <v>21.62</v>
      </c>
      <c r="AC40" s="231">
        <v>21.126835022460604</v>
      </c>
      <c r="AD40" s="76"/>
      <c r="AE40" s="76"/>
      <c r="AF40" s="76"/>
      <c r="AG40" s="76"/>
      <c r="AH40" s="76"/>
      <c r="AI40" s="76"/>
      <c r="AJ40" s="76"/>
      <c r="AK40" s="76"/>
      <c r="AL40" s="76"/>
      <c r="AM40" s="76"/>
      <c r="AN40" s="76"/>
      <c r="AO40" s="76"/>
      <c r="AP40" s="76"/>
      <c r="AQ40" s="76"/>
      <c r="AR40" s="76"/>
      <c r="AS40" s="76"/>
      <c r="AT40" s="76"/>
      <c r="AU40" s="76"/>
      <c r="AV40" s="76"/>
      <c r="AW40" s="76"/>
      <c r="AX40" s="76"/>
      <c r="AY40" s="76"/>
      <c r="AZ40" s="76"/>
      <c r="BA40" s="76"/>
      <c r="BB40" s="77"/>
    </row>
    <row r="41" spans="1:54" ht="15.75" x14ac:dyDescent="0.25">
      <c r="A41" s="75">
        <f>IF(ISBLANK(VLOOKUP(D41,#REF!,3)),0,1)</f>
        <v>1</v>
      </c>
      <c r="B41" s="74">
        <f t="shared" si="0"/>
        <v>0</v>
      </c>
      <c r="C41" s="52">
        <v>7</v>
      </c>
      <c r="D41" s="53"/>
      <c r="E41" s="53"/>
      <c r="F41" s="53"/>
      <c r="G41" s="164">
        <v>34.9129</v>
      </c>
      <c r="H41" s="53">
        <v>1400</v>
      </c>
      <c r="I41" s="159">
        <v>1400</v>
      </c>
      <c r="J41" s="127" t="s">
        <v>4</v>
      </c>
      <c r="K41" s="57" t="str">
        <f t="shared" si="1"/>
        <v/>
      </c>
      <c r="L41" s="57" t="str">
        <f t="shared" si="2"/>
        <v/>
      </c>
      <c r="M41" s="57" t="str">
        <f t="shared" si="3"/>
        <v/>
      </c>
      <c r="N41" s="58" t="str">
        <f t="shared" si="4"/>
        <v/>
      </c>
      <c r="O41" s="57" t="str">
        <f t="shared" si="5"/>
        <v/>
      </c>
      <c r="P41" s="59">
        <v>4.7889999999999997</v>
      </c>
      <c r="Q41" s="59" t="s">
        <v>4</v>
      </c>
      <c r="R41" s="59" t="s">
        <v>4</v>
      </c>
      <c r="S41" s="60">
        <v>208.3</v>
      </c>
      <c r="T41" s="231">
        <v>0</v>
      </c>
      <c r="U41" s="231">
        <v>0</v>
      </c>
      <c r="X41" s="231">
        <v>25.32</v>
      </c>
      <c r="Y41" s="231">
        <v>24.742435835740167</v>
      </c>
      <c r="Z41" s="231">
        <v>1.7010000000000001</v>
      </c>
      <c r="AA41" s="231">
        <v>1.662199184699606</v>
      </c>
      <c r="AB41" s="231">
        <v>23.19</v>
      </c>
      <c r="AC41" s="231">
        <v>22.661022394581931</v>
      </c>
      <c r="AD41" s="76"/>
      <c r="AE41" s="76"/>
      <c r="AF41" s="76"/>
      <c r="AG41" s="76"/>
      <c r="AH41" s="76"/>
      <c r="AI41" s="76"/>
      <c r="AJ41" s="76"/>
      <c r="AK41" s="76"/>
      <c r="AL41" s="76"/>
      <c r="AM41" s="76"/>
      <c r="AN41" s="76"/>
      <c r="AO41" s="76"/>
      <c r="AP41" s="76"/>
      <c r="AQ41" s="76"/>
      <c r="AR41" s="76"/>
      <c r="AS41" s="76"/>
      <c r="AT41" s="76"/>
      <c r="AU41" s="76"/>
      <c r="AV41" s="76"/>
      <c r="AW41" s="76"/>
      <c r="AX41" s="76"/>
      <c r="AY41" s="76"/>
      <c r="AZ41" s="76"/>
      <c r="BA41" s="76"/>
      <c r="BB41" s="77"/>
    </row>
    <row r="42" spans="1:54" ht="15.75" x14ac:dyDescent="0.25">
      <c r="A42" s="75">
        <f>IF(ISBLANK(VLOOKUP(D42,#REF!,3)),0,1)</f>
        <v>1</v>
      </c>
      <c r="B42" s="74">
        <f t="shared" si="0"/>
        <v>0</v>
      </c>
      <c r="C42" s="52">
        <v>8</v>
      </c>
      <c r="D42" s="53"/>
      <c r="E42" s="53"/>
      <c r="F42" s="53"/>
      <c r="G42" s="164">
        <v>34.792900000000003</v>
      </c>
      <c r="H42" s="53">
        <v>1200</v>
      </c>
      <c r="I42" s="159">
        <v>1199</v>
      </c>
      <c r="J42" s="127" t="s">
        <v>4</v>
      </c>
      <c r="K42" s="57" t="str">
        <f t="shared" si="1"/>
        <v/>
      </c>
      <c r="L42" s="57" t="str">
        <f t="shared" si="2"/>
        <v/>
      </c>
      <c r="M42" s="57" t="str">
        <f t="shared" si="3"/>
        <v/>
      </c>
      <c r="N42" s="58" t="str">
        <f t="shared" si="4"/>
        <v/>
      </c>
      <c r="O42" s="57" t="str">
        <f t="shared" si="5"/>
        <v/>
      </c>
      <c r="P42" s="59">
        <v>4.0270000000000001</v>
      </c>
      <c r="Q42" s="59" t="s">
        <v>4</v>
      </c>
      <c r="R42" s="59" t="s">
        <v>4</v>
      </c>
      <c r="S42" s="60">
        <v>175.2</v>
      </c>
      <c r="T42" s="231">
        <v>0</v>
      </c>
      <c r="U42" s="231">
        <v>0</v>
      </c>
      <c r="X42" s="231">
        <v>30.28</v>
      </c>
      <c r="Y42" s="231">
        <v>29.589295304352778</v>
      </c>
      <c r="Z42" s="231">
        <v>2.052</v>
      </c>
      <c r="AA42" s="231">
        <v>2.0051926672566678</v>
      </c>
      <c r="AB42" s="231">
        <v>28.4</v>
      </c>
      <c r="AC42" s="231">
        <v>27.752179215443157</v>
      </c>
      <c r="AD42" s="76"/>
      <c r="AE42" s="76"/>
      <c r="AF42" s="76"/>
      <c r="AG42" s="76"/>
      <c r="AH42" s="76"/>
      <c r="AI42" s="76"/>
      <c r="AJ42" s="76"/>
      <c r="AK42" s="76"/>
      <c r="AL42" s="76"/>
      <c r="AM42" s="76"/>
      <c r="AN42" s="76"/>
      <c r="AO42" s="76"/>
      <c r="AP42" s="76"/>
      <c r="AQ42" s="76"/>
      <c r="AR42" s="76"/>
      <c r="AS42" s="76"/>
      <c r="AT42" s="76"/>
      <c r="AU42" s="76"/>
      <c r="AV42" s="76"/>
      <c r="AW42" s="76"/>
      <c r="AX42" s="76"/>
      <c r="AY42" s="76"/>
      <c r="AZ42" s="76"/>
      <c r="BA42" s="76"/>
      <c r="BB42" s="77"/>
    </row>
    <row r="43" spans="1:54" ht="15.75" x14ac:dyDescent="0.25">
      <c r="A43" s="75">
        <f>IF(ISBLANK(VLOOKUP(D43,#REF!,3)),0,1)</f>
        <v>1</v>
      </c>
      <c r="B43" s="74">
        <f t="shared" si="0"/>
        <v>0</v>
      </c>
      <c r="C43" s="52">
        <v>9</v>
      </c>
      <c r="D43" s="53"/>
      <c r="E43" s="53"/>
      <c r="F43" s="53"/>
      <c r="G43" s="164">
        <v>34.622</v>
      </c>
      <c r="H43" s="53">
        <v>1000</v>
      </c>
      <c r="I43" s="159">
        <v>1000</v>
      </c>
      <c r="J43" s="127" t="s">
        <v>4</v>
      </c>
      <c r="K43" s="57" t="str">
        <f t="shared" si="1"/>
        <v/>
      </c>
      <c r="L43" s="57" t="str">
        <f t="shared" si="2"/>
        <v/>
      </c>
      <c r="M43" s="57" t="str">
        <f t="shared" si="3"/>
        <v/>
      </c>
      <c r="N43" s="58" t="str">
        <f t="shared" si="4"/>
        <v/>
      </c>
      <c r="O43" s="57" t="str">
        <f t="shared" si="5"/>
        <v/>
      </c>
      <c r="P43" s="59">
        <v>3.4460000000000002</v>
      </c>
      <c r="Q43" s="59" t="s">
        <v>4</v>
      </c>
      <c r="R43" s="59" t="s">
        <v>4</v>
      </c>
      <c r="S43" s="60">
        <v>149.9</v>
      </c>
      <c r="T43" s="231">
        <v>0</v>
      </c>
      <c r="U43" s="231">
        <v>0</v>
      </c>
      <c r="X43" s="231">
        <v>35.200000000000003</v>
      </c>
      <c r="Y43" s="231">
        <v>34.397067196605605</v>
      </c>
      <c r="Z43" s="231">
        <v>2.347</v>
      </c>
      <c r="AA43" s="231">
        <v>2.2934635429100383</v>
      </c>
      <c r="AB43" s="231">
        <v>32.340000000000003</v>
      </c>
      <c r="AC43" s="231">
        <v>31.602305486881402</v>
      </c>
      <c r="AD43" s="76"/>
      <c r="AE43" s="76"/>
      <c r="AF43" s="76"/>
      <c r="AG43" s="76"/>
      <c r="AH43" s="76"/>
      <c r="AI43" s="76"/>
      <c r="AJ43" s="76"/>
      <c r="AK43" s="76"/>
      <c r="AL43" s="76"/>
      <c r="AM43" s="76"/>
      <c r="AN43" s="76"/>
      <c r="AO43" s="76"/>
      <c r="AP43" s="76"/>
      <c r="AQ43" s="76"/>
      <c r="AR43" s="76"/>
      <c r="AS43" s="76"/>
      <c r="AT43" s="76"/>
      <c r="AU43" s="76"/>
      <c r="AV43" s="76"/>
      <c r="AW43" s="76"/>
      <c r="AX43" s="76"/>
      <c r="AY43" s="76"/>
      <c r="AZ43" s="76"/>
      <c r="BA43" s="76"/>
      <c r="BB43" s="77"/>
    </row>
    <row r="44" spans="1:54" ht="15.75" x14ac:dyDescent="0.25">
      <c r="A44" s="75">
        <f>IF(ISBLANK(VLOOKUP(D44,#REF!,3)),0,1)</f>
        <v>1</v>
      </c>
      <c r="B44" s="74">
        <f t="shared" si="0"/>
        <v>0</v>
      </c>
      <c r="C44" s="52">
        <v>10</v>
      </c>
      <c r="D44" s="53"/>
      <c r="E44" s="53"/>
      <c r="F44" s="53"/>
      <c r="G44" s="164">
        <v>34.510100000000001</v>
      </c>
      <c r="H44" s="53">
        <v>800</v>
      </c>
      <c r="I44" s="159">
        <v>800</v>
      </c>
      <c r="J44" s="127" t="s">
        <v>4</v>
      </c>
      <c r="K44" s="57" t="str">
        <f t="shared" si="1"/>
        <v/>
      </c>
      <c r="L44" s="57" t="str">
        <f t="shared" si="2"/>
        <v/>
      </c>
      <c r="M44" s="57" t="str">
        <f t="shared" si="3"/>
        <v/>
      </c>
      <c r="N44" s="58" t="str">
        <f t="shared" si="4"/>
        <v/>
      </c>
      <c r="O44" s="57" t="str">
        <f t="shared" si="5"/>
        <v/>
      </c>
      <c r="P44" s="59">
        <v>3.202</v>
      </c>
      <c r="Q44" s="59" t="s">
        <v>4</v>
      </c>
      <c r="R44" s="59" t="s">
        <v>4</v>
      </c>
      <c r="S44" s="60">
        <v>139.30000000000001</v>
      </c>
      <c r="T44" s="231">
        <v>1E-3</v>
      </c>
      <c r="U44" s="231">
        <v>9.7718940899447744E-4</v>
      </c>
      <c r="X44" s="231">
        <v>37.059000000000005</v>
      </c>
      <c r="Y44" s="231">
        <v>36.213662307926342</v>
      </c>
      <c r="Z44" s="231">
        <v>2.4790000000000001</v>
      </c>
      <c r="AA44" s="231">
        <v>2.4224525448973098</v>
      </c>
      <c r="AB44" s="231">
        <v>30.27</v>
      </c>
      <c r="AC44" s="231">
        <v>29.57952341026283</v>
      </c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  <c r="AP44" s="76"/>
      <c r="AQ44" s="76"/>
      <c r="AR44" s="76"/>
      <c r="AS44" s="76"/>
      <c r="AT44" s="76"/>
      <c r="AU44" s="76"/>
      <c r="AV44" s="76"/>
      <c r="AW44" s="76"/>
      <c r="AX44" s="76"/>
      <c r="AY44" s="76"/>
      <c r="AZ44" s="76"/>
      <c r="BA44" s="76"/>
      <c r="BB44" s="77"/>
    </row>
    <row r="45" spans="1:54" ht="15.75" x14ac:dyDescent="0.25">
      <c r="A45" s="75">
        <f>IF(ISBLANK(VLOOKUP(D45,#REF!,3)),0,1)</f>
        <v>1</v>
      </c>
      <c r="B45" s="74">
        <f t="shared" si="0"/>
        <v>0</v>
      </c>
      <c r="C45" s="52">
        <v>11</v>
      </c>
      <c r="D45" s="53"/>
      <c r="E45" s="53"/>
      <c r="F45" s="53"/>
      <c r="G45" s="164">
        <v>34.700499999999998</v>
      </c>
      <c r="H45" s="53">
        <v>500</v>
      </c>
      <c r="I45" s="159">
        <v>499</v>
      </c>
      <c r="J45" s="127" t="s">
        <v>4</v>
      </c>
      <c r="K45" s="57" t="str">
        <f t="shared" si="1"/>
        <v/>
      </c>
      <c r="L45" s="57" t="str">
        <f t="shared" si="2"/>
        <v/>
      </c>
      <c r="M45" s="57" t="str">
        <f t="shared" si="3"/>
        <v/>
      </c>
      <c r="N45" s="58" t="str">
        <f t="shared" si="4"/>
        <v/>
      </c>
      <c r="O45" s="57" t="str">
        <f t="shared" si="5"/>
        <v/>
      </c>
      <c r="P45" s="59">
        <v>1.1379999999999999</v>
      </c>
      <c r="Q45" s="59" t="s">
        <v>4</v>
      </c>
      <c r="R45" s="59" t="s">
        <v>4</v>
      </c>
      <c r="S45" s="60">
        <v>49.5</v>
      </c>
      <c r="T45" s="231">
        <v>3.0000000000000001E-3</v>
      </c>
      <c r="U45" s="231">
        <v>2.9315682269834323E-3</v>
      </c>
      <c r="X45" s="231">
        <v>41.307000000000002</v>
      </c>
      <c r="Y45" s="231">
        <v>40.364762917334879</v>
      </c>
      <c r="Z45" s="231">
        <v>2.5350000000000001</v>
      </c>
      <c r="AA45" s="231">
        <v>2.4771751518010006</v>
      </c>
      <c r="AB45" s="231">
        <v>21.57</v>
      </c>
      <c r="AC45" s="231">
        <v>21.077975552010876</v>
      </c>
      <c r="AD45" s="76"/>
      <c r="AE45" s="76"/>
      <c r="AF45" s="76"/>
      <c r="AG45" s="76"/>
      <c r="AH45" s="76"/>
      <c r="AI45" s="76"/>
      <c r="AJ45" s="76"/>
      <c r="AK45" s="76"/>
      <c r="AL45" s="76"/>
      <c r="AM45" s="76"/>
      <c r="AN45" s="76"/>
      <c r="AO45" s="76"/>
      <c r="AP45" s="76"/>
      <c r="AQ45" s="76"/>
      <c r="AR45" s="76"/>
      <c r="AS45" s="76"/>
      <c r="AT45" s="76"/>
      <c r="AU45" s="76"/>
      <c r="AV45" s="76"/>
      <c r="AW45" s="76"/>
      <c r="AX45" s="76"/>
      <c r="AY45" s="76"/>
      <c r="AZ45" s="76"/>
      <c r="BA45" s="76"/>
      <c r="BB45" s="77"/>
    </row>
    <row r="46" spans="1:54" ht="15.75" x14ac:dyDescent="0.25">
      <c r="A46" s="75">
        <f>IF(ISBLANK(VLOOKUP(D46,#REF!,3)),0,1)</f>
        <v>1</v>
      </c>
      <c r="B46" s="74">
        <f t="shared" si="0"/>
        <v>0</v>
      </c>
      <c r="C46" s="52">
        <v>12</v>
      </c>
      <c r="D46" s="53"/>
      <c r="E46" s="54"/>
      <c r="F46" s="55"/>
      <c r="G46" s="164">
        <v>35.051099999999998</v>
      </c>
      <c r="H46" s="53">
        <v>300</v>
      </c>
      <c r="I46" s="159">
        <v>300</v>
      </c>
      <c r="J46" s="127" t="s">
        <v>4</v>
      </c>
      <c r="K46" s="127" t="s">
        <v>4</v>
      </c>
      <c r="L46" s="127" t="s">
        <v>4</v>
      </c>
      <c r="M46" s="127" t="s">
        <v>4</v>
      </c>
      <c r="N46" s="127" t="s">
        <v>4</v>
      </c>
      <c r="O46" s="127" t="s">
        <v>4</v>
      </c>
      <c r="P46" s="59">
        <v>0.94</v>
      </c>
      <c r="Q46" s="59" t="s">
        <v>4</v>
      </c>
      <c r="R46" s="59" t="s">
        <v>4</v>
      </c>
      <c r="S46" s="60">
        <v>40.9</v>
      </c>
      <c r="T46" s="231">
        <v>3.0000000000000001E-3</v>
      </c>
      <c r="U46" s="231">
        <v>2.9315682269834323E-3</v>
      </c>
      <c r="X46" s="231">
        <v>34.896999999999998</v>
      </c>
      <c r="Y46" s="231">
        <v>34.100978805680278</v>
      </c>
      <c r="Z46" s="231">
        <v>2.0230000000000001</v>
      </c>
      <c r="AA46" s="231">
        <v>1.9768541743958279</v>
      </c>
      <c r="AB46" s="231">
        <v>13.88</v>
      </c>
      <c r="AC46" s="231">
        <v>13.563388996843347</v>
      </c>
      <c r="AD46" s="76"/>
      <c r="AE46" s="76"/>
      <c r="AF46" s="76"/>
      <c r="AG46" s="76"/>
      <c r="AH46" s="76"/>
      <c r="AI46" s="76"/>
      <c r="AJ46" s="76"/>
      <c r="AK46" s="76"/>
      <c r="AL46" s="76"/>
      <c r="AM46" s="76"/>
      <c r="AN46" s="76"/>
      <c r="AO46" s="76"/>
      <c r="AP46" s="76"/>
      <c r="AQ46" s="76"/>
      <c r="AR46" s="76"/>
      <c r="AS46" s="76"/>
      <c r="AT46" s="76"/>
      <c r="AU46" s="76"/>
      <c r="AV46" s="76"/>
      <c r="AW46" s="76"/>
      <c r="AX46" s="76"/>
      <c r="AY46" s="76"/>
      <c r="AZ46" s="76"/>
      <c r="BA46" s="76"/>
      <c r="BB46" s="77"/>
    </row>
    <row r="47" spans="1:54" ht="15.75" x14ac:dyDescent="0.25">
      <c r="A47" s="75">
        <f>IF(ISBLANK(VLOOKUP(D47,#REF!,3)),0,1)</f>
        <v>1</v>
      </c>
      <c r="B47" s="74">
        <f t="shared" si="0"/>
        <v>0</v>
      </c>
      <c r="C47" s="52">
        <v>13</v>
      </c>
      <c r="D47" s="53"/>
      <c r="E47" s="54"/>
      <c r="F47" s="55"/>
      <c r="G47" s="164">
        <v>35.546900000000001</v>
      </c>
      <c r="H47" s="53">
        <v>160</v>
      </c>
      <c r="I47" s="159">
        <v>159</v>
      </c>
      <c r="J47" s="127" t="s">
        <v>4</v>
      </c>
      <c r="K47" s="127" t="s">
        <v>4</v>
      </c>
      <c r="L47" s="127" t="s">
        <v>4</v>
      </c>
      <c r="M47" s="127" t="s">
        <v>4</v>
      </c>
      <c r="N47" s="127" t="s">
        <v>4</v>
      </c>
      <c r="O47" s="127" t="s">
        <v>4</v>
      </c>
      <c r="P47" s="59">
        <v>1.7230000000000001</v>
      </c>
      <c r="Q47" s="59" t="s">
        <v>4</v>
      </c>
      <c r="R47" s="59" t="s">
        <v>4</v>
      </c>
      <c r="S47" s="60">
        <v>75</v>
      </c>
      <c r="T47" s="231">
        <v>1.6E-2</v>
      </c>
      <c r="U47" s="231">
        <v>1.5635030543911639E-2</v>
      </c>
      <c r="X47" s="231">
        <v>23.664000000000001</v>
      </c>
      <c r="Y47" s="231">
        <v>23.124210174445313</v>
      </c>
      <c r="Z47" s="231">
        <v>1.389</v>
      </c>
      <c r="AA47" s="231">
        <v>1.3573160890933291</v>
      </c>
      <c r="AB47" s="231">
        <v>8.25</v>
      </c>
      <c r="AC47" s="231">
        <v>8.061812624204439</v>
      </c>
      <c r="AD47" s="76"/>
      <c r="AE47" s="76"/>
      <c r="AF47" s="76"/>
      <c r="AG47" s="76"/>
      <c r="AH47" s="76"/>
      <c r="AI47" s="76"/>
      <c r="AJ47" s="76"/>
      <c r="AK47" s="76"/>
      <c r="AL47" s="76"/>
      <c r="AM47" s="76"/>
      <c r="AN47" s="76"/>
      <c r="AO47" s="76"/>
      <c r="AP47" s="76"/>
      <c r="AQ47" s="76"/>
      <c r="AR47" s="76"/>
      <c r="AS47" s="76"/>
      <c r="AT47" s="76"/>
      <c r="AU47" s="76"/>
      <c r="AV47" s="76"/>
      <c r="AW47" s="76"/>
      <c r="AX47" s="76"/>
      <c r="AY47" s="76"/>
      <c r="AZ47" s="76"/>
      <c r="BA47" s="76"/>
      <c r="BB47" s="77"/>
    </row>
    <row r="48" spans="1:54" ht="15.75" x14ac:dyDescent="0.25">
      <c r="A48" s="75">
        <f>IF(ISBLANK(VLOOKUP(D48,#REF!,3)),0,1)</f>
        <v>1</v>
      </c>
      <c r="B48" s="74">
        <f t="shared" si="0"/>
        <v>0</v>
      </c>
      <c r="C48" s="52">
        <v>14</v>
      </c>
      <c r="D48" s="53"/>
      <c r="E48" s="54"/>
      <c r="F48" s="55"/>
      <c r="G48" s="164">
        <v>35.604599999999998</v>
      </c>
      <c r="H48" s="53">
        <v>130</v>
      </c>
      <c r="I48" s="159">
        <v>129</v>
      </c>
      <c r="J48" s="127" t="s">
        <v>4</v>
      </c>
      <c r="K48" s="127" t="s">
        <v>4</v>
      </c>
      <c r="L48" s="127" t="s">
        <v>4</v>
      </c>
      <c r="M48" s="127" t="s">
        <v>4</v>
      </c>
      <c r="N48" s="127" t="s">
        <v>4</v>
      </c>
      <c r="O48" s="127" t="s">
        <v>4</v>
      </c>
      <c r="P48" s="59">
        <v>1.5009999999999999</v>
      </c>
      <c r="Q48" s="59" t="s">
        <v>4</v>
      </c>
      <c r="R48" s="59" t="s">
        <v>4</v>
      </c>
      <c r="S48" s="60">
        <v>65.3</v>
      </c>
      <c r="T48" s="231">
        <v>1.2999999999999999E-2</v>
      </c>
      <c r="U48" s="231">
        <v>1.2703462316928206E-2</v>
      </c>
      <c r="X48" s="231">
        <v>23.896999999999998</v>
      </c>
      <c r="Y48" s="231">
        <v>23.351895306741024</v>
      </c>
      <c r="Z48" s="231">
        <v>1.3479999999999999</v>
      </c>
      <c r="AA48" s="231">
        <v>1.3172513233245553</v>
      </c>
      <c r="AB48" s="231">
        <v>8.25</v>
      </c>
      <c r="AC48" s="231">
        <v>8.061812624204439</v>
      </c>
      <c r="AD48" s="76"/>
      <c r="AE48" s="76"/>
      <c r="AF48" s="76"/>
      <c r="AG48" s="76"/>
      <c r="AH48" s="76"/>
      <c r="AI48" s="76"/>
      <c r="AJ48" s="76"/>
      <c r="AK48" s="76"/>
      <c r="AL48" s="76"/>
      <c r="AM48" s="76"/>
      <c r="AN48" s="76"/>
      <c r="AO48" s="76"/>
      <c r="AP48" s="76"/>
      <c r="AQ48" s="76"/>
      <c r="AR48" s="76"/>
      <c r="AS48" s="76"/>
      <c r="AT48" s="76"/>
      <c r="AU48" s="76"/>
      <c r="AV48" s="76"/>
      <c r="AW48" s="76"/>
      <c r="AX48" s="76"/>
      <c r="AY48" s="76"/>
      <c r="AZ48" s="76"/>
      <c r="BA48" s="76"/>
      <c r="BB48" s="77"/>
    </row>
    <row r="49" spans="1:54" ht="15.75" x14ac:dyDescent="0.25">
      <c r="A49" s="75">
        <f>IF(ISBLANK(VLOOKUP(D49,#REF!,3)),0,1)</f>
        <v>1</v>
      </c>
      <c r="B49" s="74">
        <f t="shared" si="0"/>
        <v>0</v>
      </c>
      <c r="C49" s="52">
        <v>15</v>
      </c>
      <c r="D49" s="53"/>
      <c r="E49" s="54"/>
      <c r="F49" s="55"/>
      <c r="G49" s="164">
        <v>35.677100000000003</v>
      </c>
      <c r="H49" s="53">
        <v>100</v>
      </c>
      <c r="I49" s="159">
        <v>99.5</v>
      </c>
      <c r="J49" s="16"/>
      <c r="K49" s="16"/>
      <c r="L49" s="16"/>
      <c r="M49" s="16"/>
      <c r="N49" s="16"/>
      <c r="O49" s="16"/>
      <c r="P49" s="169">
        <v>2.1459999999999999</v>
      </c>
      <c r="Q49" s="169"/>
      <c r="R49" s="169"/>
      <c r="S49" s="60">
        <v>93.4</v>
      </c>
      <c r="T49" s="231">
        <v>2.9000000000000001E-2</v>
      </c>
      <c r="U49" s="231">
        <v>2.8338492860839847E-2</v>
      </c>
      <c r="X49" s="231">
        <v>19.870999999999999</v>
      </c>
      <c r="Y49" s="231">
        <v>19.417730746129259</v>
      </c>
      <c r="Z49" s="231">
        <v>1.083</v>
      </c>
      <c r="AA49" s="231">
        <v>1.058296129941019</v>
      </c>
      <c r="AB49" s="231">
        <v>6.13</v>
      </c>
      <c r="AC49" s="231">
        <v>5.9901710771361465</v>
      </c>
      <c r="AD49" s="76"/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76"/>
      <c r="AR49" s="76"/>
      <c r="AS49" s="76"/>
      <c r="AT49" s="76"/>
      <c r="AU49" s="76"/>
      <c r="AV49" s="76"/>
      <c r="AW49" s="76"/>
      <c r="AX49" s="76"/>
      <c r="AY49" s="76"/>
      <c r="AZ49" s="76"/>
      <c r="BA49" s="76"/>
      <c r="BB49" s="77"/>
    </row>
    <row r="50" spans="1:54" ht="15.75" x14ac:dyDescent="0.25">
      <c r="A50" s="75">
        <f>IF(ISBLANK(VLOOKUP(D50,#REF!,3)),0,1)</f>
        <v>1</v>
      </c>
      <c r="B50" s="74">
        <f t="shared" si="0"/>
        <v>0</v>
      </c>
      <c r="C50" s="52">
        <v>16</v>
      </c>
      <c r="D50" s="53"/>
      <c r="E50" s="54"/>
      <c r="F50" s="55"/>
      <c r="G50" s="164">
        <v>35.786799999999999</v>
      </c>
      <c r="H50" s="53">
        <v>80</v>
      </c>
      <c r="I50" s="159">
        <v>79</v>
      </c>
      <c r="J50" s="16"/>
      <c r="K50" s="16"/>
      <c r="L50" s="16"/>
      <c r="M50" s="16"/>
      <c r="N50" s="16"/>
      <c r="O50" s="16"/>
      <c r="P50" s="169">
        <v>2.3769999999999998</v>
      </c>
      <c r="Q50" s="169"/>
      <c r="R50" s="169"/>
      <c r="S50" s="60">
        <v>103.5</v>
      </c>
      <c r="T50" s="231">
        <v>7.0999999999999994E-2</v>
      </c>
      <c r="U50" s="231">
        <v>6.9380448038607892E-2</v>
      </c>
      <c r="X50" s="231">
        <v>17.158999999999999</v>
      </c>
      <c r="Y50" s="231">
        <v>16.767593068936236</v>
      </c>
      <c r="Z50" s="231">
        <v>0.89900000000000002</v>
      </c>
      <c r="AA50" s="231">
        <v>0.87849327868603522</v>
      </c>
      <c r="AB50" s="231">
        <v>5.71</v>
      </c>
      <c r="AC50" s="231">
        <v>5.579751525358466</v>
      </c>
      <c r="AD50" s="76"/>
      <c r="AE50" s="76"/>
      <c r="AF50" s="76"/>
      <c r="AG50" s="76"/>
      <c r="AH50" s="76"/>
      <c r="AI50" s="76"/>
      <c r="AJ50" s="76"/>
      <c r="AK50" s="76"/>
      <c r="AL50" s="76"/>
      <c r="AM50" s="76"/>
      <c r="AN50" s="76"/>
      <c r="AO50" s="76"/>
      <c r="AP50" s="76"/>
      <c r="AQ50" s="76"/>
      <c r="AR50" s="76"/>
      <c r="AS50" s="76"/>
      <c r="AT50" s="76"/>
      <c r="AU50" s="76"/>
      <c r="AV50" s="76"/>
      <c r="AW50" s="76"/>
      <c r="AX50" s="76"/>
      <c r="AY50" s="76"/>
      <c r="AZ50" s="76"/>
      <c r="BA50" s="76"/>
      <c r="BB50" s="77"/>
    </row>
    <row r="51" spans="1:54" ht="15.75" x14ac:dyDescent="0.25">
      <c r="A51" s="75">
        <f>IF(ISBLANK(VLOOKUP(D51,#REF!,3)),0,1)</f>
        <v>1</v>
      </c>
      <c r="B51" s="74">
        <f t="shared" si="0"/>
        <v>0</v>
      </c>
      <c r="C51" s="52">
        <v>17</v>
      </c>
      <c r="D51" s="53"/>
      <c r="E51" s="54"/>
      <c r="F51" s="55"/>
      <c r="G51" s="164">
        <v>35.835500000000003</v>
      </c>
      <c r="H51" s="53">
        <v>60</v>
      </c>
      <c r="I51" s="159">
        <v>60</v>
      </c>
      <c r="J51" s="16"/>
      <c r="K51" s="16"/>
      <c r="L51" s="16"/>
      <c r="M51" s="16"/>
      <c r="N51" s="16"/>
      <c r="O51" s="16"/>
      <c r="P51" s="169">
        <v>2.5009999999999999</v>
      </c>
      <c r="Q51" s="169"/>
      <c r="R51" s="169"/>
      <c r="S51" s="60">
        <v>109</v>
      </c>
      <c r="T51" s="231">
        <v>0.20599999999999999</v>
      </c>
      <c r="U51" s="231">
        <v>0.20130101825286234</v>
      </c>
      <c r="X51" s="231">
        <v>15.724</v>
      </c>
      <c r="Y51" s="231">
        <v>15.365326267029163</v>
      </c>
      <c r="Z51" s="231">
        <v>0.73499999999999999</v>
      </c>
      <c r="AA51" s="231">
        <v>0.71823421561094092</v>
      </c>
      <c r="AB51" s="231">
        <v>4.75</v>
      </c>
      <c r="AC51" s="231">
        <v>4.6416496927237674</v>
      </c>
      <c r="AD51" s="76"/>
      <c r="AE51" s="76"/>
      <c r="AF51" s="76"/>
      <c r="AG51" s="76"/>
      <c r="AH51" s="76"/>
      <c r="AI51" s="76"/>
      <c r="AJ51" s="76"/>
      <c r="AK51" s="76"/>
      <c r="AL51" s="76"/>
      <c r="AM51" s="76"/>
      <c r="AN51" s="76"/>
      <c r="AO51" s="76"/>
      <c r="AP51" s="76"/>
      <c r="AQ51" s="76"/>
      <c r="AR51" s="76"/>
      <c r="AS51" s="76"/>
      <c r="AT51" s="76"/>
      <c r="AU51" s="76"/>
      <c r="AV51" s="76"/>
      <c r="AW51" s="76"/>
      <c r="AX51" s="76"/>
      <c r="AY51" s="76"/>
      <c r="AZ51" s="76"/>
      <c r="BA51" s="76"/>
      <c r="BB51" s="77"/>
    </row>
    <row r="52" spans="1:54" ht="15.75" x14ac:dyDescent="0.25">
      <c r="A52" s="75">
        <f>IF(ISBLANK(VLOOKUP(D52,#REF!,3)),0,1)</f>
        <v>1</v>
      </c>
      <c r="B52" s="74">
        <f t="shared" si="0"/>
        <v>0</v>
      </c>
      <c r="C52" s="52">
        <v>18</v>
      </c>
      <c r="D52" s="53"/>
      <c r="E52" s="54"/>
      <c r="F52" s="55"/>
      <c r="G52" s="164">
        <v>35.948999999999998</v>
      </c>
      <c r="H52" s="53">
        <v>40</v>
      </c>
      <c r="I52" s="159">
        <v>40</v>
      </c>
      <c r="J52" s="16"/>
      <c r="K52" s="16"/>
      <c r="L52" s="16"/>
      <c r="M52" s="16"/>
      <c r="N52" s="16"/>
      <c r="O52" s="16"/>
      <c r="P52" s="169">
        <v>2.8180000000000001</v>
      </c>
      <c r="Q52" s="169"/>
      <c r="R52" s="169"/>
      <c r="S52" s="60">
        <v>122.8</v>
      </c>
      <c r="T52" s="231">
        <v>0.30199999999999999</v>
      </c>
      <c r="U52" s="231">
        <v>0.29511120151633219</v>
      </c>
      <c r="X52" s="231">
        <v>12.978</v>
      </c>
      <c r="Y52" s="231">
        <v>12.681964149930327</v>
      </c>
      <c r="Z52" s="231">
        <v>0.48499999999999999</v>
      </c>
      <c r="AA52" s="231">
        <v>0.47393686336232155</v>
      </c>
      <c r="AB52" s="231">
        <v>3.98</v>
      </c>
      <c r="AC52" s="231">
        <v>3.88921384779802</v>
      </c>
      <c r="AD52" s="76"/>
      <c r="AE52" s="76"/>
      <c r="AF52" s="76"/>
      <c r="AG52" s="76"/>
      <c r="AH52" s="76"/>
      <c r="AI52" s="76"/>
      <c r="AJ52" s="76"/>
      <c r="AK52" s="76"/>
      <c r="AL52" s="76"/>
      <c r="AM52" s="76"/>
      <c r="AN52" s="76"/>
      <c r="AO52" s="76"/>
      <c r="AP52" s="76"/>
      <c r="AQ52" s="76"/>
      <c r="AR52" s="76"/>
      <c r="AS52" s="76"/>
      <c r="AT52" s="76"/>
      <c r="AU52" s="76"/>
      <c r="AV52" s="76"/>
      <c r="AW52" s="76"/>
      <c r="AX52" s="76"/>
      <c r="AY52" s="76"/>
      <c r="AZ52" s="76"/>
      <c r="BA52" s="76"/>
      <c r="BB52" s="77"/>
    </row>
    <row r="53" spans="1:54" ht="15.75" x14ac:dyDescent="0.25">
      <c r="A53" s="75">
        <f>IF(ISBLANK(VLOOKUP(D53,#REF!,3)),0,1)</f>
        <v>1</v>
      </c>
      <c r="B53" s="74">
        <f t="shared" si="0"/>
        <v>0</v>
      </c>
      <c r="C53" s="52">
        <v>19</v>
      </c>
      <c r="D53" s="53"/>
      <c r="E53" s="54"/>
      <c r="F53" s="55"/>
      <c r="G53" s="164">
        <v>35.991500000000002</v>
      </c>
      <c r="H53" s="53">
        <v>20</v>
      </c>
      <c r="I53" s="159">
        <v>20</v>
      </c>
      <c r="J53" s="16"/>
      <c r="K53" s="16"/>
      <c r="L53" s="16"/>
      <c r="M53" s="16"/>
      <c r="N53" s="16"/>
      <c r="O53" s="16"/>
      <c r="P53" s="169">
        <v>3.38</v>
      </c>
      <c r="Q53" s="169"/>
      <c r="R53" s="169"/>
      <c r="S53" s="60">
        <v>147.30000000000001</v>
      </c>
      <c r="T53" s="231">
        <v>0.56599999999999995</v>
      </c>
      <c r="U53" s="231">
        <v>0.55308920549087415</v>
      </c>
      <c r="X53" s="231">
        <v>6.6640000000000006</v>
      </c>
      <c r="Y53" s="231">
        <v>6.5119902215391976</v>
      </c>
      <c r="Z53" s="231">
        <v>0.251</v>
      </c>
      <c r="AA53" s="231">
        <v>0.24527454165761384</v>
      </c>
      <c r="AB53" s="231">
        <v>2.87</v>
      </c>
      <c r="AC53" s="231">
        <v>2.8045336038141504</v>
      </c>
      <c r="AD53" s="76"/>
      <c r="AE53" s="76"/>
      <c r="AF53" s="76"/>
      <c r="AG53" s="76"/>
      <c r="AH53" s="76"/>
      <c r="AI53" s="76"/>
      <c r="AJ53" s="76"/>
      <c r="AK53" s="76"/>
      <c r="AL53" s="76"/>
      <c r="AM53" s="76"/>
      <c r="AN53" s="76"/>
      <c r="AO53" s="76"/>
      <c r="AP53" s="76"/>
      <c r="AQ53" s="76"/>
      <c r="AR53" s="76"/>
      <c r="AS53" s="76"/>
      <c r="AT53" s="76"/>
      <c r="AU53" s="76"/>
      <c r="AV53" s="76"/>
      <c r="AW53" s="76"/>
      <c r="AX53" s="76"/>
      <c r="AY53" s="76"/>
      <c r="AZ53" s="76"/>
      <c r="BA53" s="76"/>
      <c r="BB53" s="77"/>
    </row>
    <row r="54" spans="1:54" ht="15.75" x14ac:dyDescent="0.25">
      <c r="A54" s="75">
        <f>IF(ISBLANK(VLOOKUP(D54,#REF!,3)),0,1)</f>
        <v>1</v>
      </c>
      <c r="B54" s="74">
        <f t="shared" si="0"/>
        <v>0</v>
      </c>
      <c r="C54" s="52">
        <v>20</v>
      </c>
      <c r="D54" s="53"/>
      <c r="E54" s="54"/>
      <c r="F54" s="55"/>
      <c r="G54" s="164">
        <v>36.016100000000002</v>
      </c>
      <c r="H54" s="53">
        <v>10</v>
      </c>
      <c r="I54" s="159">
        <v>8.5</v>
      </c>
      <c r="J54" s="16"/>
      <c r="K54" s="16"/>
      <c r="L54" s="16"/>
      <c r="M54" s="16"/>
      <c r="N54" s="16"/>
      <c r="O54" s="16"/>
      <c r="P54" s="169">
        <v>4.0419999999999998</v>
      </c>
      <c r="Q54" s="169"/>
      <c r="R54" s="169"/>
      <c r="S54" s="124">
        <v>176.2</v>
      </c>
      <c r="T54" s="231">
        <v>4.1000000000000002E-2</v>
      </c>
      <c r="U54" s="231">
        <v>4.0064765768773575E-2</v>
      </c>
      <c r="X54" s="231">
        <v>1.1990000000000001</v>
      </c>
      <c r="Y54" s="231">
        <v>1.1716501013843785</v>
      </c>
      <c r="Z54" s="231">
        <v>0.14599999999999999</v>
      </c>
      <c r="AA54" s="231">
        <v>0.14266965371319368</v>
      </c>
      <c r="AB54" s="231">
        <v>2.38</v>
      </c>
      <c r="AC54" s="231">
        <v>2.3257107934068562</v>
      </c>
      <c r="AD54" s="76"/>
      <c r="AE54" s="76"/>
      <c r="AF54" s="76"/>
      <c r="AG54" s="76"/>
      <c r="AH54" s="76"/>
      <c r="AI54" s="76"/>
      <c r="AJ54" s="76"/>
      <c r="AK54" s="76"/>
      <c r="AL54" s="76"/>
      <c r="AM54" s="76"/>
      <c r="AN54" s="76"/>
      <c r="AO54" s="76"/>
      <c r="AP54" s="76"/>
      <c r="AQ54" s="76"/>
      <c r="AR54" s="76"/>
      <c r="AS54" s="76"/>
      <c r="AT54" s="76"/>
      <c r="AU54" s="76"/>
      <c r="AV54" s="76"/>
      <c r="AW54" s="76"/>
      <c r="AX54" s="76"/>
      <c r="AY54" s="76"/>
      <c r="AZ54" s="76"/>
      <c r="BA54" s="76"/>
      <c r="BB54" s="77"/>
    </row>
    <row r="55" spans="1:54" ht="15.75" x14ac:dyDescent="0.25">
      <c r="A55" s="75">
        <f>IF(ISBLANK(VLOOKUP(D55,#REF!,3)),0,1)</f>
        <v>1</v>
      </c>
      <c r="B55" s="74">
        <f t="shared" si="0"/>
        <v>0</v>
      </c>
      <c r="C55" s="52">
        <v>21</v>
      </c>
      <c r="D55" s="53"/>
      <c r="E55" s="54"/>
      <c r="F55" s="55"/>
      <c r="G55" s="164">
        <v>31.0656</v>
      </c>
      <c r="H55" s="53">
        <v>0</v>
      </c>
      <c r="I55" s="159">
        <v>1.41</v>
      </c>
      <c r="J55" s="16"/>
      <c r="K55" s="16"/>
      <c r="L55" s="16"/>
      <c r="M55" s="16"/>
      <c r="N55" s="16"/>
      <c r="O55" s="16"/>
      <c r="P55" s="169">
        <v>5.07</v>
      </c>
      <c r="Q55" s="169"/>
      <c r="R55" s="169"/>
      <c r="S55" s="124">
        <v>221.9</v>
      </c>
      <c r="T55" s="231">
        <v>2.9000000000000001E-2</v>
      </c>
      <c r="U55" s="231">
        <v>2.8338492860839847E-2</v>
      </c>
      <c r="X55" s="231">
        <v>9.9999999999999742E-4</v>
      </c>
      <c r="Y55" s="231">
        <v>9.7718940899447484E-4</v>
      </c>
      <c r="Z55" s="231">
        <v>8.2000000000000003E-2</v>
      </c>
      <c r="AA55" s="231">
        <v>8.012953153754715E-2</v>
      </c>
      <c r="AB55" s="231">
        <v>19.149999999999999</v>
      </c>
      <c r="AC55" s="231">
        <v>18.713177182244241</v>
      </c>
      <c r="AD55" s="76"/>
      <c r="AE55" s="76"/>
      <c r="AF55" s="76"/>
      <c r="AG55" s="76"/>
      <c r="AH55" s="76"/>
      <c r="AI55" s="76"/>
      <c r="AJ55" s="76"/>
      <c r="AK55" s="76"/>
      <c r="AL55" s="76"/>
      <c r="AM55" s="76"/>
      <c r="AN55" s="76"/>
      <c r="AO55" s="76"/>
      <c r="AP55" s="76"/>
      <c r="AQ55" s="76"/>
      <c r="AR55" s="76"/>
      <c r="AS55" s="76"/>
      <c r="AT55" s="76"/>
      <c r="AU55" s="76"/>
      <c r="AV55" s="76"/>
      <c r="AW55" s="76"/>
      <c r="AX55" s="76"/>
      <c r="AY55" s="76"/>
      <c r="AZ55" s="76"/>
      <c r="BA55" s="76"/>
      <c r="BB55" s="77"/>
    </row>
    <row r="56" spans="1:54" ht="15.75" x14ac:dyDescent="0.25">
      <c r="A56" s="75">
        <f>IF(ISBLANK(VLOOKUP(D56,#REF!,3)),0,1)</f>
        <v>1</v>
      </c>
      <c r="B56" s="74">
        <f t="shared" si="0"/>
        <v>0</v>
      </c>
      <c r="C56" s="52">
        <v>22</v>
      </c>
      <c r="D56" s="53"/>
      <c r="E56" s="54"/>
      <c r="F56" s="55"/>
      <c r="G56" s="164" t="s">
        <v>4</v>
      </c>
      <c r="H56" s="53" t="s">
        <v>4</v>
      </c>
      <c r="I56" s="159" t="s">
        <v>4</v>
      </c>
      <c r="J56" s="16"/>
      <c r="K56" s="16"/>
      <c r="L56" s="16"/>
      <c r="M56" s="16"/>
      <c r="N56" s="16"/>
      <c r="O56" s="16"/>
      <c r="P56" s="169" t="s">
        <v>4</v>
      </c>
      <c r="Q56" s="16"/>
      <c r="R56" s="16"/>
      <c r="S56" s="124" t="s">
        <v>4</v>
      </c>
      <c r="AD56" s="76"/>
      <c r="AE56" s="76"/>
      <c r="AF56" s="76"/>
      <c r="AG56" s="76"/>
      <c r="AH56" s="76"/>
      <c r="AI56" s="76"/>
      <c r="AJ56" s="76"/>
      <c r="AK56" s="76"/>
      <c r="AL56" s="76"/>
      <c r="AM56" s="76"/>
      <c r="AN56" s="76"/>
      <c r="AO56" s="76"/>
      <c r="AP56" s="76"/>
      <c r="AQ56" s="76"/>
      <c r="AR56" s="76"/>
      <c r="AS56" s="76"/>
      <c r="AT56" s="76"/>
      <c r="AU56" s="76"/>
      <c r="AV56" s="76"/>
      <c r="AW56" s="76"/>
      <c r="AX56" s="76"/>
      <c r="AY56" s="76"/>
      <c r="AZ56" s="76"/>
      <c r="BA56" s="76"/>
      <c r="BB56" s="77"/>
    </row>
    <row r="57" spans="1:54" ht="15.75" x14ac:dyDescent="0.25">
      <c r="A57" s="75">
        <f>IF(ISBLANK(VLOOKUP(D57,#REF!,3)),0,1)</f>
        <v>1</v>
      </c>
      <c r="B57" s="74">
        <f t="shared" si="0"/>
        <v>0</v>
      </c>
      <c r="C57" s="52">
        <v>23</v>
      </c>
      <c r="D57" s="53"/>
      <c r="E57" s="54"/>
      <c r="F57" s="55"/>
      <c r="G57" s="112"/>
      <c r="H57" s="53"/>
      <c r="I57" s="53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  <c r="AG57" s="76"/>
      <c r="AH57" s="76"/>
      <c r="AI57" s="76"/>
      <c r="AJ57" s="76"/>
      <c r="AK57" s="76"/>
      <c r="AL57" s="76"/>
      <c r="AM57" s="76"/>
      <c r="AN57" s="76"/>
      <c r="AO57" s="76"/>
      <c r="AP57" s="76"/>
      <c r="AQ57" s="76"/>
      <c r="AR57" s="76"/>
      <c r="AS57" s="76"/>
      <c r="AT57" s="76"/>
      <c r="AU57" s="76"/>
      <c r="AV57" s="76"/>
      <c r="AW57" s="76"/>
      <c r="AX57" s="76"/>
      <c r="AY57" s="76"/>
      <c r="AZ57" s="76"/>
      <c r="BA57" s="76"/>
      <c r="BB57" s="77"/>
    </row>
    <row r="58" spans="1:54" ht="16.5" thickBot="1" x14ac:dyDescent="0.3">
      <c r="A58" s="75">
        <f>IF(ISBLANK(VLOOKUP(D58,#REF!,3)),0,1)</f>
        <v>1</v>
      </c>
      <c r="B58" s="74">
        <f t="shared" si="0"/>
        <v>0</v>
      </c>
      <c r="C58" s="61">
        <v>24</v>
      </c>
      <c r="D58" s="62"/>
      <c r="E58" s="63"/>
      <c r="F58" s="64"/>
      <c r="G58" s="113"/>
      <c r="H58" s="62"/>
      <c r="I58" s="62"/>
      <c r="J58" s="152" t="s">
        <v>4</v>
      </c>
      <c r="K58" s="65" t="str">
        <f>IF(ISBLANK(E58),"",(0.000824493-(0.0000040899*E58)+(0.000000076438*E58^2)-(0.00000000082467*E58^3)+(0.0000000000053875*E58^4)))</f>
        <v/>
      </c>
      <c r="L58" s="65" t="str">
        <f t="shared" ref="L58" si="6">IF(ISBLANK(E58),"",(-0.00000572466+(0.00000010227*E58)-(0.0000000016546*E58^2)))</f>
        <v/>
      </c>
      <c r="M58" s="65" t="str">
        <f t="shared" ref="M58" si="7">IF(ISBLANK(E58),"",IF(ISBLANK(G58),(O58+(K58*35)+(L58*35^1.5)+(0.00000048314*35^2)),(O58+(K58*G58)+(L58*G58^1.5)+(0.00000048314*G58^2))))</f>
        <v/>
      </c>
      <c r="N58" s="66" t="str">
        <f t="shared" ref="N58" si="8">IF(ISBLANK(D58),"",IF(ISBLANK(G58),J58*(1+0.00001*(35-20)),J58*(1+0.00001*(G58-20))))</f>
        <v/>
      </c>
      <c r="O58" s="65" t="str">
        <f t="shared" ref="O58" si="9">IF(ISBLANK(E58),"",(0.999842594+(0.00006793952*E58)-(0.00000909529*E58^2)+(0.0000001001685*E58^3)-(0.000000001120083*E58^4)+(0.000000000006536332*E58^5)))</f>
        <v/>
      </c>
      <c r="P58" s="67" t="s">
        <v>4</v>
      </c>
      <c r="Q58" s="153" t="s">
        <v>4</v>
      </c>
      <c r="R58" s="68" t="s">
        <v>4</v>
      </c>
      <c r="S58" s="68" t="s">
        <v>4</v>
      </c>
      <c r="T58" s="78"/>
      <c r="U58" s="78"/>
      <c r="V58" s="78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/>
      <c r="AH58" s="78"/>
      <c r="AI58" s="78"/>
      <c r="AJ58" s="78"/>
      <c r="AK58" s="78"/>
      <c r="AL58" s="78"/>
      <c r="AM58" s="78"/>
      <c r="AN58" s="78"/>
      <c r="AO58" s="78"/>
      <c r="AP58" s="78"/>
      <c r="AQ58" s="78"/>
      <c r="AR58" s="78"/>
      <c r="AS58" s="78"/>
      <c r="AT58" s="78"/>
      <c r="AU58" s="78"/>
      <c r="AV58" s="78"/>
      <c r="AW58" s="78"/>
      <c r="AX58" s="78"/>
      <c r="AY58" s="78"/>
      <c r="AZ58" s="78"/>
      <c r="BA58" s="78"/>
      <c r="BB58" s="79"/>
    </row>
  </sheetData>
  <dataConsolidate/>
  <mergeCells count="70"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AV31:AV32"/>
    <mergeCell ref="AW31:AW32"/>
    <mergeCell ref="AX31:AX32"/>
    <mergeCell ref="AY31:AY32"/>
    <mergeCell ref="AZ31:AZ32"/>
    <mergeCell ref="BA31:BA32"/>
    <mergeCell ref="AP31:AP32"/>
    <mergeCell ref="AQ31:AQ32"/>
    <mergeCell ref="AR31:AR32"/>
    <mergeCell ref="AS31:AS32"/>
    <mergeCell ref="AT31:AT32"/>
    <mergeCell ref="AU31:AU32"/>
    <mergeCell ref="AJ31:AJ32"/>
    <mergeCell ref="AK31:AK32"/>
    <mergeCell ref="AL31:AL32"/>
    <mergeCell ref="AM31:AM32"/>
    <mergeCell ref="AN31:AN32"/>
    <mergeCell ref="AO31:AO32"/>
    <mergeCell ref="AD31:AD32"/>
    <mergeCell ref="AE31:AE32"/>
    <mergeCell ref="AF31:AF32"/>
    <mergeCell ref="AG31:AG32"/>
    <mergeCell ref="AH31:AH32"/>
    <mergeCell ref="AI31:AI32"/>
    <mergeCell ref="P31:S32"/>
    <mergeCell ref="T31:U32"/>
    <mergeCell ref="V31:W32"/>
    <mergeCell ref="X31:Y32"/>
    <mergeCell ref="Z31:AA32"/>
    <mergeCell ref="AB31:AC32"/>
    <mergeCell ref="J31:J32"/>
    <mergeCell ref="K31:K32"/>
    <mergeCell ref="L31:L32"/>
    <mergeCell ref="M31:M32"/>
    <mergeCell ref="N31:N32"/>
    <mergeCell ref="O31:O32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G8:H8"/>
    <mergeCell ref="Q8:R8"/>
    <mergeCell ref="G9:H9"/>
    <mergeCell ref="Q9:R9"/>
    <mergeCell ref="G10:H10"/>
    <mergeCell ref="Q10:R10"/>
    <mergeCell ref="C2:E2"/>
    <mergeCell ref="F2:T2"/>
    <mergeCell ref="C4:U4"/>
    <mergeCell ref="C6:E6"/>
    <mergeCell ref="F6:G6"/>
    <mergeCell ref="H6:J6"/>
    <mergeCell ref="P6:Q6"/>
    <mergeCell ref="R6:S6"/>
    <mergeCell ref="T6:U6"/>
  </mergeCells>
  <dataValidations count="4">
    <dataValidation type="list" allowBlank="1" showErrorMessage="1" sqref="I29">
      <formula1>$O$28:$O$30</formula1>
    </dataValidation>
    <dataValidation allowBlank="1" showErrorMessage="1" sqref="J30"/>
    <dataValidation type="list" showInputMessage="1" showErrorMessage="1" promptTitle="Choix Cardinal" sqref="P10">
      <formula1>$N$8:$N$10</formula1>
    </dataValidation>
    <dataValidation type="list" showInputMessage="1" showErrorMessage="1" promptTitle="Choix Cardinal" sqref="P9">
      <formula1>$M$8:$M$10</formula1>
    </dataValidation>
  </dataValidations>
  <pageMargins left="0.7" right="0.7" top="0.75" bottom="0.75" header="0.3" footer="0.3"/>
  <pageSetup paperSize="9" orientation="portrait" horizontalDpi="4294967293" r:id="rId1"/>
  <drawing r:id="rId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8"/>
  <sheetViews>
    <sheetView topLeftCell="A7" zoomScaleNormal="100" workbookViewId="0">
      <selection activeCell="H54" sqref="H54"/>
    </sheetView>
  </sheetViews>
  <sheetFormatPr baseColWidth="10" defaultColWidth="11.42578125" defaultRowHeight="15" x14ac:dyDescent="0.25"/>
  <cols>
    <col min="1" max="2" width="0.85546875" style="80" customWidth="1"/>
    <col min="3" max="3" width="3.7109375" style="80" customWidth="1"/>
    <col min="4" max="8" width="10.28515625" style="80" customWidth="1"/>
    <col min="9" max="10" width="15.7109375" style="80" customWidth="1"/>
    <col min="11" max="15" width="10.7109375" style="80" hidden="1" customWidth="1"/>
    <col min="16" max="16" width="10.7109375" style="80" customWidth="1"/>
    <col min="17" max="29" width="10.28515625" style="80" customWidth="1"/>
    <col min="30" max="16384" width="11.42578125" style="80"/>
  </cols>
  <sheetData>
    <row r="1" spans="3:23" ht="3" customHeight="1" thickBot="1" x14ac:dyDescent="0.3"/>
    <row r="2" spans="3:23" ht="21" x14ac:dyDescent="0.35">
      <c r="C2" s="214" t="s">
        <v>19</v>
      </c>
      <c r="D2" s="215"/>
      <c r="E2" s="215"/>
      <c r="F2" s="216" t="s">
        <v>147</v>
      </c>
      <c r="G2" s="216"/>
      <c r="H2" s="216"/>
      <c r="I2" s="216"/>
      <c r="J2" s="216"/>
      <c r="K2" s="216"/>
      <c r="L2" s="216"/>
      <c r="M2" s="216"/>
      <c r="N2" s="216"/>
      <c r="O2" s="216"/>
      <c r="P2" s="216"/>
      <c r="Q2" s="216"/>
      <c r="R2" s="216"/>
      <c r="S2" s="216"/>
      <c r="T2" s="216"/>
      <c r="U2" s="1"/>
    </row>
    <row r="3" spans="3:23" x14ac:dyDescent="0.25">
      <c r="C3" s="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2"/>
    </row>
    <row r="4" spans="3:23" ht="21.75" thickBot="1" x14ac:dyDescent="0.4">
      <c r="C4" s="217" t="s">
        <v>75</v>
      </c>
      <c r="D4" s="218"/>
      <c r="E4" s="218"/>
      <c r="F4" s="218"/>
      <c r="G4" s="218"/>
      <c r="H4" s="218"/>
      <c r="I4" s="218"/>
      <c r="J4" s="218"/>
      <c r="K4" s="218"/>
      <c r="L4" s="218"/>
      <c r="M4" s="218"/>
      <c r="N4" s="218"/>
      <c r="O4" s="218"/>
      <c r="P4" s="218"/>
      <c r="Q4" s="218"/>
      <c r="R4" s="218"/>
      <c r="S4" s="218"/>
      <c r="T4" s="218"/>
      <c r="U4" s="219"/>
    </row>
    <row r="5" spans="3:23" ht="15.75" customHeight="1" thickBot="1" x14ac:dyDescent="0.4">
      <c r="C5" s="7"/>
      <c r="D5" s="7"/>
      <c r="E5" s="7"/>
      <c r="F5" s="7"/>
      <c r="G5" s="7"/>
      <c r="J5" s="7"/>
      <c r="K5" s="7"/>
      <c r="L5" s="7"/>
      <c r="M5" s="7"/>
      <c r="N5" s="7"/>
      <c r="O5" s="7"/>
      <c r="P5" s="7"/>
      <c r="Q5" s="7"/>
      <c r="R5" s="7"/>
    </row>
    <row r="6" spans="3:23" ht="16.5" customHeight="1" thickBot="1" x14ac:dyDescent="0.3">
      <c r="C6" s="220" t="s">
        <v>38</v>
      </c>
      <c r="D6" s="221"/>
      <c r="E6" s="221"/>
      <c r="F6" s="222">
        <v>61</v>
      </c>
      <c r="G6" s="222"/>
      <c r="H6" s="221" t="s">
        <v>37</v>
      </c>
      <c r="I6" s="221"/>
      <c r="J6" s="221"/>
      <c r="K6" s="51"/>
      <c r="L6" s="51"/>
      <c r="M6" s="51"/>
      <c r="N6" s="50"/>
      <c r="O6" s="51"/>
      <c r="P6" s="223">
        <v>1</v>
      </c>
      <c r="Q6" s="223"/>
      <c r="R6" s="224" t="s">
        <v>78</v>
      </c>
      <c r="S6" s="224"/>
      <c r="T6" s="225">
        <v>37432</v>
      </c>
      <c r="U6" s="226"/>
    </row>
    <row r="7" spans="3:23" ht="16.5" customHeight="1" thickBot="1" x14ac:dyDescent="0.4">
      <c r="C7" s="34"/>
      <c r="D7" s="34"/>
      <c r="E7" s="33"/>
      <c r="F7" s="35"/>
      <c r="G7" s="33"/>
      <c r="H7" s="33"/>
      <c r="I7" s="33"/>
      <c r="J7" s="33"/>
      <c r="K7" s="33"/>
      <c r="L7" s="33"/>
      <c r="M7" s="33"/>
      <c r="N7" s="33"/>
      <c r="O7" s="37"/>
      <c r="P7" s="33"/>
      <c r="Q7" s="36"/>
    </row>
    <row r="8" spans="3:23" ht="15" customHeight="1" x14ac:dyDescent="0.25">
      <c r="C8" s="46"/>
      <c r="D8" s="33"/>
      <c r="G8" s="206" t="s">
        <v>57</v>
      </c>
      <c r="H8" s="207"/>
      <c r="I8" s="172" t="s">
        <v>50</v>
      </c>
      <c r="J8" s="172" t="s">
        <v>46</v>
      </c>
      <c r="K8" s="44"/>
      <c r="L8" s="44"/>
      <c r="M8" s="44"/>
      <c r="N8" s="44"/>
      <c r="O8" s="47"/>
      <c r="P8" s="45" t="s">
        <v>52</v>
      </c>
      <c r="Q8" s="208" t="s">
        <v>47</v>
      </c>
      <c r="R8" s="209"/>
    </row>
    <row r="9" spans="3:23" ht="14.25" customHeight="1" x14ac:dyDescent="0.25">
      <c r="C9" s="46"/>
      <c r="D9" s="33"/>
      <c r="G9" s="210" t="s">
        <v>48</v>
      </c>
      <c r="H9" s="211"/>
      <c r="I9" s="38">
        <v>5</v>
      </c>
      <c r="J9" s="39">
        <v>39.64</v>
      </c>
      <c r="K9" s="42" t="s">
        <v>51</v>
      </c>
      <c r="L9" s="43" t="str">
        <f>IF(P9=M9,"+","-")</f>
        <v>-</v>
      </c>
      <c r="M9" s="42" t="s">
        <v>3</v>
      </c>
      <c r="N9" s="42" t="s">
        <v>54</v>
      </c>
      <c r="O9" s="16" t="str">
        <f>IF(ISBLANK(I9),"",IF(ISBLANK(J9),"",IF(P9=M10,L9&amp;N11,N11)))</f>
        <v>-5°39,64</v>
      </c>
      <c r="P9" s="39" t="s">
        <v>53</v>
      </c>
      <c r="Q9" s="212">
        <f>IF(ISBLANK(I9),"",IF(ISBLANK(J9),"",IF(J9&gt;60,"ERREUR !!",O11*(I9+(J9/60)))))</f>
        <v>-5.6606666666666667</v>
      </c>
      <c r="R9" s="213"/>
    </row>
    <row r="10" spans="3:23" ht="15" customHeight="1" x14ac:dyDescent="0.25">
      <c r="C10" s="46"/>
      <c r="D10" s="33"/>
      <c r="G10" s="210" t="s">
        <v>49</v>
      </c>
      <c r="H10" s="211"/>
      <c r="I10" s="38">
        <v>10</v>
      </c>
      <c r="J10" s="39">
        <v>19.920000000000002</v>
      </c>
      <c r="K10" s="42" t="s">
        <v>51</v>
      </c>
      <c r="L10" s="43" t="str">
        <f>IF(P10=N9,"+","-")</f>
        <v>+</v>
      </c>
      <c r="M10" s="42" t="s">
        <v>53</v>
      </c>
      <c r="N10" s="42" t="s">
        <v>55</v>
      </c>
      <c r="O10" s="11" t="str">
        <f>IF(ISBLANK(I10),"",IF(ISBLANK(J10),"",IF(P10=N10,L10&amp;N12,N12)))</f>
        <v>10°19,92</v>
      </c>
      <c r="P10" s="39" t="s">
        <v>54</v>
      </c>
      <c r="Q10" s="212">
        <f>IF(ISBLANK(I10),"",IF(ISBLANK(J10),"",IF(J10&gt;60,"ERREUR !!",O12*(I10+(J10/60)))))</f>
        <v>10.332000000000001</v>
      </c>
      <c r="R10" s="213"/>
      <c r="S10" s="31"/>
      <c r="T10" s="31"/>
    </row>
    <row r="11" spans="3:23" x14ac:dyDescent="0.25">
      <c r="G11" s="194" t="s">
        <v>72</v>
      </c>
      <c r="H11" s="195"/>
      <c r="I11" s="83" t="s">
        <v>33</v>
      </c>
      <c r="J11" s="85">
        <v>37432</v>
      </c>
      <c r="K11" s="85"/>
      <c r="L11" s="85"/>
      <c r="M11" s="85"/>
      <c r="N11" s="86" t="str">
        <f>I9&amp;"°"&amp;J9</f>
        <v>5°39,64</v>
      </c>
      <c r="O11" s="87">
        <f>IF(P9=M10,-1,1)</f>
        <v>-1</v>
      </c>
      <c r="P11" s="198" t="str">
        <f>TEXT(J11,"aaaa-mm-jj")&amp;"T"&amp;TEXT(J12,"hh:mm:ss")&amp;"z"</f>
        <v>2006-06-26T10:10:00z</v>
      </c>
      <c r="Q11" s="198"/>
      <c r="R11" s="199"/>
      <c r="T11" s="30"/>
      <c r="U11" s="30"/>
      <c r="V11" s="32"/>
      <c r="W11" s="32"/>
    </row>
    <row r="12" spans="3:23" ht="15.75" thickBot="1" x14ac:dyDescent="0.3">
      <c r="G12" s="196"/>
      <c r="H12" s="197"/>
      <c r="I12" s="84" t="s">
        <v>73</v>
      </c>
      <c r="J12" s="114">
        <v>0.4236111111111111</v>
      </c>
      <c r="K12" s="88"/>
      <c r="L12" s="88"/>
      <c r="M12" s="88"/>
      <c r="N12" s="89" t="str">
        <f>I10&amp;"°"&amp;J10</f>
        <v>10°19,92</v>
      </c>
      <c r="O12" s="87">
        <f>IF(P10=N10,-1,1)</f>
        <v>1</v>
      </c>
      <c r="P12" s="200"/>
      <c r="Q12" s="200"/>
      <c r="R12" s="201"/>
      <c r="T12" s="30"/>
      <c r="U12" s="30"/>
      <c r="V12" s="32"/>
      <c r="W12" s="32"/>
    </row>
    <row r="13" spans="3:23" ht="15.75" thickBot="1" x14ac:dyDescent="0.3">
      <c r="C13" s="5" t="s">
        <v>1</v>
      </c>
      <c r="D13" s="5"/>
      <c r="E13" s="6"/>
      <c r="K13" s="81"/>
      <c r="L13" s="81"/>
      <c r="M13" s="81"/>
      <c r="N13" s="81"/>
      <c r="O13" s="81"/>
      <c r="P13" s="81"/>
      <c r="Q13" s="82"/>
    </row>
    <row r="14" spans="3:23" ht="15" customHeight="1" thickBot="1" x14ac:dyDescent="0.3">
      <c r="C14" s="97" t="s">
        <v>7</v>
      </c>
      <c r="D14" s="90"/>
      <c r="E14" s="90"/>
      <c r="F14" s="90"/>
      <c r="G14" s="90"/>
      <c r="H14" s="91"/>
      <c r="I14" s="91"/>
      <c r="J14" s="91"/>
      <c r="K14" s="90"/>
      <c r="L14" s="90"/>
      <c r="M14" s="90"/>
      <c r="N14" s="91"/>
      <c r="O14" s="12"/>
      <c r="P14" s="91"/>
      <c r="Q14" s="12" t="s">
        <v>17</v>
      </c>
      <c r="R14" s="17">
        <v>22.4</v>
      </c>
      <c r="S14" s="92" t="s">
        <v>2</v>
      </c>
    </row>
    <row r="15" spans="3:23" ht="14.25" customHeight="1" x14ac:dyDescent="0.25">
      <c r="C15" s="98" t="s">
        <v>32</v>
      </c>
      <c r="D15" s="93"/>
      <c r="E15" s="93"/>
      <c r="F15" s="93"/>
      <c r="G15" s="93"/>
      <c r="H15" s="23"/>
      <c r="I15" s="23"/>
      <c r="J15" s="23"/>
      <c r="K15" s="93"/>
      <c r="L15" s="93"/>
      <c r="M15" s="93"/>
      <c r="N15" s="23"/>
      <c r="O15" s="13"/>
      <c r="P15" s="23"/>
      <c r="Q15" s="13" t="s">
        <v>34</v>
      </c>
      <c r="R15" s="17">
        <v>22.4</v>
      </c>
      <c r="S15" s="94" t="s">
        <v>2</v>
      </c>
    </row>
    <row r="16" spans="3:23" x14ac:dyDescent="0.25">
      <c r="C16" s="98" t="s">
        <v>11</v>
      </c>
      <c r="D16" s="93"/>
      <c r="E16" s="93"/>
      <c r="F16" s="93"/>
      <c r="G16" s="93"/>
      <c r="H16" s="23"/>
      <c r="I16" s="23"/>
      <c r="J16" s="23"/>
      <c r="K16" s="93"/>
      <c r="L16" s="93"/>
      <c r="M16" s="93"/>
      <c r="N16" s="23"/>
      <c r="O16" s="14"/>
      <c r="P16" s="23"/>
      <c r="Q16" s="14" t="s">
        <v>35</v>
      </c>
      <c r="R16" s="20" t="s">
        <v>4</v>
      </c>
      <c r="S16" s="94" t="s">
        <v>6</v>
      </c>
    </row>
    <row r="17" spans="3:54" ht="15.75" thickBot="1" x14ac:dyDescent="0.3">
      <c r="C17" s="99" t="s">
        <v>12</v>
      </c>
      <c r="D17" s="95"/>
      <c r="E17" s="95"/>
      <c r="F17" s="95"/>
      <c r="G17" s="95"/>
      <c r="H17" s="24"/>
      <c r="I17" s="24"/>
      <c r="J17" s="24"/>
      <c r="K17" s="95"/>
      <c r="L17" s="95"/>
      <c r="M17" s="95"/>
      <c r="N17" s="24"/>
      <c r="O17" s="15"/>
      <c r="P17" s="24"/>
      <c r="Q17" s="15" t="s">
        <v>36</v>
      </c>
      <c r="R17" s="21" t="s">
        <v>4</v>
      </c>
      <c r="S17" s="96" t="s">
        <v>6</v>
      </c>
    </row>
    <row r="18" spans="3:54" hidden="1" x14ac:dyDescent="0.25">
      <c r="C18" s="8" t="s">
        <v>8</v>
      </c>
      <c r="D18" s="9"/>
      <c r="E18" s="9"/>
      <c r="F18" s="9"/>
      <c r="G18" s="9"/>
      <c r="H18" s="9"/>
      <c r="I18" s="9"/>
      <c r="J18" s="9"/>
      <c r="K18" s="10"/>
      <c r="L18" s="10"/>
      <c r="M18" s="10"/>
      <c r="N18" s="10"/>
      <c r="O18" s="25" t="s">
        <v>0</v>
      </c>
      <c r="P18" s="19">
        <f>(0.999842594+(0.00006793952*$R$14)-(0.00000909529*$R$14^2)+(0.0000001001685*$R$14^3)-(0.000000001120083*$R$14^4)+(0.000000000006536332*$R$14^5))</f>
        <v>0.99768148881597907</v>
      </c>
      <c r="Q18" s="10"/>
      <c r="R18" s="2"/>
    </row>
    <row r="19" spans="3:54" hidden="1" x14ac:dyDescent="0.25">
      <c r="C19" s="8" t="s">
        <v>9</v>
      </c>
      <c r="D19" s="9"/>
      <c r="E19" s="9"/>
      <c r="F19" s="9"/>
      <c r="G19" s="9"/>
      <c r="H19" s="9"/>
      <c r="I19" s="9"/>
      <c r="J19" s="9"/>
      <c r="K19" s="10"/>
      <c r="L19" s="10"/>
      <c r="M19" s="10"/>
      <c r="N19" s="10"/>
      <c r="O19" s="25" t="s">
        <v>43</v>
      </c>
      <c r="P19" s="19" t="e">
        <f>$P$24*($P$18/#REF!)</f>
        <v>#REF!</v>
      </c>
      <c r="Q19" s="10" t="s">
        <v>3</v>
      </c>
      <c r="R19" s="2"/>
    </row>
    <row r="20" spans="3:54" hidden="1" x14ac:dyDescent="0.25">
      <c r="C20" s="8" t="s">
        <v>18</v>
      </c>
      <c r="D20" s="9"/>
      <c r="E20" s="9"/>
      <c r="F20" s="9"/>
      <c r="G20" s="9"/>
      <c r="H20" s="9"/>
      <c r="I20" s="9"/>
      <c r="J20" s="9"/>
      <c r="K20" s="10"/>
      <c r="L20" s="10"/>
      <c r="M20" s="10"/>
      <c r="N20" s="10"/>
      <c r="O20" s="25" t="s">
        <v>44</v>
      </c>
      <c r="P20" s="19" t="e">
        <f>5+#REF!</f>
        <v>#REF!</v>
      </c>
      <c r="Q20" s="10" t="s">
        <v>6</v>
      </c>
      <c r="R20" s="2"/>
    </row>
    <row r="21" spans="3:54" hidden="1" x14ac:dyDescent="0.25">
      <c r="C21" s="8" t="s">
        <v>10</v>
      </c>
      <c r="D21" s="9"/>
      <c r="E21" s="9"/>
      <c r="F21" s="9"/>
      <c r="G21" s="9"/>
      <c r="H21" s="9"/>
      <c r="I21" s="9"/>
      <c r="J21" s="9"/>
      <c r="K21" s="10"/>
      <c r="L21" s="10"/>
      <c r="M21" s="10"/>
      <c r="N21" s="10"/>
      <c r="O21" s="25" t="s">
        <v>45</v>
      </c>
      <c r="P21" s="19" t="e">
        <f>P20*(1+0.00001*(R14-20))</f>
        <v>#REF!</v>
      </c>
      <c r="Q21" s="10" t="s">
        <v>6</v>
      </c>
      <c r="R21" s="2"/>
    </row>
    <row r="22" spans="3:54" hidden="1" x14ac:dyDescent="0.25">
      <c r="C22" s="8" t="s">
        <v>13</v>
      </c>
      <c r="D22" s="9"/>
      <c r="E22" s="9"/>
      <c r="F22" s="9"/>
      <c r="G22" s="9"/>
      <c r="H22" s="9"/>
      <c r="I22" s="9"/>
      <c r="J22" s="9"/>
      <c r="K22" s="10"/>
      <c r="L22" s="10"/>
      <c r="M22" s="10"/>
      <c r="N22" s="10"/>
      <c r="O22" s="25" t="s">
        <v>39</v>
      </c>
      <c r="P22" s="22" t="e">
        <f>$R$16*(1+0.00001*(20-$R$14))</f>
        <v>#VALUE!</v>
      </c>
      <c r="Q22" s="10" t="s">
        <v>6</v>
      </c>
      <c r="R22" s="2"/>
    </row>
    <row r="23" spans="3:54" hidden="1" x14ac:dyDescent="0.25">
      <c r="C23" s="8" t="s">
        <v>14</v>
      </c>
      <c r="D23" s="9"/>
      <c r="E23" s="9"/>
      <c r="F23" s="9"/>
      <c r="G23" s="9"/>
      <c r="H23" s="9"/>
      <c r="I23" s="9"/>
      <c r="J23" s="9"/>
      <c r="K23" s="10"/>
      <c r="L23" s="10"/>
      <c r="M23" s="10"/>
      <c r="N23" s="10"/>
      <c r="O23" s="25" t="s">
        <v>40</v>
      </c>
      <c r="P23" s="22" t="e">
        <f>$R$17*(1+0.00001*(20-$R$14))</f>
        <v>#VALUE!</v>
      </c>
      <c r="Q23" s="10" t="s">
        <v>6</v>
      </c>
      <c r="R23" s="2"/>
    </row>
    <row r="24" spans="3:54" hidden="1" x14ac:dyDescent="0.25">
      <c r="C24" s="8" t="s">
        <v>15</v>
      </c>
      <c r="D24" s="9"/>
      <c r="E24" s="9"/>
      <c r="F24" s="9"/>
      <c r="G24" s="9"/>
      <c r="H24" s="9"/>
      <c r="I24" s="9"/>
      <c r="J24" s="9"/>
      <c r="K24" s="10"/>
      <c r="L24" s="10"/>
      <c r="M24" s="10"/>
      <c r="N24" s="10"/>
      <c r="O24" s="25" t="s">
        <v>41</v>
      </c>
      <c r="P24" s="23" t="e">
        <f>MAX(#REF!)</f>
        <v>#REF!</v>
      </c>
      <c r="Q24" s="10" t="s">
        <v>3</v>
      </c>
      <c r="R24" s="2"/>
    </row>
    <row r="25" spans="3:54" hidden="1" x14ac:dyDescent="0.25">
      <c r="C25" s="8" t="s">
        <v>16</v>
      </c>
      <c r="D25" s="9"/>
      <c r="E25" s="9"/>
      <c r="F25" s="9"/>
      <c r="G25" s="9"/>
      <c r="H25" s="9"/>
      <c r="I25" s="9"/>
      <c r="J25" s="9"/>
      <c r="K25" s="10"/>
      <c r="L25" s="10"/>
      <c r="M25" s="10"/>
      <c r="N25" s="10"/>
      <c r="O25" s="25" t="s">
        <v>42</v>
      </c>
      <c r="P25" s="23" t="e">
        <f>IF(ISBLANK(R14),"",IF(ISBLANK(P21),"",IF(ISBLANK(R17),"",(($P$24*$P$18)/($P$22-$P$23)))))</f>
        <v>#REF!</v>
      </c>
      <c r="Q25" s="10" t="s">
        <v>3</v>
      </c>
      <c r="R25" s="2"/>
    </row>
    <row r="26" spans="3:54" hidden="1" x14ac:dyDescent="0.25">
      <c r="C26" s="40" t="s">
        <v>31</v>
      </c>
      <c r="D26" s="41"/>
      <c r="E26" s="41"/>
      <c r="F26" s="41"/>
      <c r="G26" s="41"/>
      <c r="H26" s="41"/>
      <c r="I26" s="41"/>
      <c r="J26" s="41"/>
      <c r="K26" s="10"/>
      <c r="L26" s="10"/>
      <c r="M26" s="10"/>
      <c r="N26" s="10"/>
      <c r="O26" s="25" t="s">
        <v>30</v>
      </c>
      <c r="P26" s="23" t="e">
        <f>2+(#REF!+#REF!)</f>
        <v>#REF!</v>
      </c>
      <c r="Q26" s="10" t="s">
        <v>6</v>
      </c>
      <c r="R26" s="2"/>
    </row>
    <row r="27" spans="3:54" ht="15.75" hidden="1" thickBot="1" x14ac:dyDescent="0.3">
      <c r="C27" s="26"/>
      <c r="D27" s="27"/>
      <c r="E27" s="27"/>
      <c r="F27" s="27"/>
      <c r="G27" s="27"/>
      <c r="H27" s="27"/>
      <c r="I27" s="27"/>
      <c r="J27" s="27"/>
      <c r="K27" s="28"/>
      <c r="L27" s="28"/>
      <c r="M27" s="28"/>
      <c r="N27" s="28"/>
      <c r="O27" s="29" t="s">
        <v>29</v>
      </c>
      <c r="P27" s="24">
        <v>1.6999999999999999E-3</v>
      </c>
      <c r="Q27" s="28"/>
      <c r="R27" s="4"/>
    </row>
    <row r="29" spans="3:54" ht="15.75" x14ac:dyDescent="0.25">
      <c r="E29" s="202" t="s">
        <v>60</v>
      </c>
      <c r="F29" s="202"/>
      <c r="G29" s="202"/>
      <c r="H29" s="202"/>
      <c r="I29" s="69" t="s">
        <v>66</v>
      </c>
      <c r="K29" s="70"/>
      <c r="L29" s="70"/>
      <c r="M29" s="70"/>
      <c r="N29" s="71"/>
      <c r="O29" s="70" t="s">
        <v>66</v>
      </c>
    </row>
    <row r="30" spans="3:54" ht="16.5" thickBot="1" x14ac:dyDescent="0.3">
      <c r="E30" s="173"/>
      <c r="F30" s="173"/>
      <c r="G30" s="173"/>
      <c r="H30" s="173"/>
      <c r="I30" s="173"/>
      <c r="J30" s="73"/>
      <c r="K30" s="72"/>
      <c r="L30" s="72"/>
      <c r="M30" s="72"/>
      <c r="N30" s="71"/>
      <c r="O30" s="71" t="s">
        <v>65</v>
      </c>
      <c r="P30" s="71"/>
    </row>
    <row r="31" spans="3:54" ht="15.75" customHeight="1" x14ac:dyDescent="0.25">
      <c r="C31" s="203" t="s">
        <v>5</v>
      </c>
      <c r="D31" s="190" t="s">
        <v>24</v>
      </c>
      <c r="E31" s="190" t="s">
        <v>58</v>
      </c>
      <c r="F31" s="190" t="s">
        <v>56</v>
      </c>
      <c r="G31" s="190" t="s">
        <v>20</v>
      </c>
      <c r="H31" s="190" t="s">
        <v>76</v>
      </c>
      <c r="I31" s="188" t="s">
        <v>77</v>
      </c>
      <c r="J31" s="188" t="s">
        <v>64</v>
      </c>
      <c r="K31" s="190" t="s">
        <v>21</v>
      </c>
      <c r="L31" s="190" t="s">
        <v>22</v>
      </c>
      <c r="M31" s="190" t="s">
        <v>26</v>
      </c>
      <c r="N31" s="190" t="s">
        <v>25</v>
      </c>
      <c r="O31" s="190" t="s">
        <v>23</v>
      </c>
      <c r="P31" s="192" t="s">
        <v>74</v>
      </c>
      <c r="Q31" s="192"/>
      <c r="R31" s="192"/>
      <c r="S31" s="192"/>
      <c r="T31" s="184" t="s">
        <v>69</v>
      </c>
      <c r="U31" s="184"/>
      <c r="V31" s="184" t="s">
        <v>70</v>
      </c>
      <c r="W31" s="184"/>
      <c r="X31" s="184" t="s">
        <v>71</v>
      </c>
      <c r="Y31" s="184"/>
      <c r="Z31" s="184" t="s">
        <v>67</v>
      </c>
      <c r="AA31" s="184"/>
      <c r="AB31" s="184" t="s">
        <v>68</v>
      </c>
      <c r="AC31" s="186"/>
      <c r="AD31" s="227" t="s">
        <v>80</v>
      </c>
      <c r="AE31" s="227" t="s">
        <v>81</v>
      </c>
      <c r="AF31" s="227" t="s">
        <v>82</v>
      </c>
      <c r="AG31" s="228" t="s">
        <v>83</v>
      </c>
      <c r="AH31" s="227" t="s">
        <v>84</v>
      </c>
      <c r="AI31" s="227" t="s">
        <v>85</v>
      </c>
      <c r="AJ31" s="227" t="s">
        <v>86</v>
      </c>
      <c r="AK31" s="227" t="s">
        <v>87</v>
      </c>
      <c r="AL31" s="228" t="s">
        <v>88</v>
      </c>
      <c r="AM31" s="227" t="s">
        <v>89</v>
      </c>
      <c r="AN31" s="227" t="s">
        <v>90</v>
      </c>
      <c r="AO31" s="227" t="s">
        <v>91</v>
      </c>
      <c r="AP31" s="227" t="s">
        <v>92</v>
      </c>
      <c r="AQ31" s="227" t="s">
        <v>93</v>
      </c>
      <c r="AR31" s="228" t="s">
        <v>94</v>
      </c>
      <c r="AS31" s="228" t="s">
        <v>95</v>
      </c>
      <c r="AT31" s="228" t="s">
        <v>96</v>
      </c>
      <c r="AU31" s="227" t="s">
        <v>97</v>
      </c>
      <c r="AV31" s="227" t="s">
        <v>98</v>
      </c>
      <c r="AW31" s="229" t="s">
        <v>99</v>
      </c>
      <c r="AX31" s="227" t="s">
        <v>100</v>
      </c>
      <c r="AY31" s="227" t="s">
        <v>101</v>
      </c>
      <c r="AZ31" s="228" t="s">
        <v>102</v>
      </c>
      <c r="BA31" s="227" t="s">
        <v>103</v>
      </c>
      <c r="BB31" s="230" t="s">
        <v>104</v>
      </c>
    </row>
    <row r="32" spans="3:54" ht="15.75" customHeight="1" x14ac:dyDescent="0.25">
      <c r="C32" s="204"/>
      <c r="D32" s="191"/>
      <c r="E32" s="191"/>
      <c r="F32" s="191"/>
      <c r="G32" s="191"/>
      <c r="H32" s="191"/>
      <c r="I32" s="205"/>
      <c r="J32" s="189"/>
      <c r="K32" s="191"/>
      <c r="L32" s="191"/>
      <c r="M32" s="191"/>
      <c r="N32" s="191"/>
      <c r="O32" s="191"/>
      <c r="P32" s="193"/>
      <c r="Q32" s="193"/>
      <c r="R32" s="193"/>
      <c r="S32" s="193"/>
      <c r="T32" s="185"/>
      <c r="U32" s="185"/>
      <c r="V32" s="185"/>
      <c r="W32" s="185"/>
      <c r="X32" s="185"/>
      <c r="Y32" s="185"/>
      <c r="Z32" s="185"/>
      <c r="AA32" s="185"/>
      <c r="AB32" s="185"/>
      <c r="AC32" s="187"/>
      <c r="AD32" s="227"/>
      <c r="AE32" s="227"/>
      <c r="AF32" s="227"/>
      <c r="AG32" s="228"/>
      <c r="AH32" s="227"/>
      <c r="AI32" s="227"/>
      <c r="AJ32" s="227"/>
      <c r="AK32" s="227"/>
      <c r="AL32" s="228"/>
      <c r="AM32" s="227"/>
      <c r="AN32" s="227"/>
      <c r="AO32" s="227"/>
      <c r="AP32" s="227"/>
      <c r="AQ32" s="227"/>
      <c r="AR32" s="228"/>
      <c r="AS32" s="228"/>
      <c r="AT32" s="228"/>
      <c r="AU32" s="227"/>
      <c r="AV32" s="227"/>
      <c r="AW32" s="229"/>
      <c r="AX32" s="227"/>
      <c r="AY32" s="227"/>
      <c r="AZ32" s="228"/>
      <c r="BA32" s="227"/>
      <c r="BB32" s="230"/>
    </row>
    <row r="33" spans="1:54" ht="15.75" customHeight="1" x14ac:dyDescent="0.25">
      <c r="C33" s="178" t="s">
        <v>59</v>
      </c>
      <c r="D33" s="180" t="s">
        <v>4</v>
      </c>
      <c r="E33" s="180" t="s">
        <v>2</v>
      </c>
      <c r="F33" s="176" t="s">
        <v>62</v>
      </c>
      <c r="G33" s="182"/>
      <c r="H33" s="176" t="s">
        <v>27</v>
      </c>
      <c r="I33" s="176" t="s">
        <v>27</v>
      </c>
      <c r="J33" s="176" t="s">
        <v>62</v>
      </c>
      <c r="K33" s="174"/>
      <c r="L33" s="174"/>
      <c r="M33" s="174"/>
      <c r="N33" s="174"/>
      <c r="O33" s="174"/>
      <c r="P33" s="137" t="s">
        <v>132</v>
      </c>
      <c r="Q33" s="137"/>
      <c r="R33" s="137" t="s">
        <v>133</v>
      </c>
      <c r="S33" s="137" t="s">
        <v>134</v>
      </c>
      <c r="T33" s="138" t="s">
        <v>135</v>
      </c>
      <c r="U33" s="138" t="s">
        <v>136</v>
      </c>
      <c r="V33" s="138" t="s">
        <v>137</v>
      </c>
      <c r="W33" s="138" t="s">
        <v>138</v>
      </c>
      <c r="X33" s="138" t="s">
        <v>139</v>
      </c>
      <c r="Y33" s="138" t="s">
        <v>140</v>
      </c>
      <c r="Z33" s="138" t="s">
        <v>141</v>
      </c>
      <c r="AA33" s="138" t="s">
        <v>142</v>
      </c>
      <c r="AB33" s="138" t="s">
        <v>143</v>
      </c>
      <c r="AC33" s="139" t="s">
        <v>144</v>
      </c>
      <c r="AD33" s="129" t="s">
        <v>105</v>
      </c>
      <c r="AE33" s="129" t="s">
        <v>106</v>
      </c>
      <c r="AF33" s="129" t="s">
        <v>107</v>
      </c>
      <c r="AG33" s="130" t="s">
        <v>108</v>
      </c>
      <c r="AH33" s="129" t="s">
        <v>109</v>
      </c>
      <c r="AI33" s="131" t="s">
        <v>110</v>
      </c>
      <c r="AJ33" s="129" t="s">
        <v>111</v>
      </c>
      <c r="AK33" s="131" t="s">
        <v>112</v>
      </c>
      <c r="AL33" s="129" t="s">
        <v>113</v>
      </c>
      <c r="AM33" s="129" t="s">
        <v>114</v>
      </c>
      <c r="AN33" s="129" t="s">
        <v>115</v>
      </c>
      <c r="AO33" s="129" t="s">
        <v>116</v>
      </c>
      <c r="AP33" s="129" t="s">
        <v>117</v>
      </c>
      <c r="AQ33" s="131" t="s">
        <v>118</v>
      </c>
      <c r="AR33" s="129" t="s">
        <v>119</v>
      </c>
      <c r="AS33" s="129" t="s">
        <v>120</v>
      </c>
      <c r="AT33" s="132" t="s">
        <v>121</v>
      </c>
      <c r="AU33" s="131" t="s">
        <v>122</v>
      </c>
      <c r="AV33" s="131" t="s">
        <v>123</v>
      </c>
      <c r="AW33" s="131" t="s">
        <v>124</v>
      </c>
      <c r="AX33" s="129" t="s">
        <v>125</v>
      </c>
      <c r="AY33" s="129" t="s">
        <v>126</v>
      </c>
      <c r="AZ33" s="130" t="s">
        <v>127</v>
      </c>
      <c r="BA33" s="129" t="s">
        <v>128</v>
      </c>
      <c r="BB33" s="133" t="s">
        <v>129</v>
      </c>
    </row>
    <row r="34" spans="1:54" ht="14.25" customHeight="1" thickBot="1" x14ac:dyDescent="0.3">
      <c r="C34" s="179"/>
      <c r="D34" s="181"/>
      <c r="E34" s="181"/>
      <c r="F34" s="177"/>
      <c r="G34" s="183"/>
      <c r="H34" s="177"/>
      <c r="I34" s="177"/>
      <c r="J34" s="177"/>
      <c r="K34" s="125"/>
      <c r="L34" s="125"/>
      <c r="M34" s="125"/>
      <c r="N34" s="126" t="s">
        <v>6</v>
      </c>
      <c r="O34" s="125"/>
      <c r="P34" s="126" t="s">
        <v>61</v>
      </c>
      <c r="Q34" s="126" t="s">
        <v>79</v>
      </c>
      <c r="R34" s="126" t="s">
        <v>63</v>
      </c>
      <c r="S34" s="126" t="s">
        <v>28</v>
      </c>
      <c r="T34" s="100" t="s">
        <v>63</v>
      </c>
      <c r="U34" s="100" t="s">
        <v>28</v>
      </c>
      <c r="V34" s="100" t="s">
        <v>63</v>
      </c>
      <c r="W34" s="100" t="s">
        <v>28</v>
      </c>
      <c r="X34" s="100" t="s">
        <v>63</v>
      </c>
      <c r="Y34" s="100" t="s">
        <v>28</v>
      </c>
      <c r="Z34" s="100" t="s">
        <v>63</v>
      </c>
      <c r="AA34" s="100" t="s">
        <v>28</v>
      </c>
      <c r="AB34" s="100" t="s">
        <v>63</v>
      </c>
      <c r="AC34" s="101" t="s">
        <v>28</v>
      </c>
      <c r="AD34" s="134" t="s">
        <v>130</v>
      </c>
      <c r="AE34" s="134" t="s">
        <v>130</v>
      </c>
      <c r="AF34" s="134" t="s">
        <v>130</v>
      </c>
      <c r="AG34" s="135" t="s">
        <v>131</v>
      </c>
      <c r="AH34" s="134" t="s">
        <v>131</v>
      </c>
      <c r="AI34" s="134" t="s">
        <v>131</v>
      </c>
      <c r="AJ34" s="134" t="s">
        <v>131</v>
      </c>
      <c r="AK34" s="134" t="s">
        <v>131</v>
      </c>
      <c r="AL34" s="134" t="s">
        <v>131</v>
      </c>
      <c r="AM34" s="134" t="s">
        <v>131</v>
      </c>
      <c r="AN34" s="134" t="s">
        <v>131</v>
      </c>
      <c r="AO34" s="134" t="s">
        <v>131</v>
      </c>
      <c r="AP34" s="134" t="s">
        <v>131</v>
      </c>
      <c r="AQ34" s="134" t="s">
        <v>131</v>
      </c>
      <c r="AR34" s="134" t="s">
        <v>131</v>
      </c>
      <c r="AS34" s="134" t="s">
        <v>131</v>
      </c>
      <c r="AT34" s="134" t="s">
        <v>131</v>
      </c>
      <c r="AU34" s="134" t="s">
        <v>131</v>
      </c>
      <c r="AV34" s="134" t="s">
        <v>131</v>
      </c>
      <c r="AW34" s="134" t="s">
        <v>131</v>
      </c>
      <c r="AX34" s="134" t="s">
        <v>131</v>
      </c>
      <c r="AY34" s="134" t="s">
        <v>131</v>
      </c>
      <c r="AZ34" s="134" t="s">
        <v>131</v>
      </c>
      <c r="BA34" s="134" t="s">
        <v>131</v>
      </c>
      <c r="BB34" s="134" t="s">
        <v>131</v>
      </c>
    </row>
    <row r="35" spans="1:54" ht="15.75" x14ac:dyDescent="0.25">
      <c r="A35" s="75">
        <f>IF(ISBLANK(VLOOKUP(D35,#REF!,3)),0,1)</f>
        <v>1</v>
      </c>
      <c r="B35" s="74">
        <f>IF(ISBLANK(D35),0,IF(ISBLANK(E35),0,IF(ISBLANK(F35),0,1)))</f>
        <v>0</v>
      </c>
      <c r="C35" s="140">
        <v>1</v>
      </c>
      <c r="D35" s="53"/>
      <c r="E35" s="53"/>
      <c r="F35" s="53"/>
      <c r="G35" s="164" t="s">
        <v>4</v>
      </c>
      <c r="H35" s="53">
        <v>100</v>
      </c>
      <c r="I35" s="240">
        <v>101</v>
      </c>
      <c r="J35" s="142" t="s">
        <v>4</v>
      </c>
      <c r="K35" s="143" t="str">
        <f>IF(ISBLANK(E35),"",(0.000824493-(0.0000040899*E35)+(0.000000076438*E35^2)-(0.00000000082467*E35^3)+(0.0000000000053875*E35^4)))</f>
        <v/>
      </c>
      <c r="L35" s="143" t="str">
        <f>IF(ISBLANK(E35),"",(-0.00000572466+(0.00000010227*E35)-(0.0000000016546*E35^2)))</f>
        <v/>
      </c>
      <c r="M35" s="143" t="str">
        <f>IF(ISBLANK(E35),"",IF(ISBLANK(G35),(O35+(K35*35)+(L35*35^1.5)+(0.00000048314*35^2)),(O35+(K35*G35)+(L35*G35^1.5)+(0.00000048314*G35^2))))</f>
        <v/>
      </c>
      <c r="N35" s="144" t="str">
        <f>IF(ISBLANK(D35),"",IF(ISBLANK(G35),J35*(1+0.00001*(35-20)),J35*(1+0.00001*(G35-20))))</f>
        <v/>
      </c>
      <c r="O35" s="143" t="str">
        <f>IF(ISBLANK(E35),"",(0.999842594+(0.00006793952*E35)-(0.00000909529*E35^2)+(0.0000001001685*E35^3)-(0.000000001120083*E35^4)+(0.000000000006536332*E35^5)))</f>
        <v/>
      </c>
      <c r="P35" s="145" t="s">
        <v>4</v>
      </c>
      <c r="Q35" s="145" t="s">
        <v>4</v>
      </c>
      <c r="R35" s="145" t="s">
        <v>4</v>
      </c>
      <c r="S35" s="145" t="s">
        <v>4</v>
      </c>
      <c r="T35" s="231">
        <v>1.4E-2</v>
      </c>
      <c r="U35" s="231">
        <v>1.3680651725922683E-2</v>
      </c>
      <c r="X35" s="231">
        <v>23.856000000000002</v>
      </c>
      <c r="Y35" s="231">
        <v>23.311830540972256</v>
      </c>
      <c r="Z35" s="231">
        <v>1.5940000000000001</v>
      </c>
      <c r="AA35" s="231">
        <v>1.5576399179371971</v>
      </c>
      <c r="AB35" s="231">
        <v>7.49</v>
      </c>
      <c r="AC35" s="231">
        <v>7.3191486733686357</v>
      </c>
      <c r="AD35" s="149"/>
      <c r="AE35" s="149"/>
      <c r="AF35" s="149"/>
      <c r="AG35" s="149"/>
      <c r="AH35" s="149"/>
      <c r="AI35" s="149"/>
      <c r="AJ35" s="149"/>
      <c r="AK35" s="149"/>
      <c r="AL35" s="149"/>
      <c r="AM35" s="149"/>
      <c r="AN35" s="149"/>
      <c r="AO35" s="149"/>
      <c r="AP35" s="149"/>
      <c r="AQ35" s="149"/>
      <c r="AR35" s="149"/>
      <c r="AS35" s="149"/>
      <c r="AT35" s="149"/>
      <c r="AU35" s="149"/>
      <c r="AV35" s="149"/>
      <c r="AW35" s="149"/>
      <c r="AX35" s="149"/>
      <c r="AY35" s="149"/>
      <c r="AZ35" s="149"/>
      <c r="BA35" s="149"/>
      <c r="BB35" s="150"/>
    </row>
    <row r="36" spans="1:54" ht="15.75" x14ac:dyDescent="0.25">
      <c r="A36" s="75">
        <f>IF(ISBLANK(VLOOKUP(D36,#REF!,3)),0,1)</f>
        <v>1</v>
      </c>
      <c r="B36" s="74">
        <f t="shared" ref="B36:B58" si="0">IF(ISBLANK(D36),0,IF(ISBLANK(E36),0,IF(ISBLANK(F36),0,1)))</f>
        <v>0</v>
      </c>
      <c r="C36" s="52">
        <v>2</v>
      </c>
      <c r="D36" s="53"/>
      <c r="E36" s="53"/>
      <c r="F36" s="53"/>
      <c r="G36" s="164" t="s">
        <v>4</v>
      </c>
      <c r="H36" s="53">
        <v>50</v>
      </c>
      <c r="I36" s="234">
        <v>49.9</v>
      </c>
      <c r="J36" s="127" t="s">
        <v>4</v>
      </c>
      <c r="K36" s="57" t="str">
        <f t="shared" ref="K36:K45" si="1">IF(ISBLANK(E36),"",(0.000824493-(0.0000040899*E36)+(0.000000076438*E36^2)-(0.00000000082467*E36^3)+(0.0000000000053875*E36^4)))</f>
        <v/>
      </c>
      <c r="L36" s="57" t="str">
        <f t="shared" ref="L36:L45" si="2">IF(ISBLANK(E36),"",(-0.00000572466+(0.00000010227*E36)-(0.0000000016546*E36^2)))</f>
        <v/>
      </c>
      <c r="M36" s="57" t="str">
        <f t="shared" ref="M36:M45" si="3">IF(ISBLANK(E36),"",IF(ISBLANK(G36),(O36+(K36*35)+(L36*35^1.5)+(0.00000048314*35^2)),(O36+(K36*G36)+(L36*G36^1.5)+(0.00000048314*G36^2))))</f>
        <v/>
      </c>
      <c r="N36" s="58" t="str">
        <f t="shared" ref="N36:N45" si="4">IF(ISBLANK(D36),"",IF(ISBLANK(G36),J36*(1+0.00001*(35-20)),J36*(1+0.00001*(G36-20))))</f>
        <v/>
      </c>
      <c r="O36" s="57" t="str">
        <f t="shared" ref="O36:O45" si="5">IF(ISBLANK(E36),"",(0.999842594+(0.00006793952*E36)-(0.00000909529*E36^2)+(0.0000001001685*E36^3)-(0.000000001120083*E36^4)+(0.000000000006536332*E36^5)))</f>
        <v/>
      </c>
      <c r="P36" s="59" t="s">
        <v>4</v>
      </c>
      <c r="Q36" s="59" t="s">
        <v>4</v>
      </c>
      <c r="R36" s="59" t="s">
        <v>4</v>
      </c>
      <c r="S36" s="59" t="s">
        <v>4</v>
      </c>
      <c r="T36" s="231">
        <v>0.129</v>
      </c>
      <c r="U36" s="231">
        <v>0.12605743376028758</v>
      </c>
      <c r="X36" s="231">
        <v>16.081</v>
      </c>
      <c r="Y36" s="231">
        <v>15.71418288604019</v>
      </c>
      <c r="Z36" s="231">
        <v>1.175</v>
      </c>
      <c r="AA36" s="231">
        <v>1.1481975555685109</v>
      </c>
      <c r="AB36" s="231">
        <v>4.8099999999999996</v>
      </c>
      <c r="AC36" s="231">
        <v>4.7002810572634361</v>
      </c>
      <c r="AD36" s="76"/>
      <c r="AE36" s="76"/>
      <c r="AF36" s="76"/>
      <c r="AG36" s="76"/>
      <c r="AH36" s="76"/>
      <c r="AI36" s="76"/>
      <c r="AJ36" s="76"/>
      <c r="AK36" s="76"/>
      <c r="AL36" s="76"/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76"/>
      <c r="BA36" s="76"/>
      <c r="BB36" s="77"/>
    </row>
    <row r="37" spans="1:54" ht="15.75" x14ac:dyDescent="0.25">
      <c r="A37" s="75">
        <f>IF(ISBLANK(VLOOKUP(D37,#REF!,3)),0,1)</f>
        <v>1</v>
      </c>
      <c r="B37" s="74">
        <f t="shared" si="0"/>
        <v>0</v>
      </c>
      <c r="C37" s="52">
        <v>3</v>
      </c>
      <c r="D37" s="53"/>
      <c r="E37" s="53"/>
      <c r="F37" s="53"/>
      <c r="G37" s="164" t="s">
        <v>4</v>
      </c>
      <c r="H37" s="53">
        <v>25</v>
      </c>
      <c r="I37" s="234">
        <v>25.7</v>
      </c>
      <c r="J37" s="127" t="s">
        <v>4</v>
      </c>
      <c r="K37" s="57" t="str">
        <f t="shared" si="1"/>
        <v/>
      </c>
      <c r="L37" s="57" t="str">
        <f t="shared" si="2"/>
        <v/>
      </c>
      <c r="M37" s="57" t="str">
        <f t="shared" si="3"/>
        <v/>
      </c>
      <c r="N37" s="58" t="str">
        <f t="shared" si="4"/>
        <v/>
      </c>
      <c r="O37" s="57" t="str">
        <f t="shared" si="5"/>
        <v/>
      </c>
      <c r="P37" s="59" t="s">
        <v>4</v>
      </c>
      <c r="Q37" s="59" t="s">
        <v>4</v>
      </c>
      <c r="R37" s="59" t="s">
        <v>4</v>
      </c>
      <c r="S37" s="59" t="s">
        <v>4</v>
      </c>
      <c r="T37" s="231">
        <v>0.253</v>
      </c>
      <c r="U37" s="231">
        <v>0.2472289204756028</v>
      </c>
      <c r="X37" s="231">
        <v>11.286999999999999</v>
      </c>
      <c r="Y37" s="231">
        <v>11.029536859320665</v>
      </c>
      <c r="Z37" s="231">
        <v>0.89600000000000002</v>
      </c>
      <c r="AA37" s="231">
        <v>0.87556171045905173</v>
      </c>
      <c r="AB37" s="231">
        <v>3.07</v>
      </c>
      <c r="AC37" s="231">
        <v>2.9999714856130453</v>
      </c>
      <c r="AD37" s="76"/>
      <c r="AE37" s="76"/>
      <c r="AF37" s="76"/>
      <c r="AG37" s="76"/>
      <c r="AH37" s="76"/>
      <c r="AI37" s="76"/>
      <c r="AJ37" s="76"/>
      <c r="AK37" s="76"/>
      <c r="AL37" s="76"/>
      <c r="AM37" s="76"/>
      <c r="AN37" s="76"/>
      <c r="AO37" s="76"/>
      <c r="AP37" s="76"/>
      <c r="AQ37" s="76"/>
      <c r="AR37" s="76"/>
      <c r="AS37" s="76"/>
      <c r="AT37" s="76"/>
      <c r="AU37" s="76"/>
      <c r="AV37" s="76"/>
      <c r="AW37" s="76"/>
      <c r="AX37" s="76"/>
      <c r="AY37" s="76"/>
      <c r="AZ37" s="76"/>
      <c r="BA37" s="76"/>
      <c r="BB37" s="77"/>
    </row>
    <row r="38" spans="1:54" ht="15.75" x14ac:dyDescent="0.25">
      <c r="A38" s="75">
        <f>IF(ISBLANK(VLOOKUP(D38,#REF!,3)),0,1)</f>
        <v>1</v>
      </c>
      <c r="B38" s="74">
        <f t="shared" si="0"/>
        <v>0</v>
      </c>
      <c r="C38" s="52">
        <v>4</v>
      </c>
      <c r="D38" s="53"/>
      <c r="E38" s="53"/>
      <c r="F38" s="53"/>
      <c r="G38" s="164" t="s">
        <v>4</v>
      </c>
      <c r="H38" s="53">
        <v>20</v>
      </c>
      <c r="I38" s="234">
        <v>17</v>
      </c>
      <c r="J38" s="127" t="s">
        <v>4</v>
      </c>
      <c r="K38" s="57" t="str">
        <f t="shared" si="1"/>
        <v/>
      </c>
      <c r="L38" s="57" t="str">
        <f t="shared" si="2"/>
        <v/>
      </c>
      <c r="M38" s="57" t="str">
        <f t="shared" si="3"/>
        <v/>
      </c>
      <c r="N38" s="58" t="str">
        <f t="shared" si="4"/>
        <v/>
      </c>
      <c r="O38" s="57" t="str">
        <f t="shared" si="5"/>
        <v/>
      </c>
      <c r="P38" s="59" t="s">
        <v>4</v>
      </c>
      <c r="Q38" s="59" t="s">
        <v>4</v>
      </c>
      <c r="R38" s="59" t="s">
        <v>4</v>
      </c>
      <c r="S38" s="59" t="s">
        <v>4</v>
      </c>
      <c r="T38" s="231">
        <v>0.13500000000000001</v>
      </c>
      <c r="U38" s="231">
        <v>0.13192057021425446</v>
      </c>
      <c r="X38" s="231">
        <v>9.3249999999999993</v>
      </c>
      <c r="Y38" s="231">
        <v>9.1122912388735013</v>
      </c>
      <c r="Z38" s="231">
        <v>0.77900000000000003</v>
      </c>
      <c r="AA38" s="231">
        <v>0.76123054960669789</v>
      </c>
      <c r="AB38" s="231">
        <v>2.92</v>
      </c>
      <c r="AC38" s="231">
        <v>2.8533930742638738</v>
      </c>
      <c r="AD38" s="76"/>
      <c r="AE38" s="76"/>
      <c r="AF38" s="76"/>
      <c r="AG38" s="76"/>
      <c r="AH38" s="76"/>
      <c r="AI38" s="76"/>
      <c r="AJ38" s="76"/>
      <c r="AK38" s="76"/>
      <c r="AL38" s="76"/>
      <c r="AM38" s="76"/>
      <c r="AN38" s="76"/>
      <c r="AO38" s="76"/>
      <c r="AP38" s="76"/>
      <c r="AQ38" s="76"/>
      <c r="AR38" s="76"/>
      <c r="AS38" s="76"/>
      <c r="AT38" s="76"/>
      <c r="AU38" s="76"/>
      <c r="AV38" s="76"/>
      <c r="AW38" s="76"/>
      <c r="AX38" s="76"/>
      <c r="AY38" s="76"/>
      <c r="AZ38" s="76"/>
      <c r="BA38" s="76"/>
      <c r="BB38" s="77"/>
    </row>
    <row r="39" spans="1:54" ht="15.75" x14ac:dyDescent="0.25">
      <c r="A39" s="75">
        <f>IF(ISBLANK(VLOOKUP(D39,#REF!,3)),0,1)</f>
        <v>1</v>
      </c>
      <c r="B39" s="74">
        <f t="shared" si="0"/>
        <v>0</v>
      </c>
      <c r="C39" s="52">
        <v>5</v>
      </c>
      <c r="D39" s="53"/>
      <c r="E39" s="53"/>
      <c r="F39" s="53"/>
      <c r="G39" s="164" t="s">
        <v>4</v>
      </c>
      <c r="H39" s="53">
        <v>15</v>
      </c>
      <c r="I39" s="234">
        <v>16.8</v>
      </c>
      <c r="J39" s="127" t="s">
        <v>4</v>
      </c>
      <c r="K39" s="57" t="str">
        <f t="shared" si="1"/>
        <v/>
      </c>
      <c r="L39" s="57" t="str">
        <f t="shared" si="2"/>
        <v/>
      </c>
      <c r="M39" s="57" t="str">
        <f t="shared" si="3"/>
        <v/>
      </c>
      <c r="N39" s="58" t="str">
        <f t="shared" si="4"/>
        <v/>
      </c>
      <c r="O39" s="57" t="str">
        <f t="shared" si="5"/>
        <v/>
      </c>
      <c r="P39" s="59" t="s">
        <v>4</v>
      </c>
      <c r="Q39" s="59" t="s">
        <v>4</v>
      </c>
      <c r="R39" s="59" t="s">
        <v>4</v>
      </c>
      <c r="S39" s="59" t="s">
        <v>4</v>
      </c>
      <c r="T39" s="231">
        <v>0.14199999999999999</v>
      </c>
      <c r="U39" s="231">
        <v>0.13876089607721578</v>
      </c>
      <c r="X39" s="231">
        <v>9.3680000000000003</v>
      </c>
      <c r="Y39" s="231">
        <v>9.154310383460265</v>
      </c>
      <c r="Z39" s="231">
        <v>0.754</v>
      </c>
      <c r="AA39" s="231">
        <v>0.73680081438183598</v>
      </c>
      <c r="AB39" s="231">
        <v>2.85</v>
      </c>
      <c r="AC39" s="231">
        <v>2.7849898156342605</v>
      </c>
      <c r="AD39" s="76"/>
      <c r="AE39" s="76"/>
      <c r="AF39" s="76"/>
      <c r="AG39" s="76"/>
      <c r="AH39" s="76"/>
      <c r="AI39" s="76"/>
      <c r="AJ39" s="76"/>
      <c r="AK39" s="76"/>
      <c r="AL39" s="76"/>
      <c r="AM39" s="76"/>
      <c r="AN39" s="76"/>
      <c r="AO39" s="76"/>
      <c r="AP39" s="76"/>
      <c r="AQ39" s="76"/>
      <c r="AR39" s="76"/>
      <c r="AS39" s="76"/>
      <c r="AT39" s="76"/>
      <c r="AU39" s="76"/>
      <c r="AV39" s="76"/>
      <c r="AW39" s="76"/>
      <c r="AX39" s="76"/>
      <c r="AY39" s="76"/>
      <c r="AZ39" s="76"/>
      <c r="BA39" s="76"/>
      <c r="BB39" s="77"/>
    </row>
    <row r="40" spans="1:54" ht="15.75" x14ac:dyDescent="0.25">
      <c r="A40" s="75">
        <f>IF(ISBLANK(VLOOKUP(D40,#REF!,3)),0,1)</f>
        <v>1</v>
      </c>
      <c r="B40" s="74">
        <f t="shared" si="0"/>
        <v>0</v>
      </c>
      <c r="C40" s="52">
        <v>6</v>
      </c>
      <c r="D40" s="53"/>
      <c r="E40" s="53"/>
      <c r="F40" s="53"/>
      <c r="G40" s="164" t="s">
        <v>4</v>
      </c>
      <c r="H40" s="53">
        <v>5</v>
      </c>
      <c r="I40" s="234">
        <v>5</v>
      </c>
      <c r="J40" s="127" t="s">
        <v>4</v>
      </c>
      <c r="K40" s="57" t="str">
        <f t="shared" si="1"/>
        <v/>
      </c>
      <c r="L40" s="57" t="str">
        <f t="shared" si="2"/>
        <v/>
      </c>
      <c r="M40" s="57" t="str">
        <f t="shared" si="3"/>
        <v/>
      </c>
      <c r="N40" s="58" t="str">
        <f t="shared" si="4"/>
        <v/>
      </c>
      <c r="O40" s="57" t="str">
        <f t="shared" si="5"/>
        <v/>
      </c>
      <c r="P40" s="59" t="s">
        <v>4</v>
      </c>
      <c r="Q40" s="59" t="s">
        <v>4</v>
      </c>
      <c r="R40" s="59" t="s">
        <v>4</v>
      </c>
      <c r="S40" s="59" t="s">
        <v>4</v>
      </c>
      <c r="T40" s="231">
        <v>0</v>
      </c>
      <c r="U40" s="231">
        <v>0</v>
      </c>
      <c r="X40" s="231">
        <v>0.09</v>
      </c>
      <c r="Y40" s="231">
        <v>8.7947046809502966E-2</v>
      </c>
      <c r="Z40" s="231">
        <v>0.27100000000000002</v>
      </c>
      <c r="AA40" s="231">
        <v>0.26481832983750342</v>
      </c>
      <c r="AB40" s="231">
        <v>1.88</v>
      </c>
      <c r="AC40" s="231">
        <v>1.8371160889096174</v>
      </c>
      <c r="AD40" s="76"/>
      <c r="AE40" s="76"/>
      <c r="AF40" s="76"/>
      <c r="AG40" s="76"/>
      <c r="AH40" s="76"/>
      <c r="AI40" s="76"/>
      <c r="AJ40" s="76"/>
      <c r="AK40" s="76"/>
      <c r="AL40" s="76"/>
      <c r="AM40" s="76"/>
      <c r="AN40" s="76"/>
      <c r="AO40" s="76"/>
      <c r="AP40" s="76"/>
      <c r="AQ40" s="76"/>
      <c r="AR40" s="76"/>
      <c r="AS40" s="76"/>
      <c r="AT40" s="76"/>
      <c r="AU40" s="76"/>
      <c r="AV40" s="76"/>
      <c r="AW40" s="76"/>
      <c r="AX40" s="76"/>
      <c r="AY40" s="76"/>
      <c r="AZ40" s="76"/>
      <c r="BA40" s="76"/>
      <c r="BB40" s="77"/>
    </row>
    <row r="41" spans="1:54" ht="15.75" x14ac:dyDescent="0.25">
      <c r="A41" s="75">
        <f>IF(ISBLANK(VLOOKUP(D41,#REF!,3)),0,1)</f>
        <v>1</v>
      </c>
      <c r="B41" s="74">
        <f t="shared" si="0"/>
        <v>0</v>
      </c>
      <c r="C41" s="52">
        <v>7</v>
      </c>
      <c r="D41" s="53"/>
      <c r="E41" s="53"/>
      <c r="F41" s="53"/>
      <c r="G41" s="164" t="s">
        <v>4</v>
      </c>
      <c r="H41" s="53" t="s">
        <v>4</v>
      </c>
      <c r="J41" s="127" t="s">
        <v>4</v>
      </c>
      <c r="K41" s="57" t="str">
        <f t="shared" si="1"/>
        <v/>
      </c>
      <c r="L41" s="57" t="str">
        <f t="shared" si="2"/>
        <v/>
      </c>
      <c r="M41" s="57" t="str">
        <f t="shared" si="3"/>
        <v/>
      </c>
      <c r="N41" s="58" t="str">
        <f t="shared" si="4"/>
        <v/>
      </c>
      <c r="O41" s="57" t="str">
        <f t="shared" si="5"/>
        <v/>
      </c>
      <c r="P41" s="59" t="s">
        <v>4</v>
      </c>
      <c r="Q41" s="59" t="s">
        <v>4</v>
      </c>
      <c r="R41" s="59" t="s">
        <v>4</v>
      </c>
      <c r="S41" s="59" t="s">
        <v>4</v>
      </c>
      <c r="AD41" s="76"/>
      <c r="AE41" s="76"/>
      <c r="AF41" s="76"/>
      <c r="AG41" s="76"/>
      <c r="AH41" s="76"/>
      <c r="AI41" s="76"/>
      <c r="AJ41" s="76"/>
      <c r="AK41" s="76"/>
      <c r="AL41" s="76"/>
      <c r="AM41" s="76"/>
      <c r="AN41" s="76"/>
      <c r="AO41" s="76"/>
      <c r="AP41" s="76"/>
      <c r="AQ41" s="76"/>
      <c r="AR41" s="76"/>
      <c r="AS41" s="76"/>
      <c r="AT41" s="76"/>
      <c r="AU41" s="76"/>
      <c r="AV41" s="76"/>
      <c r="AW41" s="76"/>
      <c r="AX41" s="76"/>
      <c r="AY41" s="76"/>
      <c r="AZ41" s="76"/>
      <c r="BA41" s="76"/>
      <c r="BB41" s="77"/>
    </row>
    <row r="42" spans="1:54" ht="15.75" x14ac:dyDescent="0.25">
      <c r="A42" s="75">
        <f>IF(ISBLANK(VLOOKUP(D42,#REF!,3)),0,1)</f>
        <v>1</v>
      </c>
      <c r="B42" s="74">
        <f t="shared" si="0"/>
        <v>0</v>
      </c>
      <c r="C42" s="52">
        <v>8</v>
      </c>
      <c r="D42" s="53"/>
      <c r="E42" s="53"/>
      <c r="F42" s="53"/>
      <c r="G42" s="164" t="s">
        <v>4</v>
      </c>
      <c r="H42" s="53">
        <v>0</v>
      </c>
      <c r="I42" s="234">
        <v>1.5</v>
      </c>
      <c r="J42" s="127" t="s">
        <v>4</v>
      </c>
      <c r="K42" s="57" t="str">
        <f t="shared" si="1"/>
        <v/>
      </c>
      <c r="L42" s="57" t="str">
        <f t="shared" si="2"/>
        <v/>
      </c>
      <c r="M42" s="57" t="str">
        <f t="shared" si="3"/>
        <v/>
      </c>
      <c r="N42" s="58" t="str">
        <f t="shared" si="4"/>
        <v/>
      </c>
      <c r="O42" s="57" t="str">
        <f t="shared" si="5"/>
        <v/>
      </c>
      <c r="P42" s="59" t="s">
        <v>4</v>
      </c>
      <c r="Q42" s="59" t="s">
        <v>4</v>
      </c>
      <c r="R42" s="59" t="s">
        <v>4</v>
      </c>
      <c r="S42" s="59" t="s">
        <v>4</v>
      </c>
      <c r="T42" s="231">
        <v>4.0000000000000001E-3</v>
      </c>
      <c r="U42" s="231">
        <v>3.9087576359779098E-3</v>
      </c>
      <c r="X42" s="231">
        <v>6.6000000000000003E-2</v>
      </c>
      <c r="Y42" s="231">
        <v>6.4494500993635517E-2</v>
      </c>
      <c r="Z42" s="231">
        <v>0.11099999999999999</v>
      </c>
      <c r="AA42" s="231">
        <v>0.10846802439838699</v>
      </c>
      <c r="AB42" s="231">
        <v>1.85</v>
      </c>
      <c r="AC42" s="231">
        <v>1.8078004066397833</v>
      </c>
      <c r="AD42" s="76"/>
      <c r="AE42" s="76"/>
      <c r="AF42" s="76"/>
      <c r="AG42" s="76"/>
      <c r="AH42" s="76"/>
      <c r="AI42" s="76"/>
      <c r="AJ42" s="76"/>
      <c r="AK42" s="76"/>
      <c r="AL42" s="76"/>
      <c r="AM42" s="76"/>
      <c r="AN42" s="76"/>
      <c r="AO42" s="76"/>
      <c r="AP42" s="76"/>
      <c r="AQ42" s="76"/>
      <c r="AR42" s="76"/>
      <c r="AS42" s="76"/>
      <c r="AT42" s="76"/>
      <c r="AU42" s="76"/>
      <c r="AV42" s="76"/>
      <c r="AW42" s="76"/>
      <c r="AX42" s="76"/>
      <c r="AY42" s="76"/>
      <c r="AZ42" s="76"/>
      <c r="BA42" s="76"/>
      <c r="BB42" s="77"/>
    </row>
    <row r="43" spans="1:54" ht="15.75" x14ac:dyDescent="0.25">
      <c r="A43" s="75">
        <f>IF(ISBLANK(VLOOKUP(D43,#REF!,3)),0,1)</f>
        <v>1</v>
      </c>
      <c r="B43" s="74">
        <f t="shared" si="0"/>
        <v>0</v>
      </c>
      <c r="C43" s="52">
        <v>9</v>
      </c>
      <c r="D43" s="53"/>
      <c r="E43" s="53"/>
      <c r="F43" s="53"/>
      <c r="G43" s="164" t="s">
        <v>4</v>
      </c>
      <c r="H43" s="53">
        <v>0</v>
      </c>
      <c r="I43" s="234">
        <v>1.5</v>
      </c>
      <c r="J43" s="127" t="s">
        <v>4</v>
      </c>
      <c r="K43" s="57" t="str">
        <f t="shared" si="1"/>
        <v/>
      </c>
      <c r="L43" s="57" t="str">
        <f t="shared" si="2"/>
        <v/>
      </c>
      <c r="M43" s="57" t="str">
        <f t="shared" si="3"/>
        <v/>
      </c>
      <c r="N43" s="58" t="str">
        <f t="shared" si="4"/>
        <v/>
      </c>
      <c r="O43" s="57" t="str">
        <f t="shared" si="5"/>
        <v/>
      </c>
      <c r="P43" s="59" t="s">
        <v>4</v>
      </c>
      <c r="Q43" s="59" t="s">
        <v>4</v>
      </c>
      <c r="R43" s="59" t="s">
        <v>4</v>
      </c>
      <c r="S43" s="59" t="s">
        <v>4</v>
      </c>
      <c r="T43" s="231">
        <v>6.0000000000000001E-3</v>
      </c>
      <c r="U43" s="231">
        <v>5.8631364539668647E-3</v>
      </c>
      <c r="X43" s="231">
        <v>0.24399999999999999</v>
      </c>
      <c r="Y43" s="231">
        <v>0.23843421579465249</v>
      </c>
      <c r="Z43" s="231">
        <v>9.4E-2</v>
      </c>
      <c r="AA43" s="231">
        <v>9.1855804445480874E-2</v>
      </c>
      <c r="AB43" s="231">
        <v>1.78</v>
      </c>
      <c r="AC43" s="231">
        <v>1.7393971480101698</v>
      </c>
      <c r="AD43" s="76"/>
      <c r="AE43" s="76"/>
      <c r="AF43" s="76"/>
      <c r="AG43" s="76"/>
      <c r="AH43" s="76"/>
      <c r="AI43" s="76"/>
      <c r="AJ43" s="76"/>
      <c r="AK43" s="76"/>
      <c r="AL43" s="76"/>
      <c r="AM43" s="76"/>
      <c r="AN43" s="76"/>
      <c r="AO43" s="76"/>
      <c r="AP43" s="76"/>
      <c r="AQ43" s="76"/>
      <c r="AR43" s="76"/>
      <c r="AS43" s="76"/>
      <c r="AT43" s="76"/>
      <c r="AU43" s="76"/>
      <c r="AV43" s="76"/>
      <c r="AW43" s="76"/>
      <c r="AX43" s="76"/>
      <c r="AY43" s="76"/>
      <c r="AZ43" s="76"/>
      <c r="BA43" s="76"/>
      <c r="BB43" s="77"/>
    </row>
    <row r="44" spans="1:54" ht="15.75" x14ac:dyDescent="0.25">
      <c r="A44" s="75">
        <f>IF(ISBLANK(VLOOKUP(D44,#REF!,3)),0,1)</f>
        <v>1</v>
      </c>
      <c r="B44" s="74">
        <f t="shared" si="0"/>
        <v>0</v>
      </c>
      <c r="C44" s="52">
        <v>10</v>
      </c>
      <c r="D44" s="53"/>
      <c r="E44" s="53"/>
      <c r="F44" s="53"/>
      <c r="G44" s="164" t="s">
        <v>4</v>
      </c>
      <c r="H44" s="53">
        <v>0</v>
      </c>
      <c r="I44" s="234">
        <v>1.5</v>
      </c>
      <c r="J44" s="127" t="s">
        <v>4</v>
      </c>
      <c r="K44" s="57" t="str">
        <f t="shared" si="1"/>
        <v/>
      </c>
      <c r="L44" s="57" t="str">
        <f t="shared" si="2"/>
        <v/>
      </c>
      <c r="M44" s="57" t="str">
        <f t="shared" si="3"/>
        <v/>
      </c>
      <c r="N44" s="58" t="str">
        <f t="shared" si="4"/>
        <v/>
      </c>
      <c r="O44" s="57" t="str">
        <f t="shared" si="5"/>
        <v/>
      </c>
      <c r="P44" s="59" t="s">
        <v>4</v>
      </c>
      <c r="Q44" s="59" t="s">
        <v>4</v>
      </c>
      <c r="R44" s="59" t="s">
        <v>4</v>
      </c>
      <c r="S44" s="59" t="s">
        <v>4</v>
      </c>
      <c r="T44" s="231">
        <v>2E-3</v>
      </c>
      <c r="U44" s="231">
        <v>1.9543788179889549E-3</v>
      </c>
      <c r="X44" s="231">
        <v>6.8000000000000005E-2</v>
      </c>
      <c r="Y44" s="231">
        <v>6.6448879811624464E-2</v>
      </c>
      <c r="Z44" s="231">
        <v>9.0999999999999998E-2</v>
      </c>
      <c r="AA44" s="231">
        <v>8.8924236218497446E-2</v>
      </c>
      <c r="AB44" s="231">
        <v>1.88</v>
      </c>
      <c r="AC44" s="231">
        <v>1.8371160889096174</v>
      </c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  <c r="AP44" s="76"/>
      <c r="AQ44" s="76"/>
      <c r="AR44" s="76"/>
      <c r="AS44" s="76"/>
      <c r="AT44" s="76"/>
      <c r="AU44" s="76"/>
      <c r="AV44" s="76"/>
      <c r="AW44" s="76"/>
      <c r="AX44" s="76"/>
      <c r="AY44" s="76"/>
      <c r="AZ44" s="76"/>
      <c r="BA44" s="76"/>
      <c r="BB44" s="77"/>
    </row>
    <row r="45" spans="1:54" ht="15.75" x14ac:dyDescent="0.25">
      <c r="A45" s="75">
        <f>IF(ISBLANK(VLOOKUP(D45,#REF!,3)),0,1)</f>
        <v>1</v>
      </c>
      <c r="B45" s="74">
        <f t="shared" si="0"/>
        <v>0</v>
      </c>
      <c r="C45" s="52">
        <v>11</v>
      </c>
      <c r="D45" s="53"/>
      <c r="E45" s="53"/>
      <c r="F45" s="53"/>
      <c r="G45" s="164" t="s">
        <v>4</v>
      </c>
      <c r="H45" s="53">
        <v>0</v>
      </c>
      <c r="I45" s="234">
        <v>1.5</v>
      </c>
      <c r="J45" s="127" t="s">
        <v>4</v>
      </c>
      <c r="K45" s="57" t="str">
        <f t="shared" si="1"/>
        <v/>
      </c>
      <c r="L45" s="57" t="str">
        <f t="shared" si="2"/>
        <v/>
      </c>
      <c r="M45" s="57" t="str">
        <f t="shared" si="3"/>
        <v/>
      </c>
      <c r="N45" s="58" t="str">
        <f t="shared" si="4"/>
        <v/>
      </c>
      <c r="O45" s="57" t="str">
        <f t="shared" si="5"/>
        <v/>
      </c>
      <c r="P45" s="59" t="s">
        <v>4</v>
      </c>
      <c r="Q45" s="59" t="s">
        <v>4</v>
      </c>
      <c r="R45" s="59" t="s">
        <v>4</v>
      </c>
      <c r="S45" s="59" t="s">
        <v>4</v>
      </c>
      <c r="T45" s="231">
        <v>8.0000000000000002E-3</v>
      </c>
      <c r="U45" s="231">
        <v>7.8175152719558196E-3</v>
      </c>
      <c r="X45" s="231">
        <v>5.1999999999999998E-2</v>
      </c>
      <c r="Y45" s="231">
        <v>5.0813849267712825E-2</v>
      </c>
      <c r="Z45" s="231">
        <v>0.1</v>
      </c>
      <c r="AA45" s="231">
        <v>9.7718940899447743E-2</v>
      </c>
      <c r="AB45" s="231">
        <v>1.85</v>
      </c>
      <c r="AC45" s="231">
        <v>1.8078004066397833</v>
      </c>
      <c r="AD45" s="76"/>
      <c r="AE45" s="76"/>
      <c r="AF45" s="76"/>
      <c r="AG45" s="76"/>
      <c r="AH45" s="76"/>
      <c r="AI45" s="76"/>
      <c r="AJ45" s="76"/>
      <c r="AK45" s="76"/>
      <c r="AL45" s="76"/>
      <c r="AM45" s="76"/>
      <c r="AN45" s="76"/>
      <c r="AO45" s="76"/>
      <c r="AP45" s="76"/>
      <c r="AQ45" s="76"/>
      <c r="AR45" s="76"/>
      <c r="AS45" s="76"/>
      <c r="AT45" s="76"/>
      <c r="AU45" s="76"/>
      <c r="AV45" s="76"/>
      <c r="AW45" s="76"/>
      <c r="AX45" s="76"/>
      <c r="AY45" s="76"/>
      <c r="AZ45" s="76"/>
      <c r="BA45" s="76"/>
      <c r="BB45" s="77"/>
    </row>
    <row r="46" spans="1:54" ht="15.75" x14ac:dyDescent="0.25">
      <c r="A46" s="75">
        <f>IF(ISBLANK(VLOOKUP(D46,#REF!,3)),0,1)</f>
        <v>1</v>
      </c>
      <c r="B46" s="74">
        <f t="shared" si="0"/>
        <v>0</v>
      </c>
      <c r="C46" s="52">
        <v>12</v>
      </c>
      <c r="D46" s="53"/>
      <c r="E46" s="54"/>
      <c r="F46" s="55"/>
      <c r="G46" s="164" t="s">
        <v>4</v>
      </c>
      <c r="H46" s="53">
        <v>0</v>
      </c>
      <c r="I46" s="234">
        <v>1.5</v>
      </c>
      <c r="J46" s="127" t="s">
        <v>4</v>
      </c>
      <c r="K46" s="127" t="s">
        <v>4</v>
      </c>
      <c r="L46" s="127" t="s">
        <v>4</v>
      </c>
      <c r="M46" s="127" t="s">
        <v>4</v>
      </c>
      <c r="N46" s="127" t="s">
        <v>4</v>
      </c>
      <c r="O46" s="127" t="s">
        <v>4</v>
      </c>
      <c r="P46" s="59" t="s">
        <v>4</v>
      </c>
      <c r="Q46" s="59" t="s">
        <v>4</v>
      </c>
      <c r="R46" s="59" t="s">
        <v>4</v>
      </c>
      <c r="S46" s="59" t="s">
        <v>4</v>
      </c>
      <c r="T46" s="231">
        <v>6.0000000000000001E-3</v>
      </c>
      <c r="U46" s="231">
        <v>5.8631364539668647E-3</v>
      </c>
      <c r="X46" s="231">
        <v>3.4000000000000002E-2</v>
      </c>
      <c r="Y46" s="231">
        <v>3.3224439905812232E-2</v>
      </c>
      <c r="Z46" s="231">
        <v>0.1</v>
      </c>
      <c r="AA46" s="231">
        <v>9.7718940899447743E-2</v>
      </c>
      <c r="AB46" s="231">
        <v>2.0099999999999998</v>
      </c>
      <c r="AC46" s="231">
        <v>1.9641507120788995</v>
      </c>
      <c r="AD46" s="76"/>
      <c r="AE46" s="76"/>
      <c r="AF46" s="76"/>
      <c r="AG46" s="76"/>
      <c r="AH46" s="76"/>
      <c r="AI46" s="76"/>
      <c r="AJ46" s="76"/>
      <c r="AK46" s="76"/>
      <c r="AL46" s="76"/>
      <c r="AM46" s="76"/>
      <c r="AN46" s="76"/>
      <c r="AO46" s="76"/>
      <c r="AP46" s="76"/>
      <c r="AQ46" s="76"/>
      <c r="AR46" s="76"/>
      <c r="AS46" s="76"/>
      <c r="AT46" s="76"/>
      <c r="AU46" s="76"/>
      <c r="AV46" s="76"/>
      <c r="AW46" s="76"/>
      <c r="AX46" s="76"/>
      <c r="AY46" s="76"/>
      <c r="AZ46" s="76"/>
      <c r="BA46" s="76"/>
      <c r="BB46" s="77"/>
    </row>
    <row r="47" spans="1:54" ht="15.75" x14ac:dyDescent="0.25">
      <c r="A47" s="75">
        <f>IF(ISBLANK(VLOOKUP(D47,#REF!,3)),0,1)</f>
        <v>1</v>
      </c>
      <c r="B47" s="74">
        <f t="shared" si="0"/>
        <v>0</v>
      </c>
      <c r="C47" s="52">
        <v>13</v>
      </c>
      <c r="D47" s="53"/>
      <c r="E47" s="54"/>
      <c r="F47" s="55"/>
      <c r="G47" s="164" t="s">
        <v>4</v>
      </c>
      <c r="H47" s="53">
        <v>0</v>
      </c>
      <c r="I47" s="234">
        <v>1.5</v>
      </c>
      <c r="J47" s="127" t="s">
        <v>4</v>
      </c>
      <c r="K47" s="127" t="s">
        <v>4</v>
      </c>
      <c r="L47" s="127" t="s">
        <v>4</v>
      </c>
      <c r="M47" s="127" t="s">
        <v>4</v>
      </c>
      <c r="N47" s="127" t="s">
        <v>4</v>
      </c>
      <c r="O47" s="127" t="s">
        <v>4</v>
      </c>
      <c r="P47" s="59" t="s">
        <v>4</v>
      </c>
      <c r="Q47" s="59" t="s">
        <v>4</v>
      </c>
      <c r="R47" s="59" t="s">
        <v>4</v>
      </c>
      <c r="S47" s="59" t="s">
        <v>4</v>
      </c>
      <c r="T47" s="231">
        <v>4.0000000000000001E-3</v>
      </c>
      <c r="U47" s="231">
        <v>3.9087576359779098E-3</v>
      </c>
      <c r="X47" s="231">
        <v>4.5999999999999999E-2</v>
      </c>
      <c r="Y47" s="231">
        <v>4.4950712813745956E-2</v>
      </c>
      <c r="Z47" s="231">
        <v>9.8000000000000004E-2</v>
      </c>
      <c r="AA47" s="231">
        <v>9.5764562081458796E-2</v>
      </c>
      <c r="AB47" s="231">
        <v>1.93</v>
      </c>
      <c r="AC47" s="231">
        <v>1.8859755593593412</v>
      </c>
      <c r="AD47" s="76"/>
      <c r="AE47" s="76"/>
      <c r="AF47" s="76"/>
      <c r="AG47" s="76"/>
      <c r="AH47" s="76"/>
      <c r="AI47" s="76"/>
      <c r="AJ47" s="76"/>
      <c r="AK47" s="76"/>
      <c r="AL47" s="76"/>
      <c r="AM47" s="76"/>
      <c r="AN47" s="76"/>
      <c r="AO47" s="76"/>
      <c r="AP47" s="76"/>
      <c r="AQ47" s="76"/>
      <c r="AR47" s="76"/>
      <c r="AS47" s="76"/>
      <c r="AT47" s="76"/>
      <c r="AU47" s="76"/>
      <c r="AV47" s="76"/>
      <c r="AW47" s="76"/>
      <c r="AX47" s="76"/>
      <c r="AY47" s="76"/>
      <c r="AZ47" s="76"/>
      <c r="BA47" s="76"/>
      <c r="BB47" s="77"/>
    </row>
    <row r="48" spans="1:54" ht="15.75" x14ac:dyDescent="0.25">
      <c r="A48" s="75">
        <f>IF(ISBLANK(VLOOKUP(D48,#REF!,3)),0,1)</f>
        <v>1</v>
      </c>
      <c r="B48" s="74">
        <f t="shared" si="0"/>
        <v>0</v>
      </c>
      <c r="C48" s="52">
        <v>14</v>
      </c>
      <c r="D48" s="53"/>
      <c r="E48" s="54"/>
      <c r="F48" s="55"/>
      <c r="G48" s="164" t="s">
        <v>4</v>
      </c>
      <c r="H48" s="53">
        <v>0</v>
      </c>
      <c r="I48" s="234">
        <v>1.5</v>
      </c>
      <c r="J48" s="127" t="s">
        <v>4</v>
      </c>
      <c r="K48" s="127" t="s">
        <v>4</v>
      </c>
      <c r="L48" s="127" t="s">
        <v>4</v>
      </c>
      <c r="M48" s="127" t="s">
        <v>4</v>
      </c>
      <c r="N48" s="127" t="s">
        <v>4</v>
      </c>
      <c r="O48" s="127" t="s">
        <v>4</v>
      </c>
      <c r="P48" s="59" t="s">
        <v>4</v>
      </c>
      <c r="Q48" s="59" t="s">
        <v>4</v>
      </c>
      <c r="R48" s="59" t="s">
        <v>4</v>
      </c>
      <c r="S48" s="59" t="s">
        <v>4</v>
      </c>
      <c r="T48" s="231">
        <v>0</v>
      </c>
      <c r="U48" s="231">
        <v>0</v>
      </c>
      <c r="X48" s="231">
        <v>0.11</v>
      </c>
      <c r="Y48" s="231">
        <v>0.10749083498939252</v>
      </c>
      <c r="Z48" s="231">
        <v>9.1999999999999998E-2</v>
      </c>
      <c r="AA48" s="231">
        <v>8.9901425627491913E-2</v>
      </c>
      <c r="AB48" s="231">
        <v>2.04</v>
      </c>
      <c r="AC48" s="231">
        <v>1.9934663943487338</v>
      </c>
      <c r="AD48" s="76"/>
      <c r="AE48" s="76"/>
      <c r="AF48" s="76"/>
      <c r="AG48" s="76"/>
      <c r="AH48" s="76"/>
      <c r="AI48" s="76"/>
      <c r="AJ48" s="76"/>
      <c r="AK48" s="76"/>
      <c r="AL48" s="76"/>
      <c r="AM48" s="76"/>
      <c r="AN48" s="76"/>
      <c r="AO48" s="76"/>
      <c r="AP48" s="76"/>
      <c r="AQ48" s="76"/>
      <c r="AR48" s="76"/>
      <c r="AS48" s="76"/>
      <c r="AT48" s="76"/>
      <c r="AU48" s="76"/>
      <c r="AV48" s="76"/>
      <c r="AW48" s="76"/>
      <c r="AX48" s="76"/>
      <c r="AY48" s="76"/>
      <c r="AZ48" s="76"/>
      <c r="BA48" s="76"/>
      <c r="BB48" s="77"/>
    </row>
    <row r="49" spans="1:54" ht="15.75" x14ac:dyDescent="0.25">
      <c r="A49" s="75">
        <f>IF(ISBLANK(VLOOKUP(D49,#REF!,3)),0,1)</f>
        <v>1</v>
      </c>
      <c r="B49" s="74">
        <f t="shared" si="0"/>
        <v>0</v>
      </c>
      <c r="C49" s="52">
        <v>15</v>
      </c>
      <c r="D49" s="53"/>
      <c r="E49" s="54"/>
      <c r="F49" s="55"/>
      <c r="G49" s="164" t="s">
        <v>4</v>
      </c>
      <c r="H49" s="53">
        <v>0</v>
      </c>
      <c r="I49" s="234">
        <v>1.5</v>
      </c>
      <c r="J49" s="16"/>
      <c r="K49" s="16"/>
      <c r="L49" s="16"/>
      <c r="M49" s="16"/>
      <c r="N49" s="16"/>
      <c r="O49" s="16"/>
      <c r="P49" s="59" t="s">
        <v>4</v>
      </c>
      <c r="Q49" s="169"/>
      <c r="R49" s="169"/>
      <c r="S49" s="169"/>
      <c r="T49" s="231">
        <v>1E-3</v>
      </c>
      <c r="U49" s="231">
        <v>9.7718940899447744E-4</v>
      </c>
      <c r="X49" s="231">
        <v>0.14899999999999999</v>
      </c>
      <c r="Y49" s="231">
        <v>0.14560122194017713</v>
      </c>
      <c r="Z49" s="231">
        <v>9.5000000000000001E-2</v>
      </c>
      <c r="AA49" s="231">
        <v>9.2832993854475354E-2</v>
      </c>
      <c r="AB49" s="231">
        <v>1.89</v>
      </c>
      <c r="AC49" s="231">
        <v>1.8468879829995621</v>
      </c>
      <c r="AD49" s="76"/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76"/>
      <c r="AR49" s="76"/>
      <c r="AS49" s="76"/>
      <c r="AT49" s="76"/>
      <c r="AU49" s="76"/>
      <c r="AV49" s="76"/>
      <c r="AW49" s="76"/>
      <c r="AX49" s="76"/>
      <c r="AY49" s="76"/>
      <c r="AZ49" s="76"/>
      <c r="BA49" s="76"/>
      <c r="BB49" s="77"/>
    </row>
    <row r="50" spans="1:54" ht="15.75" x14ac:dyDescent="0.25">
      <c r="A50" s="75">
        <f>IF(ISBLANK(VLOOKUP(D50,#REF!,3)),0,1)</f>
        <v>1</v>
      </c>
      <c r="B50" s="74">
        <f t="shared" si="0"/>
        <v>0</v>
      </c>
      <c r="C50" s="52">
        <v>16</v>
      </c>
      <c r="D50" s="53"/>
      <c r="E50" s="54"/>
      <c r="F50" s="55"/>
      <c r="G50" s="164" t="s">
        <v>4</v>
      </c>
      <c r="H50" s="53">
        <v>0</v>
      </c>
      <c r="I50" s="234">
        <v>1.5</v>
      </c>
      <c r="J50" s="16"/>
      <c r="K50" s="16"/>
      <c r="L50" s="16"/>
      <c r="M50" s="16"/>
      <c r="N50" s="16"/>
      <c r="O50" s="16"/>
      <c r="P50" s="59" t="s">
        <v>4</v>
      </c>
      <c r="Q50" s="169"/>
      <c r="R50" s="169"/>
      <c r="S50" s="169"/>
      <c r="T50" s="231">
        <v>8.9999999999999993E-3</v>
      </c>
      <c r="U50" s="231">
        <v>8.7947046809502966E-3</v>
      </c>
      <c r="X50" s="231">
        <v>5.0999999999999997E-2</v>
      </c>
      <c r="Y50" s="231">
        <v>4.9836659858718345E-2</v>
      </c>
      <c r="Z50" s="231">
        <v>9.6000000000000002E-2</v>
      </c>
      <c r="AA50" s="231">
        <v>9.3810183263469835E-2</v>
      </c>
      <c r="AB50" s="231">
        <v>1.85</v>
      </c>
      <c r="AC50" s="231">
        <v>1.8078004066397833</v>
      </c>
      <c r="AD50" s="76"/>
      <c r="AE50" s="76"/>
      <c r="AF50" s="76"/>
      <c r="AG50" s="76"/>
      <c r="AH50" s="76"/>
      <c r="AI50" s="76"/>
      <c r="AJ50" s="76"/>
      <c r="AK50" s="76"/>
      <c r="AL50" s="76"/>
      <c r="AM50" s="76"/>
      <c r="AN50" s="76"/>
      <c r="AO50" s="76"/>
      <c r="AP50" s="76"/>
      <c r="AQ50" s="76"/>
      <c r="AR50" s="76"/>
      <c r="AS50" s="76"/>
      <c r="AT50" s="76"/>
      <c r="AU50" s="76"/>
      <c r="AV50" s="76"/>
      <c r="AW50" s="76"/>
      <c r="AX50" s="76"/>
      <c r="AY50" s="76"/>
      <c r="AZ50" s="76"/>
      <c r="BA50" s="76"/>
      <c r="BB50" s="77"/>
    </row>
    <row r="51" spans="1:54" ht="15.75" x14ac:dyDescent="0.25">
      <c r="A51" s="75">
        <f>IF(ISBLANK(VLOOKUP(D51,#REF!,3)),0,1)</f>
        <v>1</v>
      </c>
      <c r="B51" s="74">
        <f t="shared" si="0"/>
        <v>0</v>
      </c>
      <c r="C51" s="52">
        <v>17</v>
      </c>
      <c r="D51" s="53"/>
      <c r="E51" s="54"/>
      <c r="F51" s="55"/>
      <c r="G51" s="164" t="s">
        <v>4</v>
      </c>
      <c r="H51" s="53" t="s">
        <v>4</v>
      </c>
      <c r="I51" s="159" t="s">
        <v>4</v>
      </c>
      <c r="J51" s="16"/>
      <c r="K51" s="16"/>
      <c r="L51" s="16"/>
      <c r="M51" s="16"/>
      <c r="N51" s="16"/>
      <c r="O51" s="16"/>
      <c r="P51" s="59" t="s">
        <v>4</v>
      </c>
      <c r="Q51" s="169"/>
      <c r="R51" s="169"/>
      <c r="S51" s="169"/>
      <c r="AD51" s="76"/>
      <c r="AE51" s="76"/>
      <c r="AF51" s="76"/>
      <c r="AG51" s="76"/>
      <c r="AH51" s="76"/>
      <c r="AI51" s="76"/>
      <c r="AJ51" s="76"/>
      <c r="AK51" s="76"/>
      <c r="AL51" s="76"/>
      <c r="AM51" s="76"/>
      <c r="AN51" s="76"/>
      <c r="AO51" s="76"/>
      <c r="AP51" s="76"/>
      <c r="AQ51" s="76"/>
      <c r="AR51" s="76"/>
      <c r="AS51" s="76"/>
      <c r="AT51" s="76"/>
      <c r="AU51" s="76"/>
      <c r="AV51" s="76"/>
      <c r="AW51" s="76"/>
      <c r="AX51" s="76"/>
      <c r="AY51" s="76"/>
      <c r="AZ51" s="76"/>
      <c r="BA51" s="76"/>
      <c r="BB51" s="77"/>
    </row>
    <row r="52" spans="1:54" ht="15.75" x14ac:dyDescent="0.25">
      <c r="A52" s="75">
        <f>IF(ISBLANK(VLOOKUP(D52,#REF!,3)),0,1)</f>
        <v>1</v>
      </c>
      <c r="B52" s="74">
        <f t="shared" si="0"/>
        <v>0</v>
      </c>
      <c r="C52" s="52">
        <v>18</v>
      </c>
      <c r="D52" s="53"/>
      <c r="E52" s="54"/>
      <c r="F52" s="55"/>
      <c r="G52" s="164" t="s">
        <v>4</v>
      </c>
      <c r="H52" s="53" t="s">
        <v>4</v>
      </c>
      <c r="I52" s="159" t="s">
        <v>4</v>
      </c>
      <c r="J52" s="16"/>
      <c r="K52" s="16"/>
      <c r="L52" s="16"/>
      <c r="M52" s="16"/>
      <c r="N52" s="16"/>
      <c r="O52" s="16"/>
      <c r="P52" s="59" t="s">
        <v>4</v>
      </c>
      <c r="Q52" s="169"/>
      <c r="R52" s="169"/>
      <c r="S52" s="169"/>
      <c r="AD52" s="76"/>
      <c r="AE52" s="76"/>
      <c r="AF52" s="76"/>
      <c r="AG52" s="76"/>
      <c r="AH52" s="76"/>
      <c r="AI52" s="76"/>
      <c r="AJ52" s="76"/>
      <c r="AK52" s="76"/>
      <c r="AL52" s="76"/>
      <c r="AM52" s="76"/>
      <c r="AN52" s="76"/>
      <c r="AO52" s="76"/>
      <c r="AP52" s="76"/>
      <c r="AQ52" s="76"/>
      <c r="AR52" s="76"/>
      <c r="AS52" s="76"/>
      <c r="AT52" s="76"/>
      <c r="AU52" s="76"/>
      <c r="AV52" s="76"/>
      <c r="AW52" s="76"/>
      <c r="AX52" s="76"/>
      <c r="AY52" s="76"/>
      <c r="AZ52" s="76"/>
      <c r="BA52" s="76"/>
      <c r="BB52" s="77"/>
    </row>
    <row r="53" spans="1:54" ht="15.75" x14ac:dyDescent="0.25">
      <c r="A53" s="75">
        <f>IF(ISBLANK(VLOOKUP(D53,#REF!,3)),0,1)</f>
        <v>1</v>
      </c>
      <c r="B53" s="74">
        <f t="shared" si="0"/>
        <v>0</v>
      </c>
      <c r="C53" s="52">
        <v>19</v>
      </c>
      <c r="D53" s="53"/>
      <c r="E53" s="54"/>
      <c r="F53" s="55"/>
      <c r="G53" s="164" t="s">
        <v>4</v>
      </c>
      <c r="H53" s="53" t="s">
        <v>4</v>
      </c>
      <c r="I53" s="159" t="s">
        <v>4</v>
      </c>
      <c r="J53" s="16"/>
      <c r="K53" s="16"/>
      <c r="L53" s="16"/>
      <c r="M53" s="16"/>
      <c r="N53" s="16"/>
      <c r="O53" s="16"/>
      <c r="P53" s="59" t="s">
        <v>4</v>
      </c>
      <c r="Q53" s="169"/>
      <c r="R53" s="169"/>
      <c r="S53" s="169"/>
      <c r="AD53" s="76"/>
      <c r="AE53" s="76"/>
      <c r="AF53" s="76"/>
      <c r="AG53" s="76"/>
      <c r="AH53" s="76"/>
      <c r="AI53" s="76"/>
      <c r="AJ53" s="76"/>
      <c r="AK53" s="76"/>
      <c r="AL53" s="76"/>
      <c r="AM53" s="76"/>
      <c r="AN53" s="76"/>
      <c r="AO53" s="76"/>
      <c r="AP53" s="76"/>
      <c r="AQ53" s="76"/>
      <c r="AR53" s="76"/>
      <c r="AS53" s="76"/>
      <c r="AT53" s="76"/>
      <c r="AU53" s="76"/>
      <c r="AV53" s="76"/>
      <c r="AW53" s="76"/>
      <c r="AX53" s="76"/>
      <c r="AY53" s="76"/>
      <c r="AZ53" s="76"/>
      <c r="BA53" s="76"/>
      <c r="BB53" s="77"/>
    </row>
    <row r="54" spans="1:54" ht="15.75" x14ac:dyDescent="0.25">
      <c r="A54" s="75">
        <f>IF(ISBLANK(VLOOKUP(D54,#REF!,3)),0,1)</f>
        <v>1</v>
      </c>
      <c r="B54" s="74">
        <f t="shared" si="0"/>
        <v>0</v>
      </c>
      <c r="C54" s="52">
        <v>20</v>
      </c>
      <c r="D54" s="53"/>
      <c r="E54" s="54"/>
      <c r="F54" s="55"/>
      <c r="G54" s="164" t="s">
        <v>4</v>
      </c>
      <c r="H54" s="53" t="s">
        <v>4</v>
      </c>
      <c r="I54" s="159" t="s">
        <v>4</v>
      </c>
      <c r="J54" s="16"/>
      <c r="K54" s="16"/>
      <c r="L54" s="16"/>
      <c r="M54" s="16"/>
      <c r="N54" s="16"/>
      <c r="O54" s="16"/>
      <c r="P54" s="59" t="s">
        <v>4</v>
      </c>
      <c r="Q54" s="169"/>
      <c r="R54" s="169"/>
      <c r="S54" s="169"/>
      <c r="AD54" s="76"/>
      <c r="AE54" s="76"/>
      <c r="AF54" s="76"/>
      <c r="AG54" s="76"/>
      <c r="AH54" s="76"/>
      <c r="AI54" s="76"/>
      <c r="AJ54" s="76"/>
      <c r="AK54" s="76"/>
      <c r="AL54" s="76"/>
      <c r="AM54" s="76"/>
      <c r="AN54" s="76"/>
      <c r="AO54" s="76"/>
      <c r="AP54" s="76"/>
      <c r="AQ54" s="76"/>
      <c r="AR54" s="76"/>
      <c r="AS54" s="76"/>
      <c r="AT54" s="76"/>
      <c r="AU54" s="76"/>
      <c r="AV54" s="76"/>
      <c r="AW54" s="76"/>
      <c r="AX54" s="76"/>
      <c r="AY54" s="76"/>
      <c r="AZ54" s="76"/>
      <c r="BA54" s="76"/>
      <c r="BB54" s="77"/>
    </row>
    <row r="55" spans="1:54" ht="15.75" x14ac:dyDescent="0.25">
      <c r="A55" s="75">
        <f>IF(ISBLANK(VLOOKUP(D55,#REF!,3)),0,1)</f>
        <v>1</v>
      </c>
      <c r="B55" s="74">
        <f t="shared" si="0"/>
        <v>0</v>
      </c>
      <c r="C55" s="52">
        <v>21</v>
      </c>
      <c r="D55" s="53"/>
      <c r="E55" s="54"/>
      <c r="F55" s="55"/>
      <c r="G55" s="164" t="s">
        <v>4</v>
      </c>
      <c r="H55" s="53" t="s">
        <v>4</v>
      </c>
      <c r="I55" s="159" t="s">
        <v>4</v>
      </c>
      <c r="J55" s="16"/>
      <c r="K55" s="16"/>
      <c r="L55" s="16"/>
      <c r="M55" s="16"/>
      <c r="N55" s="16"/>
      <c r="O55" s="16"/>
      <c r="P55" s="59" t="s">
        <v>4</v>
      </c>
      <c r="Q55" s="169"/>
      <c r="R55" s="169"/>
      <c r="S55" s="169"/>
      <c r="AD55" s="76"/>
      <c r="AE55" s="76"/>
      <c r="AF55" s="76"/>
      <c r="AG55" s="76"/>
      <c r="AH55" s="76"/>
      <c r="AI55" s="76"/>
      <c r="AJ55" s="76"/>
      <c r="AK55" s="76"/>
      <c r="AL55" s="76"/>
      <c r="AM55" s="76"/>
      <c r="AN55" s="76"/>
      <c r="AO55" s="76"/>
      <c r="AP55" s="76"/>
      <c r="AQ55" s="76"/>
      <c r="AR55" s="76"/>
      <c r="AS55" s="76"/>
      <c r="AT55" s="76"/>
      <c r="AU55" s="76"/>
      <c r="AV55" s="76"/>
      <c r="AW55" s="76"/>
      <c r="AX55" s="76"/>
      <c r="AY55" s="76"/>
      <c r="AZ55" s="76"/>
      <c r="BA55" s="76"/>
      <c r="BB55" s="77"/>
    </row>
    <row r="56" spans="1:54" ht="15.75" x14ac:dyDescent="0.25">
      <c r="A56" s="75">
        <f>IF(ISBLANK(VLOOKUP(D56,#REF!,3)),0,1)</f>
        <v>1</v>
      </c>
      <c r="B56" s="74">
        <f t="shared" si="0"/>
        <v>0</v>
      </c>
      <c r="C56" s="52">
        <v>22</v>
      </c>
      <c r="D56" s="53"/>
      <c r="E56" s="54"/>
      <c r="F56" s="55"/>
      <c r="G56" s="164" t="s">
        <v>4</v>
      </c>
      <c r="H56" s="53" t="s">
        <v>4</v>
      </c>
      <c r="I56" s="159" t="s">
        <v>4</v>
      </c>
      <c r="J56" s="16"/>
      <c r="K56" s="16"/>
      <c r="L56" s="16"/>
      <c r="M56" s="16"/>
      <c r="N56" s="16"/>
      <c r="O56" s="16"/>
      <c r="P56" s="169" t="s">
        <v>4</v>
      </c>
      <c r="Q56" s="16"/>
      <c r="R56" s="16"/>
      <c r="S56" s="124" t="s">
        <v>4</v>
      </c>
      <c r="AD56" s="76"/>
      <c r="AE56" s="76"/>
      <c r="AF56" s="76"/>
      <c r="AG56" s="76"/>
      <c r="AH56" s="76"/>
      <c r="AI56" s="76"/>
      <c r="AJ56" s="76"/>
      <c r="AK56" s="76"/>
      <c r="AL56" s="76"/>
      <c r="AM56" s="76"/>
      <c r="AN56" s="76"/>
      <c r="AO56" s="76"/>
      <c r="AP56" s="76"/>
      <c r="AQ56" s="76"/>
      <c r="AR56" s="76"/>
      <c r="AS56" s="76"/>
      <c r="AT56" s="76"/>
      <c r="AU56" s="76"/>
      <c r="AV56" s="76"/>
      <c r="AW56" s="76"/>
      <c r="AX56" s="76"/>
      <c r="AY56" s="76"/>
      <c r="AZ56" s="76"/>
      <c r="BA56" s="76"/>
      <c r="BB56" s="77"/>
    </row>
    <row r="57" spans="1:54" ht="15.75" x14ac:dyDescent="0.25">
      <c r="A57" s="75">
        <f>IF(ISBLANK(VLOOKUP(D57,#REF!,3)),0,1)</f>
        <v>1</v>
      </c>
      <c r="B57" s="74">
        <f t="shared" si="0"/>
        <v>0</v>
      </c>
      <c r="C57" s="52">
        <v>23</v>
      </c>
      <c r="D57" s="53"/>
      <c r="E57" s="54"/>
      <c r="F57" s="55"/>
      <c r="G57" s="112"/>
      <c r="H57" s="53"/>
      <c r="I57" s="53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  <c r="AG57" s="76"/>
      <c r="AH57" s="76"/>
      <c r="AI57" s="76"/>
      <c r="AJ57" s="76"/>
      <c r="AK57" s="76"/>
      <c r="AL57" s="76"/>
      <c r="AM57" s="76"/>
      <c r="AN57" s="76"/>
      <c r="AO57" s="76"/>
      <c r="AP57" s="76"/>
      <c r="AQ57" s="76"/>
      <c r="AR57" s="76"/>
      <c r="AS57" s="76"/>
      <c r="AT57" s="76"/>
      <c r="AU57" s="76"/>
      <c r="AV57" s="76"/>
      <c r="AW57" s="76"/>
      <c r="AX57" s="76"/>
      <c r="AY57" s="76"/>
      <c r="AZ57" s="76"/>
      <c r="BA57" s="76"/>
      <c r="BB57" s="77"/>
    </row>
    <row r="58" spans="1:54" ht="16.5" thickBot="1" x14ac:dyDescent="0.3">
      <c r="A58" s="75">
        <f>IF(ISBLANK(VLOOKUP(D58,#REF!,3)),0,1)</f>
        <v>1</v>
      </c>
      <c r="B58" s="74">
        <f t="shared" si="0"/>
        <v>0</v>
      </c>
      <c r="C58" s="61">
        <v>24</v>
      </c>
      <c r="D58" s="62"/>
      <c r="E58" s="63"/>
      <c r="F58" s="64"/>
      <c r="G58" s="113"/>
      <c r="H58" s="62"/>
      <c r="I58" s="62"/>
      <c r="J58" s="152" t="s">
        <v>4</v>
      </c>
      <c r="K58" s="65" t="str">
        <f>IF(ISBLANK(E58),"",(0.000824493-(0.0000040899*E58)+(0.000000076438*E58^2)-(0.00000000082467*E58^3)+(0.0000000000053875*E58^4)))</f>
        <v/>
      </c>
      <c r="L58" s="65" t="str">
        <f t="shared" ref="L58" si="6">IF(ISBLANK(E58),"",(-0.00000572466+(0.00000010227*E58)-(0.0000000016546*E58^2)))</f>
        <v/>
      </c>
      <c r="M58" s="65" t="str">
        <f t="shared" ref="M58" si="7">IF(ISBLANK(E58),"",IF(ISBLANK(G58),(O58+(K58*35)+(L58*35^1.5)+(0.00000048314*35^2)),(O58+(K58*G58)+(L58*G58^1.5)+(0.00000048314*G58^2))))</f>
        <v/>
      </c>
      <c r="N58" s="66" t="str">
        <f t="shared" ref="N58" si="8">IF(ISBLANK(D58),"",IF(ISBLANK(G58),J58*(1+0.00001*(35-20)),J58*(1+0.00001*(G58-20))))</f>
        <v/>
      </c>
      <c r="O58" s="65" t="str">
        <f t="shared" ref="O58" si="9">IF(ISBLANK(E58),"",(0.999842594+(0.00006793952*E58)-(0.00000909529*E58^2)+(0.0000001001685*E58^3)-(0.000000001120083*E58^4)+(0.000000000006536332*E58^5)))</f>
        <v/>
      </c>
      <c r="P58" s="67" t="s">
        <v>4</v>
      </c>
      <c r="Q58" s="153" t="s">
        <v>4</v>
      </c>
      <c r="R58" s="68" t="s">
        <v>4</v>
      </c>
      <c r="S58" s="68" t="s">
        <v>4</v>
      </c>
      <c r="T58" s="78"/>
      <c r="U58" s="78"/>
      <c r="V58" s="78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/>
      <c r="AH58" s="78"/>
      <c r="AI58" s="78"/>
      <c r="AJ58" s="78"/>
      <c r="AK58" s="78"/>
      <c r="AL58" s="78"/>
      <c r="AM58" s="78"/>
      <c r="AN58" s="78"/>
      <c r="AO58" s="78"/>
      <c r="AP58" s="78"/>
      <c r="AQ58" s="78"/>
      <c r="AR58" s="78"/>
      <c r="AS58" s="78"/>
      <c r="AT58" s="78"/>
      <c r="AU58" s="78"/>
      <c r="AV58" s="78"/>
      <c r="AW58" s="78"/>
      <c r="AX58" s="78"/>
      <c r="AY58" s="78"/>
      <c r="AZ58" s="78"/>
      <c r="BA58" s="78"/>
      <c r="BB58" s="79"/>
    </row>
  </sheetData>
  <dataConsolidate/>
  <mergeCells count="70"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AV31:AV32"/>
    <mergeCell ref="AW31:AW32"/>
    <mergeCell ref="AX31:AX32"/>
    <mergeCell ref="AY31:AY32"/>
    <mergeCell ref="AZ31:AZ32"/>
    <mergeCell ref="BA31:BA32"/>
    <mergeCell ref="AP31:AP32"/>
    <mergeCell ref="AQ31:AQ32"/>
    <mergeCell ref="AR31:AR32"/>
    <mergeCell ref="AS31:AS32"/>
    <mergeCell ref="AT31:AT32"/>
    <mergeCell ref="AU31:AU32"/>
    <mergeCell ref="AJ31:AJ32"/>
    <mergeCell ref="AK31:AK32"/>
    <mergeCell ref="AL31:AL32"/>
    <mergeCell ref="AM31:AM32"/>
    <mergeCell ref="AN31:AN32"/>
    <mergeCell ref="AO31:AO32"/>
    <mergeCell ref="AD31:AD32"/>
    <mergeCell ref="AE31:AE32"/>
    <mergeCell ref="AF31:AF32"/>
    <mergeCell ref="AG31:AG32"/>
    <mergeCell ref="AH31:AH32"/>
    <mergeCell ref="AI31:AI32"/>
    <mergeCell ref="P31:S32"/>
    <mergeCell ref="T31:U32"/>
    <mergeCell ref="V31:W32"/>
    <mergeCell ref="X31:Y32"/>
    <mergeCell ref="Z31:AA32"/>
    <mergeCell ref="AB31:AC32"/>
    <mergeCell ref="J31:J32"/>
    <mergeCell ref="K31:K32"/>
    <mergeCell ref="L31:L32"/>
    <mergeCell ref="M31:M32"/>
    <mergeCell ref="N31:N32"/>
    <mergeCell ref="O31:O32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G8:H8"/>
    <mergeCell ref="Q8:R8"/>
    <mergeCell ref="G9:H9"/>
    <mergeCell ref="Q9:R9"/>
    <mergeCell ref="G10:H10"/>
    <mergeCell ref="Q10:R10"/>
    <mergeCell ref="C2:E2"/>
    <mergeCell ref="F2:T2"/>
    <mergeCell ref="C4:U4"/>
    <mergeCell ref="C6:E6"/>
    <mergeCell ref="F6:G6"/>
    <mergeCell ref="H6:J6"/>
    <mergeCell ref="P6:Q6"/>
    <mergeCell ref="R6:S6"/>
    <mergeCell ref="T6:U6"/>
  </mergeCells>
  <dataValidations count="4">
    <dataValidation type="list" showInputMessage="1" showErrorMessage="1" promptTitle="Choix Cardinal" sqref="P9">
      <formula1>$M$8:$M$10</formula1>
    </dataValidation>
    <dataValidation type="list" showInputMessage="1" showErrorMessage="1" promptTitle="Choix Cardinal" sqref="P10">
      <formula1>$N$8:$N$10</formula1>
    </dataValidation>
    <dataValidation allowBlank="1" showErrorMessage="1" sqref="J30"/>
    <dataValidation type="list" allowBlank="1" showErrorMessage="1" sqref="I29">
      <formula1>$O$28:$O$30</formula1>
    </dataValidation>
  </dataValidations>
  <pageMargins left="0.7" right="0.7" top="0.75" bottom="0.75" header="0.3" footer="0.3"/>
  <pageSetup paperSize="9" orientation="portrait" horizontalDpi="4294967293" r:id="rId1"/>
  <drawing r:id="rId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8"/>
  <sheetViews>
    <sheetView topLeftCell="A13" zoomScaleNormal="100" workbookViewId="0">
      <selection activeCell="T35" sqref="T35:U56"/>
    </sheetView>
  </sheetViews>
  <sheetFormatPr baseColWidth="10" defaultColWidth="11.42578125" defaultRowHeight="15" x14ac:dyDescent="0.25"/>
  <cols>
    <col min="1" max="2" width="0.85546875" style="80" customWidth="1"/>
    <col min="3" max="3" width="3.7109375" style="80" customWidth="1"/>
    <col min="4" max="8" width="10.28515625" style="80" customWidth="1"/>
    <col min="9" max="10" width="15.7109375" style="80" customWidth="1"/>
    <col min="11" max="15" width="10.7109375" style="80" hidden="1" customWidth="1"/>
    <col min="16" max="16" width="10.7109375" style="80" customWidth="1"/>
    <col min="17" max="29" width="10.28515625" style="80" customWidth="1"/>
    <col min="30" max="16384" width="11.42578125" style="80"/>
  </cols>
  <sheetData>
    <row r="1" spans="3:23" ht="3" customHeight="1" thickBot="1" x14ac:dyDescent="0.3"/>
    <row r="2" spans="3:23" ht="21" x14ac:dyDescent="0.35">
      <c r="C2" s="214" t="s">
        <v>19</v>
      </c>
      <c r="D2" s="215"/>
      <c r="E2" s="215"/>
      <c r="F2" s="216" t="s">
        <v>147</v>
      </c>
      <c r="G2" s="216"/>
      <c r="H2" s="216"/>
      <c r="I2" s="216"/>
      <c r="J2" s="216"/>
      <c r="K2" s="216"/>
      <c r="L2" s="216"/>
      <c r="M2" s="216"/>
      <c r="N2" s="216"/>
      <c r="O2" s="216"/>
      <c r="P2" s="216"/>
      <c r="Q2" s="216"/>
      <c r="R2" s="216"/>
      <c r="S2" s="216"/>
      <c r="T2" s="216"/>
      <c r="U2" s="1"/>
    </row>
    <row r="3" spans="3:23" x14ac:dyDescent="0.25">
      <c r="C3" s="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2"/>
    </row>
    <row r="4" spans="3:23" ht="21.75" thickBot="1" x14ac:dyDescent="0.4">
      <c r="C4" s="217" t="s">
        <v>75</v>
      </c>
      <c r="D4" s="218"/>
      <c r="E4" s="218"/>
      <c r="F4" s="218"/>
      <c r="G4" s="218"/>
      <c r="H4" s="218"/>
      <c r="I4" s="218"/>
      <c r="J4" s="218"/>
      <c r="K4" s="218"/>
      <c r="L4" s="218"/>
      <c r="M4" s="218"/>
      <c r="N4" s="218"/>
      <c r="O4" s="218"/>
      <c r="P4" s="218"/>
      <c r="Q4" s="218"/>
      <c r="R4" s="218"/>
      <c r="S4" s="218"/>
      <c r="T4" s="218"/>
      <c r="U4" s="219"/>
    </row>
    <row r="5" spans="3:23" ht="15.75" customHeight="1" thickBot="1" x14ac:dyDescent="0.4">
      <c r="C5" s="7"/>
      <c r="D5" s="7"/>
      <c r="E5" s="7"/>
      <c r="F5" s="7"/>
      <c r="G5" s="7"/>
      <c r="J5" s="7"/>
      <c r="K5" s="7"/>
      <c r="L5" s="7"/>
      <c r="M5" s="7"/>
      <c r="N5" s="7"/>
      <c r="O5" s="7"/>
      <c r="P5" s="7"/>
      <c r="Q5" s="7"/>
      <c r="R5" s="7"/>
    </row>
    <row r="6" spans="3:23" ht="16.5" customHeight="1" thickBot="1" x14ac:dyDescent="0.3">
      <c r="C6" s="220" t="s">
        <v>38</v>
      </c>
      <c r="D6" s="221"/>
      <c r="E6" s="221"/>
      <c r="F6" s="222">
        <v>62</v>
      </c>
      <c r="G6" s="222"/>
      <c r="H6" s="221" t="s">
        <v>37</v>
      </c>
      <c r="I6" s="221"/>
      <c r="J6" s="221"/>
      <c r="K6" s="51"/>
      <c r="L6" s="51"/>
      <c r="M6" s="51"/>
      <c r="N6" s="50"/>
      <c r="O6" s="51"/>
      <c r="P6" s="223">
        <v>1</v>
      </c>
      <c r="Q6" s="223"/>
      <c r="R6" s="224" t="s">
        <v>78</v>
      </c>
      <c r="S6" s="224"/>
      <c r="T6" s="225">
        <v>37432</v>
      </c>
      <c r="U6" s="226"/>
    </row>
    <row r="7" spans="3:23" ht="16.5" customHeight="1" thickBot="1" x14ac:dyDescent="0.4">
      <c r="C7" s="34"/>
      <c r="D7" s="34"/>
      <c r="E7" s="33"/>
      <c r="F7" s="35"/>
      <c r="G7" s="33"/>
      <c r="H7" s="33"/>
      <c r="I7" s="33"/>
      <c r="J7" s="33"/>
      <c r="K7" s="33"/>
      <c r="L7" s="33"/>
      <c r="M7" s="33"/>
      <c r="N7" s="33"/>
      <c r="O7" s="37"/>
      <c r="P7" s="33"/>
      <c r="Q7" s="36"/>
    </row>
    <row r="8" spans="3:23" ht="15" customHeight="1" x14ac:dyDescent="0.25">
      <c r="C8" s="46"/>
      <c r="D8" s="33"/>
      <c r="G8" s="206" t="s">
        <v>57</v>
      </c>
      <c r="H8" s="207"/>
      <c r="I8" s="172" t="s">
        <v>50</v>
      </c>
      <c r="J8" s="172" t="s">
        <v>46</v>
      </c>
      <c r="K8" s="44"/>
      <c r="L8" s="44"/>
      <c r="M8" s="44"/>
      <c r="N8" s="44"/>
      <c r="O8" s="47"/>
      <c r="P8" s="45" t="s">
        <v>52</v>
      </c>
      <c r="Q8" s="208" t="s">
        <v>47</v>
      </c>
      <c r="R8" s="209"/>
    </row>
    <row r="9" spans="3:23" ht="14.25" customHeight="1" x14ac:dyDescent="0.25">
      <c r="C9" s="46"/>
      <c r="D9" s="33"/>
      <c r="G9" s="210" t="s">
        <v>48</v>
      </c>
      <c r="H9" s="211"/>
      <c r="I9" s="38">
        <v>5</v>
      </c>
      <c r="J9" s="39">
        <v>39.96</v>
      </c>
      <c r="K9" s="42" t="s">
        <v>51</v>
      </c>
      <c r="L9" s="43" t="str">
        <f>IF(P9=M9,"+","-")</f>
        <v>-</v>
      </c>
      <c r="M9" s="42" t="s">
        <v>3</v>
      </c>
      <c r="N9" s="42" t="s">
        <v>54</v>
      </c>
      <c r="O9" s="16" t="str">
        <f>IF(ISBLANK(I9),"",IF(ISBLANK(J9),"",IF(P9=M10,L9&amp;N11,N11)))</f>
        <v>-5°39,96</v>
      </c>
      <c r="P9" s="39" t="s">
        <v>53</v>
      </c>
      <c r="Q9" s="212">
        <f>IF(ISBLANK(I9),"",IF(ISBLANK(J9),"",IF(J9&gt;60,"ERREUR !!",O11*(I9+(J9/60)))))</f>
        <v>-5.6660000000000004</v>
      </c>
      <c r="R9" s="213"/>
    </row>
    <row r="10" spans="3:23" ht="15" customHeight="1" x14ac:dyDescent="0.25">
      <c r="C10" s="46"/>
      <c r="D10" s="33"/>
      <c r="G10" s="210" t="s">
        <v>49</v>
      </c>
      <c r="H10" s="211"/>
      <c r="I10" s="38">
        <v>10</v>
      </c>
      <c r="J10" s="39">
        <v>20.02</v>
      </c>
      <c r="K10" s="42" t="s">
        <v>51</v>
      </c>
      <c r="L10" s="43" t="str">
        <f>IF(P10=N9,"+","-")</f>
        <v>+</v>
      </c>
      <c r="M10" s="42" t="s">
        <v>53</v>
      </c>
      <c r="N10" s="42" t="s">
        <v>55</v>
      </c>
      <c r="O10" s="11" t="str">
        <f>IF(ISBLANK(I10),"",IF(ISBLANK(J10),"",IF(P10=N10,L10&amp;N12,N12)))</f>
        <v>10°20,02</v>
      </c>
      <c r="P10" s="39" t="s">
        <v>54</v>
      </c>
      <c r="Q10" s="212">
        <f>IF(ISBLANK(I10),"",IF(ISBLANK(J10),"",IF(J10&gt;60,"ERREUR !!",O12*(I10+(J10/60)))))</f>
        <v>10.333666666666666</v>
      </c>
      <c r="R10" s="213"/>
      <c r="S10" s="31"/>
      <c r="T10" s="31"/>
    </row>
    <row r="11" spans="3:23" x14ac:dyDescent="0.25">
      <c r="G11" s="194" t="s">
        <v>72</v>
      </c>
      <c r="H11" s="195"/>
      <c r="I11" s="83" t="s">
        <v>33</v>
      </c>
      <c r="J11" s="85">
        <v>37432</v>
      </c>
      <c r="K11" s="85"/>
      <c r="L11" s="85"/>
      <c r="M11" s="85"/>
      <c r="N11" s="86" t="str">
        <f>I9&amp;"°"&amp;J9</f>
        <v>5°39,96</v>
      </c>
      <c r="O11" s="87">
        <f>IF(P9=M10,-1,1)</f>
        <v>-1</v>
      </c>
      <c r="P11" s="198" t="str">
        <f>TEXT(J11,"aaaa-mm-jj")&amp;"T"&amp;TEXT(J12,"hh:mm:ss")&amp;"z"</f>
        <v>2006-06-26T11:20:00z</v>
      </c>
      <c r="Q11" s="198"/>
      <c r="R11" s="199"/>
      <c r="T11" s="30"/>
      <c r="U11" s="30"/>
      <c r="V11" s="32"/>
      <c r="W11" s="32"/>
    </row>
    <row r="12" spans="3:23" ht="15.75" thickBot="1" x14ac:dyDescent="0.3">
      <c r="G12" s="196"/>
      <c r="H12" s="197"/>
      <c r="I12" s="84" t="s">
        <v>73</v>
      </c>
      <c r="J12" s="114">
        <v>0.47222222222222227</v>
      </c>
      <c r="K12" s="88"/>
      <c r="L12" s="88"/>
      <c r="M12" s="88"/>
      <c r="N12" s="89" t="str">
        <f>I10&amp;"°"&amp;J10</f>
        <v>10°20,02</v>
      </c>
      <c r="O12" s="87">
        <f>IF(P10=N10,-1,1)</f>
        <v>1</v>
      </c>
      <c r="P12" s="200"/>
      <c r="Q12" s="200"/>
      <c r="R12" s="201"/>
      <c r="T12" s="30"/>
      <c r="U12" s="30"/>
      <c r="V12" s="32"/>
      <c r="W12" s="32"/>
    </row>
    <row r="13" spans="3:23" ht="15.75" thickBot="1" x14ac:dyDescent="0.3">
      <c r="C13" s="5" t="s">
        <v>1</v>
      </c>
      <c r="D13" s="5"/>
      <c r="E13" s="6"/>
      <c r="K13" s="81"/>
      <c r="L13" s="81"/>
      <c r="M13" s="81"/>
      <c r="N13" s="81"/>
      <c r="O13" s="81"/>
      <c r="P13" s="81"/>
      <c r="Q13" s="82"/>
    </row>
    <row r="14" spans="3:23" ht="15" customHeight="1" thickBot="1" x14ac:dyDescent="0.3">
      <c r="C14" s="97" t="s">
        <v>7</v>
      </c>
      <c r="D14" s="90"/>
      <c r="E14" s="90"/>
      <c r="F14" s="90"/>
      <c r="G14" s="90"/>
      <c r="H14" s="91"/>
      <c r="I14" s="91"/>
      <c r="J14" s="91"/>
      <c r="K14" s="90"/>
      <c r="L14" s="90"/>
      <c r="M14" s="90"/>
      <c r="N14" s="91"/>
      <c r="O14" s="12"/>
      <c r="P14" s="91"/>
      <c r="Q14" s="12" t="s">
        <v>17</v>
      </c>
      <c r="R14" s="17">
        <v>22.4</v>
      </c>
      <c r="S14" s="92" t="s">
        <v>2</v>
      </c>
    </row>
    <row r="15" spans="3:23" ht="14.25" customHeight="1" x14ac:dyDescent="0.25">
      <c r="C15" s="98" t="s">
        <v>32</v>
      </c>
      <c r="D15" s="93"/>
      <c r="E15" s="93"/>
      <c r="F15" s="93"/>
      <c r="G15" s="93"/>
      <c r="H15" s="23"/>
      <c r="I15" s="23"/>
      <c r="J15" s="23"/>
      <c r="K15" s="93"/>
      <c r="L15" s="93"/>
      <c r="M15" s="93"/>
      <c r="N15" s="23"/>
      <c r="O15" s="13"/>
      <c r="P15" s="23"/>
      <c r="Q15" s="13" t="s">
        <v>34</v>
      </c>
      <c r="R15" s="17">
        <v>22.4</v>
      </c>
      <c r="S15" s="94" t="s">
        <v>2</v>
      </c>
    </row>
    <row r="16" spans="3:23" x14ac:dyDescent="0.25">
      <c r="C16" s="98" t="s">
        <v>11</v>
      </c>
      <c r="D16" s="93"/>
      <c r="E16" s="93"/>
      <c r="F16" s="93"/>
      <c r="G16" s="93"/>
      <c r="H16" s="23"/>
      <c r="I16" s="23"/>
      <c r="J16" s="23"/>
      <c r="K16" s="93"/>
      <c r="L16" s="93"/>
      <c r="M16" s="93"/>
      <c r="N16" s="23"/>
      <c r="O16" s="14"/>
      <c r="P16" s="23"/>
      <c r="Q16" s="14" t="s">
        <v>35</v>
      </c>
      <c r="R16" s="20" t="s">
        <v>4</v>
      </c>
      <c r="S16" s="94" t="s">
        <v>6</v>
      </c>
    </row>
    <row r="17" spans="3:54" ht="15.75" thickBot="1" x14ac:dyDescent="0.3">
      <c r="C17" s="99" t="s">
        <v>12</v>
      </c>
      <c r="D17" s="95"/>
      <c r="E17" s="95"/>
      <c r="F17" s="95"/>
      <c r="G17" s="95"/>
      <c r="H17" s="24"/>
      <c r="I17" s="24"/>
      <c r="J17" s="24"/>
      <c r="K17" s="95"/>
      <c r="L17" s="95"/>
      <c r="M17" s="95"/>
      <c r="N17" s="24"/>
      <c r="O17" s="15"/>
      <c r="P17" s="24"/>
      <c r="Q17" s="15" t="s">
        <v>36</v>
      </c>
      <c r="R17" s="21" t="s">
        <v>4</v>
      </c>
      <c r="S17" s="96" t="s">
        <v>6</v>
      </c>
    </row>
    <row r="18" spans="3:54" hidden="1" x14ac:dyDescent="0.25">
      <c r="C18" s="8" t="s">
        <v>8</v>
      </c>
      <c r="D18" s="9"/>
      <c r="E18" s="9"/>
      <c r="F18" s="9"/>
      <c r="G18" s="9"/>
      <c r="H18" s="9"/>
      <c r="I18" s="9"/>
      <c r="J18" s="9"/>
      <c r="K18" s="10"/>
      <c r="L18" s="10"/>
      <c r="M18" s="10"/>
      <c r="N18" s="10"/>
      <c r="O18" s="25" t="s">
        <v>0</v>
      </c>
      <c r="P18" s="19">
        <f>(0.999842594+(0.00006793952*$R$14)-(0.00000909529*$R$14^2)+(0.0000001001685*$R$14^3)-(0.000000001120083*$R$14^4)+(0.000000000006536332*$R$14^5))</f>
        <v>0.99768148881597907</v>
      </c>
      <c r="Q18" s="10"/>
      <c r="R18" s="2"/>
    </row>
    <row r="19" spans="3:54" hidden="1" x14ac:dyDescent="0.25">
      <c r="C19" s="8" t="s">
        <v>9</v>
      </c>
      <c r="D19" s="9"/>
      <c r="E19" s="9"/>
      <c r="F19" s="9"/>
      <c r="G19" s="9"/>
      <c r="H19" s="9"/>
      <c r="I19" s="9"/>
      <c r="J19" s="9"/>
      <c r="K19" s="10"/>
      <c r="L19" s="10"/>
      <c r="M19" s="10"/>
      <c r="N19" s="10"/>
      <c r="O19" s="25" t="s">
        <v>43</v>
      </c>
      <c r="P19" s="19" t="e">
        <f>$P$24*($P$18/#REF!)</f>
        <v>#REF!</v>
      </c>
      <c r="Q19" s="10" t="s">
        <v>3</v>
      </c>
      <c r="R19" s="2"/>
    </row>
    <row r="20" spans="3:54" hidden="1" x14ac:dyDescent="0.25">
      <c r="C20" s="8" t="s">
        <v>18</v>
      </c>
      <c r="D20" s="9"/>
      <c r="E20" s="9"/>
      <c r="F20" s="9"/>
      <c r="G20" s="9"/>
      <c r="H20" s="9"/>
      <c r="I20" s="9"/>
      <c r="J20" s="9"/>
      <c r="K20" s="10"/>
      <c r="L20" s="10"/>
      <c r="M20" s="10"/>
      <c r="N20" s="10"/>
      <c r="O20" s="25" t="s">
        <v>44</v>
      </c>
      <c r="P20" s="19" t="e">
        <f>5+#REF!</f>
        <v>#REF!</v>
      </c>
      <c r="Q20" s="10" t="s">
        <v>6</v>
      </c>
      <c r="R20" s="2"/>
    </row>
    <row r="21" spans="3:54" hidden="1" x14ac:dyDescent="0.25">
      <c r="C21" s="8" t="s">
        <v>10</v>
      </c>
      <c r="D21" s="9"/>
      <c r="E21" s="9"/>
      <c r="F21" s="9"/>
      <c r="G21" s="9"/>
      <c r="H21" s="9"/>
      <c r="I21" s="9"/>
      <c r="J21" s="9"/>
      <c r="K21" s="10"/>
      <c r="L21" s="10"/>
      <c r="M21" s="10"/>
      <c r="N21" s="10"/>
      <c r="O21" s="25" t="s">
        <v>45</v>
      </c>
      <c r="P21" s="19" t="e">
        <f>P20*(1+0.00001*(R14-20))</f>
        <v>#REF!</v>
      </c>
      <c r="Q21" s="10" t="s">
        <v>6</v>
      </c>
      <c r="R21" s="2"/>
    </row>
    <row r="22" spans="3:54" hidden="1" x14ac:dyDescent="0.25">
      <c r="C22" s="8" t="s">
        <v>13</v>
      </c>
      <c r="D22" s="9"/>
      <c r="E22" s="9"/>
      <c r="F22" s="9"/>
      <c r="G22" s="9"/>
      <c r="H22" s="9"/>
      <c r="I22" s="9"/>
      <c r="J22" s="9"/>
      <c r="K22" s="10"/>
      <c r="L22" s="10"/>
      <c r="M22" s="10"/>
      <c r="N22" s="10"/>
      <c r="O22" s="25" t="s">
        <v>39</v>
      </c>
      <c r="P22" s="22" t="e">
        <f>$R$16*(1+0.00001*(20-$R$14))</f>
        <v>#VALUE!</v>
      </c>
      <c r="Q22" s="10" t="s">
        <v>6</v>
      </c>
      <c r="R22" s="2"/>
    </row>
    <row r="23" spans="3:54" hidden="1" x14ac:dyDescent="0.25">
      <c r="C23" s="8" t="s">
        <v>14</v>
      </c>
      <c r="D23" s="9"/>
      <c r="E23" s="9"/>
      <c r="F23" s="9"/>
      <c r="G23" s="9"/>
      <c r="H23" s="9"/>
      <c r="I23" s="9"/>
      <c r="J23" s="9"/>
      <c r="K23" s="10"/>
      <c r="L23" s="10"/>
      <c r="M23" s="10"/>
      <c r="N23" s="10"/>
      <c r="O23" s="25" t="s">
        <v>40</v>
      </c>
      <c r="P23" s="22" t="e">
        <f>$R$17*(1+0.00001*(20-$R$14))</f>
        <v>#VALUE!</v>
      </c>
      <c r="Q23" s="10" t="s">
        <v>6</v>
      </c>
      <c r="R23" s="2"/>
    </row>
    <row r="24" spans="3:54" hidden="1" x14ac:dyDescent="0.25">
      <c r="C24" s="8" t="s">
        <v>15</v>
      </c>
      <c r="D24" s="9"/>
      <c r="E24" s="9"/>
      <c r="F24" s="9"/>
      <c r="G24" s="9"/>
      <c r="H24" s="9"/>
      <c r="I24" s="9"/>
      <c r="J24" s="9"/>
      <c r="K24" s="10"/>
      <c r="L24" s="10"/>
      <c r="M24" s="10"/>
      <c r="N24" s="10"/>
      <c r="O24" s="25" t="s">
        <v>41</v>
      </c>
      <c r="P24" s="23" t="e">
        <f>MAX(#REF!)</f>
        <v>#REF!</v>
      </c>
      <c r="Q24" s="10" t="s">
        <v>3</v>
      </c>
      <c r="R24" s="2"/>
    </row>
    <row r="25" spans="3:54" hidden="1" x14ac:dyDescent="0.25">
      <c r="C25" s="8" t="s">
        <v>16</v>
      </c>
      <c r="D25" s="9"/>
      <c r="E25" s="9"/>
      <c r="F25" s="9"/>
      <c r="G25" s="9"/>
      <c r="H25" s="9"/>
      <c r="I25" s="9"/>
      <c r="J25" s="9"/>
      <c r="K25" s="10"/>
      <c r="L25" s="10"/>
      <c r="M25" s="10"/>
      <c r="N25" s="10"/>
      <c r="O25" s="25" t="s">
        <v>42</v>
      </c>
      <c r="P25" s="23" t="e">
        <f>IF(ISBLANK(R14),"",IF(ISBLANK(P21),"",IF(ISBLANK(R17),"",(($P$24*$P$18)/($P$22-$P$23)))))</f>
        <v>#REF!</v>
      </c>
      <c r="Q25" s="10" t="s">
        <v>3</v>
      </c>
      <c r="R25" s="2"/>
    </row>
    <row r="26" spans="3:54" hidden="1" x14ac:dyDescent="0.25">
      <c r="C26" s="40" t="s">
        <v>31</v>
      </c>
      <c r="D26" s="41"/>
      <c r="E26" s="41"/>
      <c r="F26" s="41"/>
      <c r="G26" s="41"/>
      <c r="H26" s="41"/>
      <c r="I26" s="41"/>
      <c r="J26" s="41"/>
      <c r="K26" s="10"/>
      <c r="L26" s="10"/>
      <c r="M26" s="10"/>
      <c r="N26" s="10"/>
      <c r="O26" s="25" t="s">
        <v>30</v>
      </c>
      <c r="P26" s="23" t="e">
        <f>2+(#REF!+#REF!)</f>
        <v>#REF!</v>
      </c>
      <c r="Q26" s="10" t="s">
        <v>6</v>
      </c>
      <c r="R26" s="2"/>
    </row>
    <row r="27" spans="3:54" ht="15.75" hidden="1" thickBot="1" x14ac:dyDescent="0.3">
      <c r="C27" s="26"/>
      <c r="D27" s="27"/>
      <c r="E27" s="27"/>
      <c r="F27" s="27"/>
      <c r="G27" s="27"/>
      <c r="H27" s="27"/>
      <c r="I27" s="27"/>
      <c r="J27" s="27"/>
      <c r="K27" s="28"/>
      <c r="L27" s="28"/>
      <c r="M27" s="28"/>
      <c r="N27" s="28"/>
      <c r="O27" s="29" t="s">
        <v>29</v>
      </c>
      <c r="P27" s="24">
        <v>1.6999999999999999E-3</v>
      </c>
      <c r="Q27" s="28"/>
      <c r="R27" s="4"/>
    </row>
    <row r="29" spans="3:54" ht="15.75" x14ac:dyDescent="0.25">
      <c r="E29" s="202" t="s">
        <v>60</v>
      </c>
      <c r="F29" s="202"/>
      <c r="G29" s="202"/>
      <c r="H29" s="202"/>
      <c r="I29" s="69" t="s">
        <v>66</v>
      </c>
      <c r="K29" s="70"/>
      <c r="L29" s="70"/>
      <c r="M29" s="70"/>
      <c r="N29" s="71"/>
      <c r="O29" s="70" t="s">
        <v>66</v>
      </c>
    </row>
    <row r="30" spans="3:54" ht="16.5" thickBot="1" x14ac:dyDescent="0.3">
      <c r="E30" s="173"/>
      <c r="F30" s="173"/>
      <c r="G30" s="173"/>
      <c r="H30" s="173"/>
      <c r="I30" s="173"/>
      <c r="J30" s="73"/>
      <c r="K30" s="72"/>
      <c r="L30" s="72"/>
      <c r="M30" s="72"/>
      <c r="N30" s="71"/>
      <c r="O30" s="71" t="s">
        <v>65</v>
      </c>
      <c r="P30" s="71"/>
    </row>
    <row r="31" spans="3:54" ht="15.75" customHeight="1" x14ac:dyDescent="0.25">
      <c r="C31" s="203" t="s">
        <v>5</v>
      </c>
      <c r="D31" s="190" t="s">
        <v>24</v>
      </c>
      <c r="E31" s="190" t="s">
        <v>58</v>
      </c>
      <c r="F31" s="190" t="s">
        <v>56</v>
      </c>
      <c r="G31" s="190" t="s">
        <v>20</v>
      </c>
      <c r="H31" s="190" t="s">
        <v>76</v>
      </c>
      <c r="I31" s="188" t="s">
        <v>77</v>
      </c>
      <c r="J31" s="188" t="s">
        <v>64</v>
      </c>
      <c r="K31" s="190" t="s">
        <v>21</v>
      </c>
      <c r="L31" s="190" t="s">
        <v>22</v>
      </c>
      <c r="M31" s="190" t="s">
        <v>26</v>
      </c>
      <c r="N31" s="190" t="s">
        <v>25</v>
      </c>
      <c r="O31" s="190" t="s">
        <v>23</v>
      </c>
      <c r="P31" s="192" t="s">
        <v>74</v>
      </c>
      <c r="Q31" s="192"/>
      <c r="R31" s="192"/>
      <c r="S31" s="192"/>
      <c r="T31" s="184" t="s">
        <v>69</v>
      </c>
      <c r="U31" s="184"/>
      <c r="V31" s="184" t="s">
        <v>70</v>
      </c>
      <c r="W31" s="184"/>
      <c r="X31" s="184" t="s">
        <v>71</v>
      </c>
      <c r="Y31" s="184"/>
      <c r="Z31" s="184" t="s">
        <v>67</v>
      </c>
      <c r="AA31" s="184"/>
      <c r="AB31" s="184" t="s">
        <v>68</v>
      </c>
      <c r="AC31" s="186"/>
      <c r="AD31" s="227" t="s">
        <v>80</v>
      </c>
      <c r="AE31" s="227" t="s">
        <v>81</v>
      </c>
      <c r="AF31" s="227" t="s">
        <v>82</v>
      </c>
      <c r="AG31" s="228" t="s">
        <v>83</v>
      </c>
      <c r="AH31" s="227" t="s">
        <v>84</v>
      </c>
      <c r="AI31" s="227" t="s">
        <v>85</v>
      </c>
      <c r="AJ31" s="227" t="s">
        <v>86</v>
      </c>
      <c r="AK31" s="227" t="s">
        <v>87</v>
      </c>
      <c r="AL31" s="228" t="s">
        <v>88</v>
      </c>
      <c r="AM31" s="227" t="s">
        <v>89</v>
      </c>
      <c r="AN31" s="227" t="s">
        <v>90</v>
      </c>
      <c r="AO31" s="227" t="s">
        <v>91</v>
      </c>
      <c r="AP31" s="227" t="s">
        <v>92</v>
      </c>
      <c r="AQ31" s="227" t="s">
        <v>93</v>
      </c>
      <c r="AR31" s="228" t="s">
        <v>94</v>
      </c>
      <c r="AS31" s="228" t="s">
        <v>95</v>
      </c>
      <c r="AT31" s="228" t="s">
        <v>96</v>
      </c>
      <c r="AU31" s="227" t="s">
        <v>97</v>
      </c>
      <c r="AV31" s="227" t="s">
        <v>98</v>
      </c>
      <c r="AW31" s="229" t="s">
        <v>99</v>
      </c>
      <c r="AX31" s="227" t="s">
        <v>100</v>
      </c>
      <c r="AY31" s="227" t="s">
        <v>101</v>
      </c>
      <c r="AZ31" s="228" t="s">
        <v>102</v>
      </c>
      <c r="BA31" s="227" t="s">
        <v>103</v>
      </c>
      <c r="BB31" s="230" t="s">
        <v>104</v>
      </c>
    </row>
    <row r="32" spans="3:54" ht="15.75" customHeight="1" x14ac:dyDescent="0.25">
      <c r="C32" s="204"/>
      <c r="D32" s="191"/>
      <c r="E32" s="191"/>
      <c r="F32" s="191"/>
      <c r="G32" s="191"/>
      <c r="H32" s="191"/>
      <c r="I32" s="205"/>
      <c r="J32" s="189"/>
      <c r="K32" s="191"/>
      <c r="L32" s="191"/>
      <c r="M32" s="191"/>
      <c r="N32" s="191"/>
      <c r="O32" s="191"/>
      <c r="P32" s="193"/>
      <c r="Q32" s="193"/>
      <c r="R32" s="193"/>
      <c r="S32" s="193"/>
      <c r="T32" s="185"/>
      <c r="U32" s="185"/>
      <c r="V32" s="185"/>
      <c r="W32" s="185"/>
      <c r="X32" s="185"/>
      <c r="Y32" s="185"/>
      <c r="Z32" s="185"/>
      <c r="AA32" s="185"/>
      <c r="AB32" s="185"/>
      <c r="AC32" s="187"/>
      <c r="AD32" s="227"/>
      <c r="AE32" s="227"/>
      <c r="AF32" s="227"/>
      <c r="AG32" s="228"/>
      <c r="AH32" s="227"/>
      <c r="AI32" s="227"/>
      <c r="AJ32" s="227"/>
      <c r="AK32" s="227"/>
      <c r="AL32" s="228"/>
      <c r="AM32" s="227"/>
      <c r="AN32" s="227"/>
      <c r="AO32" s="227"/>
      <c r="AP32" s="227"/>
      <c r="AQ32" s="227"/>
      <c r="AR32" s="228"/>
      <c r="AS32" s="228"/>
      <c r="AT32" s="228"/>
      <c r="AU32" s="227"/>
      <c r="AV32" s="227"/>
      <c r="AW32" s="229"/>
      <c r="AX32" s="227"/>
      <c r="AY32" s="227"/>
      <c r="AZ32" s="228"/>
      <c r="BA32" s="227"/>
      <c r="BB32" s="230"/>
    </row>
    <row r="33" spans="1:54" ht="15.75" customHeight="1" x14ac:dyDescent="0.25">
      <c r="C33" s="178" t="s">
        <v>59</v>
      </c>
      <c r="D33" s="180" t="s">
        <v>4</v>
      </c>
      <c r="E33" s="180" t="s">
        <v>2</v>
      </c>
      <c r="F33" s="176" t="s">
        <v>62</v>
      </c>
      <c r="G33" s="182"/>
      <c r="H33" s="176" t="s">
        <v>27</v>
      </c>
      <c r="I33" s="176" t="s">
        <v>27</v>
      </c>
      <c r="J33" s="176" t="s">
        <v>62</v>
      </c>
      <c r="K33" s="174"/>
      <c r="L33" s="174"/>
      <c r="M33" s="174"/>
      <c r="N33" s="174"/>
      <c r="O33" s="174"/>
      <c r="P33" s="137" t="s">
        <v>132</v>
      </c>
      <c r="Q33" s="137"/>
      <c r="R33" s="137" t="s">
        <v>133</v>
      </c>
      <c r="S33" s="137" t="s">
        <v>134</v>
      </c>
      <c r="T33" s="138" t="s">
        <v>135</v>
      </c>
      <c r="U33" s="138" t="s">
        <v>136</v>
      </c>
      <c r="V33" s="138" t="s">
        <v>137</v>
      </c>
      <c r="W33" s="138" t="s">
        <v>138</v>
      </c>
      <c r="X33" s="138" t="s">
        <v>139</v>
      </c>
      <c r="Y33" s="138" t="s">
        <v>140</v>
      </c>
      <c r="Z33" s="138" t="s">
        <v>141</v>
      </c>
      <c r="AA33" s="138" t="s">
        <v>142</v>
      </c>
      <c r="AB33" s="138" t="s">
        <v>143</v>
      </c>
      <c r="AC33" s="139" t="s">
        <v>144</v>
      </c>
      <c r="AD33" s="129" t="s">
        <v>105</v>
      </c>
      <c r="AE33" s="129" t="s">
        <v>106</v>
      </c>
      <c r="AF33" s="129" t="s">
        <v>107</v>
      </c>
      <c r="AG33" s="130" t="s">
        <v>108</v>
      </c>
      <c r="AH33" s="129" t="s">
        <v>109</v>
      </c>
      <c r="AI33" s="131" t="s">
        <v>110</v>
      </c>
      <c r="AJ33" s="129" t="s">
        <v>111</v>
      </c>
      <c r="AK33" s="131" t="s">
        <v>112</v>
      </c>
      <c r="AL33" s="129" t="s">
        <v>113</v>
      </c>
      <c r="AM33" s="129" t="s">
        <v>114</v>
      </c>
      <c r="AN33" s="129" t="s">
        <v>115</v>
      </c>
      <c r="AO33" s="129" t="s">
        <v>116</v>
      </c>
      <c r="AP33" s="129" t="s">
        <v>117</v>
      </c>
      <c r="AQ33" s="131" t="s">
        <v>118</v>
      </c>
      <c r="AR33" s="129" t="s">
        <v>119</v>
      </c>
      <c r="AS33" s="129" t="s">
        <v>120</v>
      </c>
      <c r="AT33" s="132" t="s">
        <v>121</v>
      </c>
      <c r="AU33" s="131" t="s">
        <v>122</v>
      </c>
      <c r="AV33" s="131" t="s">
        <v>123</v>
      </c>
      <c r="AW33" s="131" t="s">
        <v>124</v>
      </c>
      <c r="AX33" s="129" t="s">
        <v>125</v>
      </c>
      <c r="AY33" s="129" t="s">
        <v>126</v>
      </c>
      <c r="AZ33" s="130" t="s">
        <v>127</v>
      </c>
      <c r="BA33" s="129" t="s">
        <v>128</v>
      </c>
      <c r="BB33" s="133" t="s">
        <v>129</v>
      </c>
    </row>
    <row r="34" spans="1:54" ht="14.25" customHeight="1" thickBot="1" x14ac:dyDescent="0.3">
      <c r="C34" s="179"/>
      <c r="D34" s="181"/>
      <c r="E34" s="181"/>
      <c r="F34" s="177"/>
      <c r="G34" s="183"/>
      <c r="H34" s="177"/>
      <c r="I34" s="177"/>
      <c r="J34" s="177"/>
      <c r="K34" s="125"/>
      <c r="L34" s="125"/>
      <c r="M34" s="125"/>
      <c r="N34" s="126" t="s">
        <v>6</v>
      </c>
      <c r="O34" s="125"/>
      <c r="P34" s="126" t="s">
        <v>61</v>
      </c>
      <c r="Q34" s="126" t="s">
        <v>79</v>
      </c>
      <c r="R34" s="126" t="s">
        <v>63</v>
      </c>
      <c r="S34" s="126" t="s">
        <v>28</v>
      </c>
      <c r="T34" s="100" t="s">
        <v>63</v>
      </c>
      <c r="U34" s="100" t="s">
        <v>28</v>
      </c>
      <c r="V34" s="100" t="s">
        <v>63</v>
      </c>
      <c r="W34" s="100" t="s">
        <v>28</v>
      </c>
      <c r="X34" s="100" t="s">
        <v>63</v>
      </c>
      <c r="Y34" s="100" t="s">
        <v>28</v>
      </c>
      <c r="Z34" s="100" t="s">
        <v>63</v>
      </c>
      <c r="AA34" s="100" t="s">
        <v>28</v>
      </c>
      <c r="AB34" s="100" t="s">
        <v>63</v>
      </c>
      <c r="AC34" s="101" t="s">
        <v>28</v>
      </c>
      <c r="AD34" s="134" t="s">
        <v>130</v>
      </c>
      <c r="AE34" s="134" t="s">
        <v>130</v>
      </c>
      <c r="AF34" s="134" t="s">
        <v>130</v>
      </c>
      <c r="AG34" s="135" t="s">
        <v>131</v>
      </c>
      <c r="AH34" s="134" t="s">
        <v>131</v>
      </c>
      <c r="AI34" s="134" t="s">
        <v>131</v>
      </c>
      <c r="AJ34" s="134" t="s">
        <v>131</v>
      </c>
      <c r="AK34" s="134" t="s">
        <v>131</v>
      </c>
      <c r="AL34" s="134" t="s">
        <v>131</v>
      </c>
      <c r="AM34" s="134" t="s">
        <v>131</v>
      </c>
      <c r="AN34" s="134" t="s">
        <v>131</v>
      </c>
      <c r="AO34" s="134" t="s">
        <v>131</v>
      </c>
      <c r="AP34" s="134" t="s">
        <v>131</v>
      </c>
      <c r="AQ34" s="134" t="s">
        <v>131</v>
      </c>
      <c r="AR34" s="134" t="s">
        <v>131</v>
      </c>
      <c r="AS34" s="134" t="s">
        <v>131</v>
      </c>
      <c r="AT34" s="134" t="s">
        <v>131</v>
      </c>
      <c r="AU34" s="134" t="s">
        <v>131</v>
      </c>
      <c r="AV34" s="134" t="s">
        <v>131</v>
      </c>
      <c r="AW34" s="134" t="s">
        <v>131</v>
      </c>
      <c r="AX34" s="134" t="s">
        <v>131</v>
      </c>
      <c r="AY34" s="134" t="s">
        <v>131</v>
      </c>
      <c r="AZ34" s="134" t="s">
        <v>131</v>
      </c>
      <c r="BA34" s="134" t="s">
        <v>131</v>
      </c>
      <c r="BB34" s="134" t="s">
        <v>131</v>
      </c>
    </row>
    <row r="35" spans="1:54" ht="15.75" x14ac:dyDescent="0.25">
      <c r="A35" s="75">
        <f>IF(ISBLANK(VLOOKUP(D35,#REF!,3)),0,1)</f>
        <v>1</v>
      </c>
      <c r="B35" s="74">
        <f>IF(ISBLANK(D35),0,IF(ISBLANK(E35),0,IF(ISBLANK(F35),0,1)))</f>
        <v>0</v>
      </c>
      <c r="C35" s="140">
        <v>1</v>
      </c>
      <c r="D35" s="53"/>
      <c r="E35" s="53"/>
      <c r="F35" s="53"/>
      <c r="G35" s="164">
        <v>34.944699999999997</v>
      </c>
      <c r="H35" s="53">
        <v>2000</v>
      </c>
      <c r="I35" s="159">
        <v>2001</v>
      </c>
      <c r="J35" s="142" t="s">
        <v>4</v>
      </c>
      <c r="K35" s="143" t="str">
        <f>IF(ISBLANK(E35),"",(0.000824493-(0.0000040899*E35)+(0.000000076438*E35^2)-(0.00000000082467*E35^3)+(0.0000000000053875*E35^4)))</f>
        <v/>
      </c>
      <c r="L35" s="143" t="str">
        <f>IF(ISBLANK(E35),"",(-0.00000572466+(0.00000010227*E35)-(0.0000000016546*E35^2)))</f>
        <v/>
      </c>
      <c r="M35" s="143" t="str">
        <f>IF(ISBLANK(E35),"",IF(ISBLANK(G35),(O35+(K35*35)+(L35*35^1.5)+(0.00000048314*35^2)),(O35+(K35*G35)+(L35*G35^1.5)+(0.00000048314*G35^2))))</f>
        <v/>
      </c>
      <c r="N35" s="144" t="str">
        <f>IF(ISBLANK(D35),"",IF(ISBLANK(G35),J35*(1+0.00001*(35-20)),J35*(1+0.00001*(G35-20))))</f>
        <v/>
      </c>
      <c r="O35" s="143" t="str">
        <f>IF(ISBLANK(E35),"",(0.999842594+(0.00006793952*E35)-(0.00000909529*E35^2)+(0.0000001001685*E35^3)-(0.000000001120083*E35^4)+(0.000000000006536332*E35^5)))</f>
        <v/>
      </c>
      <c r="P35" s="145">
        <v>5.4160000000000004</v>
      </c>
      <c r="Q35" s="145" t="s">
        <v>4</v>
      </c>
      <c r="R35" s="145" t="s">
        <v>4</v>
      </c>
      <c r="S35" s="146">
        <v>235.5</v>
      </c>
      <c r="T35" s="231">
        <v>0</v>
      </c>
      <c r="U35" s="231">
        <v>0</v>
      </c>
      <c r="X35" s="231">
        <v>21.95</v>
      </c>
      <c r="Y35" s="231">
        <v>21.449307527428779</v>
      </c>
      <c r="Z35" s="231">
        <v>1.5169999999999999</v>
      </c>
      <c r="AA35" s="231">
        <v>1.4823963334446222</v>
      </c>
      <c r="AB35" s="231">
        <v>27.16</v>
      </c>
      <c r="AC35" s="231">
        <v>26.540464348290005</v>
      </c>
      <c r="AD35" s="149"/>
      <c r="AE35" s="149"/>
      <c r="AF35" s="149"/>
      <c r="AG35" s="149"/>
      <c r="AH35" s="149"/>
      <c r="AI35" s="149"/>
      <c r="AJ35" s="149"/>
      <c r="AK35" s="149"/>
      <c r="AL35" s="149"/>
      <c r="AM35" s="149"/>
      <c r="AN35" s="149"/>
      <c r="AO35" s="149"/>
      <c r="AP35" s="149"/>
      <c r="AQ35" s="149"/>
      <c r="AR35" s="149"/>
      <c r="AS35" s="149"/>
      <c r="AT35" s="149"/>
      <c r="AU35" s="149"/>
      <c r="AV35" s="149"/>
      <c r="AW35" s="149"/>
      <c r="AX35" s="149"/>
      <c r="AY35" s="149"/>
      <c r="AZ35" s="149"/>
      <c r="BA35" s="149"/>
      <c r="BB35" s="150"/>
    </row>
    <row r="36" spans="1:54" ht="15.75" x14ac:dyDescent="0.25">
      <c r="A36" s="75">
        <f>IF(ISBLANK(VLOOKUP(D36,#REF!,3)),0,1)</f>
        <v>1</v>
      </c>
      <c r="B36" s="74">
        <f t="shared" ref="B36:B58" si="0">IF(ISBLANK(D36),0,IF(ISBLANK(E36),0,IF(ISBLANK(F36),0,1)))</f>
        <v>0</v>
      </c>
      <c r="C36" s="52">
        <v>2</v>
      </c>
      <c r="D36" s="53"/>
      <c r="E36" s="53"/>
      <c r="F36" s="53"/>
      <c r="G36" s="164">
        <v>34.947099999999999</v>
      </c>
      <c r="H36" s="53">
        <v>1900</v>
      </c>
      <c r="I36" s="159">
        <v>1899</v>
      </c>
      <c r="J36" s="127" t="s">
        <v>4</v>
      </c>
      <c r="K36" s="57" t="str">
        <f t="shared" ref="K36:K45" si="1">IF(ISBLANK(E36),"",(0.000824493-(0.0000040899*E36)+(0.000000076438*E36^2)-(0.00000000082467*E36^3)+(0.0000000000053875*E36^4)))</f>
        <v/>
      </c>
      <c r="L36" s="57" t="str">
        <f t="shared" ref="L36:L45" si="2">IF(ISBLANK(E36),"",(-0.00000572466+(0.00000010227*E36)-(0.0000000016546*E36^2)))</f>
        <v/>
      </c>
      <c r="M36" s="57" t="str">
        <f t="shared" ref="M36:M45" si="3">IF(ISBLANK(E36),"",IF(ISBLANK(G36),(O36+(K36*35)+(L36*35^1.5)+(0.00000048314*35^2)),(O36+(K36*G36)+(L36*G36^1.5)+(0.00000048314*G36^2))))</f>
        <v/>
      </c>
      <c r="N36" s="58" t="str">
        <f t="shared" ref="N36:N45" si="4">IF(ISBLANK(D36),"",IF(ISBLANK(G36),J36*(1+0.00001*(35-20)),J36*(1+0.00001*(G36-20))))</f>
        <v/>
      </c>
      <c r="O36" s="57" t="str">
        <f t="shared" ref="O36:O45" si="5">IF(ISBLANK(E36),"",(0.999842594+(0.00006793952*E36)-(0.00000909529*E36^2)+(0.0000001001685*E36^3)-(0.000000001120083*E36^4)+(0.000000000006536332*E36^5)))</f>
        <v/>
      </c>
      <c r="P36" s="59">
        <v>5.3680000000000003</v>
      </c>
      <c r="Q36" s="59" t="s">
        <v>4</v>
      </c>
      <c r="R36" s="59" t="s">
        <v>4</v>
      </c>
      <c r="S36" s="60">
        <v>233.4</v>
      </c>
      <c r="T36" s="231">
        <v>0</v>
      </c>
      <c r="U36" s="231">
        <v>0</v>
      </c>
      <c r="X36" s="231">
        <v>22.09</v>
      </c>
      <c r="Y36" s="231">
        <v>21.586114044688006</v>
      </c>
      <c r="Z36" s="231">
        <v>1.516</v>
      </c>
      <c r="AA36" s="231">
        <v>1.4814191440356277</v>
      </c>
      <c r="AB36" s="231">
        <v>26.01</v>
      </c>
      <c r="AC36" s="231">
        <v>25.41669652794636</v>
      </c>
      <c r="AD36" s="76"/>
      <c r="AE36" s="76"/>
      <c r="AF36" s="76"/>
      <c r="AG36" s="76"/>
      <c r="AH36" s="76"/>
      <c r="AI36" s="76"/>
      <c r="AJ36" s="76"/>
      <c r="AK36" s="76"/>
      <c r="AL36" s="76"/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76"/>
      <c r="BA36" s="76"/>
      <c r="BB36" s="77"/>
    </row>
    <row r="37" spans="1:54" ht="15.75" x14ac:dyDescent="0.25">
      <c r="A37" s="75">
        <f>IF(ISBLANK(VLOOKUP(D37,#REF!,3)),0,1)</f>
        <v>1</v>
      </c>
      <c r="B37" s="74">
        <f t="shared" si="0"/>
        <v>0</v>
      </c>
      <c r="C37" s="52">
        <v>3</v>
      </c>
      <c r="D37" s="53"/>
      <c r="E37" s="53"/>
      <c r="F37" s="53"/>
      <c r="G37" s="164">
        <v>34.945900000000002</v>
      </c>
      <c r="H37" s="53">
        <v>1800</v>
      </c>
      <c r="I37" s="159">
        <v>1799</v>
      </c>
      <c r="J37" s="127" t="s">
        <v>4</v>
      </c>
      <c r="K37" s="57" t="str">
        <f t="shared" si="1"/>
        <v/>
      </c>
      <c r="L37" s="57" t="str">
        <f t="shared" si="2"/>
        <v/>
      </c>
      <c r="M37" s="57" t="str">
        <f t="shared" si="3"/>
        <v/>
      </c>
      <c r="N37" s="58" t="str">
        <f t="shared" si="4"/>
        <v/>
      </c>
      <c r="O37" s="57" t="str">
        <f t="shared" si="5"/>
        <v/>
      </c>
      <c r="P37" s="59">
        <v>5.2889999999999997</v>
      </c>
      <c r="Q37" s="59" t="s">
        <v>4</v>
      </c>
      <c r="R37" s="59" t="s">
        <v>4</v>
      </c>
      <c r="S37" s="60">
        <v>230</v>
      </c>
      <c r="T37" s="231">
        <v>0</v>
      </c>
      <c r="U37" s="231">
        <v>0</v>
      </c>
      <c r="X37" s="231">
        <v>22.47</v>
      </c>
      <c r="Y37" s="231">
        <v>21.957446020105905</v>
      </c>
      <c r="Z37" s="231">
        <v>1.5509999999999999</v>
      </c>
      <c r="AA37" s="231">
        <v>1.5156207733504343</v>
      </c>
      <c r="AB37" s="231">
        <v>24.34</v>
      </c>
      <c r="AC37" s="231">
        <v>23.784790214925579</v>
      </c>
      <c r="AD37" s="76"/>
      <c r="AE37" s="76"/>
      <c r="AF37" s="76"/>
      <c r="AG37" s="76"/>
      <c r="AH37" s="76"/>
      <c r="AI37" s="76"/>
      <c r="AJ37" s="76"/>
      <c r="AK37" s="76"/>
      <c r="AL37" s="76"/>
      <c r="AM37" s="76"/>
      <c r="AN37" s="76"/>
      <c r="AO37" s="76"/>
      <c r="AP37" s="76"/>
      <c r="AQ37" s="76"/>
      <c r="AR37" s="76"/>
      <c r="AS37" s="76"/>
      <c r="AT37" s="76"/>
      <c r="AU37" s="76"/>
      <c r="AV37" s="76"/>
      <c r="AW37" s="76"/>
      <c r="AX37" s="76"/>
      <c r="AY37" s="76"/>
      <c r="AZ37" s="76"/>
      <c r="BA37" s="76"/>
      <c r="BB37" s="77"/>
    </row>
    <row r="38" spans="1:54" ht="15.75" x14ac:dyDescent="0.25">
      <c r="A38" s="75">
        <f>IF(ISBLANK(VLOOKUP(D38,#REF!,3)),0,1)</f>
        <v>1</v>
      </c>
      <c r="B38" s="74">
        <f t="shared" si="0"/>
        <v>0</v>
      </c>
      <c r="C38" s="52">
        <v>4</v>
      </c>
      <c r="D38" s="53"/>
      <c r="E38" s="53"/>
      <c r="F38" s="53"/>
      <c r="G38" s="232">
        <v>34.947499999999998</v>
      </c>
      <c r="H38" s="53">
        <v>1700</v>
      </c>
      <c r="I38" s="159">
        <v>1700</v>
      </c>
      <c r="J38" s="127" t="s">
        <v>4</v>
      </c>
      <c r="K38" s="57" t="str">
        <f t="shared" si="1"/>
        <v/>
      </c>
      <c r="L38" s="57" t="str">
        <f t="shared" si="2"/>
        <v/>
      </c>
      <c r="M38" s="57" t="str">
        <f t="shared" si="3"/>
        <v/>
      </c>
      <c r="N38" s="58" t="str">
        <f t="shared" si="4"/>
        <v/>
      </c>
      <c r="O38" s="57" t="str">
        <f t="shared" si="5"/>
        <v/>
      </c>
      <c r="P38" s="59">
        <v>5.2389999999999999</v>
      </c>
      <c r="Q38" s="59" t="s">
        <v>4</v>
      </c>
      <c r="R38" s="59" t="s">
        <v>4</v>
      </c>
      <c r="S38" s="60">
        <v>227.8</v>
      </c>
      <c r="T38" s="231">
        <v>0</v>
      </c>
      <c r="U38" s="231">
        <v>0</v>
      </c>
      <c r="X38" s="231">
        <v>22.66</v>
      </c>
      <c r="Y38" s="231">
        <v>22.143112007814857</v>
      </c>
      <c r="Z38" s="231">
        <v>1.54</v>
      </c>
      <c r="AA38" s="231">
        <v>1.5048716898514953</v>
      </c>
      <c r="AB38" s="231">
        <v>22.03</v>
      </c>
      <c r="AC38" s="231">
        <v>21.527482680148339</v>
      </c>
      <c r="AD38" s="76"/>
      <c r="AE38" s="76"/>
      <c r="AF38" s="76"/>
      <c r="AG38" s="76"/>
      <c r="AH38" s="76"/>
      <c r="AI38" s="76"/>
      <c r="AJ38" s="76"/>
      <c r="AK38" s="76"/>
      <c r="AL38" s="76"/>
      <c r="AM38" s="76"/>
      <c r="AN38" s="76"/>
      <c r="AO38" s="76"/>
      <c r="AP38" s="76"/>
      <c r="AQ38" s="76"/>
      <c r="AR38" s="76"/>
      <c r="AS38" s="76"/>
      <c r="AT38" s="76"/>
      <c r="AU38" s="76"/>
      <c r="AV38" s="76"/>
      <c r="AW38" s="76"/>
      <c r="AX38" s="76"/>
      <c r="AY38" s="76"/>
      <c r="AZ38" s="76"/>
      <c r="BA38" s="76"/>
      <c r="BB38" s="77"/>
    </row>
    <row r="39" spans="1:54" ht="15.75" x14ac:dyDescent="0.25">
      <c r="A39" s="75">
        <f>IF(ISBLANK(VLOOKUP(D39,#REF!,3)),0,1)</f>
        <v>1</v>
      </c>
      <c r="B39" s="74">
        <f t="shared" si="0"/>
        <v>0</v>
      </c>
      <c r="C39" s="52">
        <v>5</v>
      </c>
      <c r="D39" s="53"/>
      <c r="E39" s="53"/>
      <c r="F39" s="53"/>
      <c r="G39" s="232">
        <v>34.947400000000002</v>
      </c>
      <c r="H39" s="53">
        <v>1700</v>
      </c>
      <c r="I39" s="159">
        <v>1700</v>
      </c>
      <c r="J39" s="127" t="s">
        <v>4</v>
      </c>
      <c r="K39" s="57" t="str">
        <f t="shared" si="1"/>
        <v/>
      </c>
      <c r="L39" s="57" t="str">
        <f t="shared" si="2"/>
        <v/>
      </c>
      <c r="M39" s="57" t="str">
        <f t="shared" si="3"/>
        <v/>
      </c>
      <c r="N39" s="58" t="str">
        <f t="shared" si="4"/>
        <v/>
      </c>
      <c r="O39" s="57" t="str">
        <f t="shared" si="5"/>
        <v/>
      </c>
      <c r="P39" s="59">
        <v>5.23</v>
      </c>
      <c r="Q39" s="59" t="s">
        <v>4</v>
      </c>
      <c r="R39" s="59" t="s">
        <v>4</v>
      </c>
      <c r="S39" s="60">
        <v>227.4</v>
      </c>
      <c r="T39" s="231">
        <v>0</v>
      </c>
      <c r="U39" s="231">
        <v>0</v>
      </c>
      <c r="X39" s="231">
        <v>22.7</v>
      </c>
      <c r="Y39" s="231">
        <v>22.182199584174636</v>
      </c>
      <c r="Z39" s="231">
        <v>1.5589999999999999</v>
      </c>
      <c r="AA39" s="231">
        <v>1.5234382886223903</v>
      </c>
      <c r="AB39" s="231">
        <v>21.95</v>
      </c>
      <c r="AC39" s="231">
        <v>21.449307527428779</v>
      </c>
      <c r="AD39" s="76"/>
      <c r="AE39" s="76"/>
      <c r="AF39" s="76"/>
      <c r="AG39" s="76"/>
      <c r="AH39" s="76"/>
      <c r="AI39" s="76"/>
      <c r="AJ39" s="76"/>
      <c r="AK39" s="76"/>
      <c r="AL39" s="76"/>
      <c r="AM39" s="76"/>
      <c r="AN39" s="76"/>
      <c r="AO39" s="76"/>
      <c r="AP39" s="76"/>
      <c r="AQ39" s="76"/>
      <c r="AR39" s="76"/>
      <c r="AS39" s="76"/>
      <c r="AT39" s="76"/>
      <c r="AU39" s="76"/>
      <c r="AV39" s="76"/>
      <c r="AW39" s="76"/>
      <c r="AX39" s="76"/>
      <c r="AY39" s="76"/>
      <c r="AZ39" s="76"/>
      <c r="BA39" s="76"/>
      <c r="BB39" s="77"/>
    </row>
    <row r="40" spans="1:54" ht="15.75" x14ac:dyDescent="0.25">
      <c r="A40" s="75">
        <f>IF(ISBLANK(VLOOKUP(D40,#REF!,3)),0,1)</f>
        <v>1</v>
      </c>
      <c r="B40" s="74">
        <f t="shared" si="0"/>
        <v>0</v>
      </c>
      <c r="C40" s="52">
        <v>6</v>
      </c>
      <c r="D40" s="53"/>
      <c r="E40" s="53"/>
      <c r="F40" s="53"/>
      <c r="G40" s="164">
        <v>34.949399999999997</v>
      </c>
      <c r="H40" s="53">
        <v>1600</v>
      </c>
      <c r="I40" s="159">
        <v>1599</v>
      </c>
      <c r="J40" s="127" t="s">
        <v>4</v>
      </c>
      <c r="K40" s="57" t="str">
        <f t="shared" si="1"/>
        <v/>
      </c>
      <c r="L40" s="57" t="str">
        <f t="shared" si="2"/>
        <v/>
      </c>
      <c r="M40" s="57" t="str">
        <f t="shared" si="3"/>
        <v/>
      </c>
      <c r="N40" s="58" t="str">
        <f t="shared" si="4"/>
        <v/>
      </c>
      <c r="O40" s="57" t="str">
        <f t="shared" si="5"/>
        <v/>
      </c>
      <c r="P40" s="59">
        <v>5.18</v>
      </c>
      <c r="Q40" s="59" t="s">
        <v>4</v>
      </c>
      <c r="R40" s="59" t="s">
        <v>4</v>
      </c>
      <c r="S40" s="60">
        <v>225.3</v>
      </c>
      <c r="T40" s="231">
        <v>0</v>
      </c>
      <c r="U40" s="231">
        <v>0</v>
      </c>
      <c r="X40" s="231">
        <v>22.7</v>
      </c>
      <c r="Y40" s="231">
        <v>22.182199584174636</v>
      </c>
      <c r="Z40" s="231">
        <v>1.538</v>
      </c>
      <c r="AA40" s="231">
        <v>1.5029173110335063</v>
      </c>
      <c r="AB40" s="231">
        <v>20.79</v>
      </c>
      <c r="AC40" s="231">
        <v>20.315767812995183</v>
      </c>
      <c r="AD40" s="76"/>
      <c r="AE40" s="76"/>
      <c r="AF40" s="76"/>
      <c r="AG40" s="76"/>
      <c r="AH40" s="76"/>
      <c r="AI40" s="76"/>
      <c r="AJ40" s="76"/>
      <c r="AK40" s="76"/>
      <c r="AL40" s="76"/>
      <c r="AM40" s="76"/>
      <c r="AN40" s="76"/>
      <c r="AO40" s="76"/>
      <c r="AP40" s="76"/>
      <c r="AQ40" s="76"/>
      <c r="AR40" s="76"/>
      <c r="AS40" s="76"/>
      <c r="AT40" s="76"/>
      <c r="AU40" s="76"/>
      <c r="AV40" s="76"/>
      <c r="AW40" s="76"/>
      <c r="AX40" s="76"/>
      <c r="AY40" s="76"/>
      <c r="AZ40" s="76"/>
      <c r="BA40" s="76"/>
      <c r="BB40" s="77"/>
    </row>
    <row r="41" spans="1:54" ht="15.75" x14ac:dyDescent="0.25">
      <c r="A41" s="75">
        <f>IF(ISBLANK(VLOOKUP(D41,#REF!,3)),0,1)</f>
        <v>1</v>
      </c>
      <c r="B41" s="74">
        <f t="shared" si="0"/>
        <v>0</v>
      </c>
      <c r="C41" s="52">
        <v>7</v>
      </c>
      <c r="D41" s="53"/>
      <c r="E41" s="53"/>
      <c r="F41" s="53"/>
      <c r="G41" s="164">
        <v>34.936100000000003</v>
      </c>
      <c r="H41" s="53">
        <v>1500</v>
      </c>
      <c r="I41" s="159">
        <v>1497</v>
      </c>
      <c r="J41" s="127" t="s">
        <v>4</v>
      </c>
      <c r="K41" s="57" t="str">
        <f t="shared" si="1"/>
        <v/>
      </c>
      <c r="L41" s="57" t="str">
        <f t="shared" si="2"/>
        <v/>
      </c>
      <c r="M41" s="57" t="str">
        <f t="shared" si="3"/>
        <v/>
      </c>
      <c r="N41" s="58" t="str">
        <f t="shared" si="4"/>
        <v/>
      </c>
      <c r="O41" s="57" t="str">
        <f t="shared" si="5"/>
        <v/>
      </c>
      <c r="P41" s="59">
        <v>5.0190000000000001</v>
      </c>
      <c r="Q41" s="59" t="s">
        <v>4</v>
      </c>
      <c r="R41" s="59" t="s">
        <v>4</v>
      </c>
      <c r="S41" s="60">
        <v>218.3</v>
      </c>
      <c r="T41" s="231">
        <v>0</v>
      </c>
      <c r="U41" s="231">
        <v>0</v>
      </c>
      <c r="X41" s="231">
        <v>23.65</v>
      </c>
      <c r="Y41" s="231">
        <v>23.110529522719389</v>
      </c>
      <c r="Z41" s="231">
        <v>1.637</v>
      </c>
      <c r="AA41" s="231">
        <v>1.5996590625239595</v>
      </c>
      <c r="AB41" s="231">
        <v>21.05</v>
      </c>
      <c r="AC41" s="231">
        <v>20.56983705933375</v>
      </c>
      <c r="AD41" s="76"/>
      <c r="AE41" s="76"/>
      <c r="AF41" s="76"/>
      <c r="AG41" s="76"/>
      <c r="AH41" s="76"/>
      <c r="AI41" s="76"/>
      <c r="AJ41" s="76"/>
      <c r="AK41" s="76"/>
      <c r="AL41" s="76"/>
      <c r="AM41" s="76"/>
      <c r="AN41" s="76"/>
      <c r="AO41" s="76"/>
      <c r="AP41" s="76"/>
      <c r="AQ41" s="76"/>
      <c r="AR41" s="76"/>
      <c r="AS41" s="76"/>
      <c r="AT41" s="76"/>
      <c r="AU41" s="76"/>
      <c r="AV41" s="76"/>
      <c r="AW41" s="76"/>
      <c r="AX41" s="76"/>
      <c r="AY41" s="76"/>
      <c r="AZ41" s="76"/>
      <c r="BA41" s="76"/>
      <c r="BB41" s="77"/>
    </row>
    <row r="42" spans="1:54" ht="15.75" x14ac:dyDescent="0.25">
      <c r="A42" s="75">
        <f>IF(ISBLANK(VLOOKUP(D42,#REF!,3)),0,1)</f>
        <v>1</v>
      </c>
      <c r="B42" s="74">
        <f t="shared" si="0"/>
        <v>0</v>
      </c>
      <c r="C42" s="52">
        <v>8</v>
      </c>
      <c r="D42" s="53"/>
      <c r="E42" s="53"/>
      <c r="F42" s="53"/>
      <c r="G42" s="164">
        <v>34.902999999999999</v>
      </c>
      <c r="H42" s="53">
        <v>1400</v>
      </c>
      <c r="I42" s="159">
        <v>1399</v>
      </c>
      <c r="J42" s="127" t="s">
        <v>4</v>
      </c>
      <c r="K42" s="57" t="str">
        <f t="shared" si="1"/>
        <v/>
      </c>
      <c r="L42" s="57" t="str">
        <f t="shared" si="2"/>
        <v/>
      </c>
      <c r="M42" s="57" t="str">
        <f t="shared" si="3"/>
        <v/>
      </c>
      <c r="N42" s="58" t="str">
        <f t="shared" si="4"/>
        <v/>
      </c>
      <c r="O42" s="57" t="str">
        <f t="shared" si="5"/>
        <v/>
      </c>
      <c r="P42" s="59">
        <v>4.7089999999999996</v>
      </c>
      <c r="Q42" s="59" t="s">
        <v>4</v>
      </c>
      <c r="R42" s="59" t="s">
        <v>4</v>
      </c>
      <c r="S42" s="60">
        <v>204.8</v>
      </c>
      <c r="T42" s="231">
        <v>0</v>
      </c>
      <c r="U42" s="231">
        <v>0</v>
      </c>
      <c r="X42" s="231">
        <v>25.37</v>
      </c>
      <c r="Y42" s="231">
        <v>24.791295306189891</v>
      </c>
      <c r="Z42" s="231">
        <v>1.7429999999999999</v>
      </c>
      <c r="AA42" s="231">
        <v>1.7032411398773739</v>
      </c>
      <c r="AB42" s="231">
        <v>24.18</v>
      </c>
      <c r="AC42" s="231">
        <v>23.628439909486463</v>
      </c>
      <c r="AD42" s="76"/>
      <c r="AE42" s="76"/>
      <c r="AF42" s="76"/>
      <c r="AG42" s="76"/>
      <c r="AH42" s="76"/>
      <c r="AI42" s="76"/>
      <c r="AJ42" s="76"/>
      <c r="AK42" s="76"/>
      <c r="AL42" s="76"/>
      <c r="AM42" s="76"/>
      <c r="AN42" s="76"/>
      <c r="AO42" s="76"/>
      <c r="AP42" s="76"/>
      <c r="AQ42" s="76"/>
      <c r="AR42" s="76"/>
      <c r="AS42" s="76"/>
      <c r="AT42" s="76"/>
      <c r="AU42" s="76"/>
      <c r="AV42" s="76"/>
      <c r="AW42" s="76"/>
      <c r="AX42" s="76"/>
      <c r="AY42" s="76"/>
      <c r="AZ42" s="76"/>
      <c r="BA42" s="76"/>
      <c r="BB42" s="77"/>
    </row>
    <row r="43" spans="1:54" ht="15.75" x14ac:dyDescent="0.25">
      <c r="A43" s="75">
        <f>IF(ISBLANK(VLOOKUP(D43,#REF!,3)),0,1)</f>
        <v>1</v>
      </c>
      <c r="B43" s="74">
        <f t="shared" si="0"/>
        <v>0</v>
      </c>
      <c r="C43" s="52">
        <v>9</v>
      </c>
      <c r="D43" s="53"/>
      <c r="E43" s="53"/>
      <c r="F43" s="53"/>
      <c r="G43" s="164">
        <v>34.778100000000002</v>
      </c>
      <c r="H43" s="53">
        <v>1200</v>
      </c>
      <c r="I43" s="159">
        <v>1199</v>
      </c>
      <c r="J43" s="127" t="s">
        <v>4</v>
      </c>
      <c r="K43" s="57" t="str">
        <f t="shared" si="1"/>
        <v/>
      </c>
      <c r="L43" s="57" t="str">
        <f t="shared" si="2"/>
        <v/>
      </c>
      <c r="M43" s="57" t="str">
        <f t="shared" si="3"/>
        <v/>
      </c>
      <c r="N43" s="58" t="str">
        <f t="shared" si="4"/>
        <v/>
      </c>
      <c r="O43" s="57" t="str">
        <f t="shared" si="5"/>
        <v/>
      </c>
      <c r="P43" s="59">
        <v>3.9649999999999999</v>
      </c>
      <c r="Q43" s="59" t="s">
        <v>4</v>
      </c>
      <c r="R43" s="59" t="s">
        <v>4</v>
      </c>
      <c r="S43" s="60">
        <v>172.5</v>
      </c>
      <c r="T43" s="231">
        <v>0</v>
      </c>
      <c r="U43" s="231">
        <v>0</v>
      </c>
      <c r="X43" s="231">
        <v>30.34</v>
      </c>
      <c r="Y43" s="231">
        <v>29.647926668892445</v>
      </c>
      <c r="Z43" s="231">
        <v>2.0810000000000004</v>
      </c>
      <c r="AA43" s="231">
        <v>2.0335311601175077</v>
      </c>
      <c r="AB43" s="231">
        <v>28.31</v>
      </c>
      <c r="AC43" s="231">
        <v>27.664232168633653</v>
      </c>
      <c r="AD43" s="76"/>
      <c r="AE43" s="76"/>
      <c r="AF43" s="76"/>
      <c r="AG43" s="76"/>
      <c r="AH43" s="76"/>
      <c r="AI43" s="76"/>
      <c r="AJ43" s="76"/>
      <c r="AK43" s="76"/>
      <c r="AL43" s="76"/>
      <c r="AM43" s="76"/>
      <c r="AN43" s="76"/>
      <c r="AO43" s="76"/>
      <c r="AP43" s="76"/>
      <c r="AQ43" s="76"/>
      <c r="AR43" s="76"/>
      <c r="AS43" s="76"/>
      <c r="AT43" s="76"/>
      <c r="AU43" s="76"/>
      <c r="AV43" s="76"/>
      <c r="AW43" s="76"/>
      <c r="AX43" s="76"/>
      <c r="AY43" s="76"/>
      <c r="AZ43" s="76"/>
      <c r="BA43" s="76"/>
      <c r="BB43" s="77"/>
    </row>
    <row r="44" spans="1:54" ht="15.75" x14ac:dyDescent="0.25">
      <c r="A44" s="75">
        <f>IF(ISBLANK(VLOOKUP(D44,#REF!,3)),0,1)</f>
        <v>1</v>
      </c>
      <c r="B44" s="74">
        <f t="shared" si="0"/>
        <v>0</v>
      </c>
      <c r="C44" s="52">
        <v>10</v>
      </c>
      <c r="D44" s="53"/>
      <c r="E44" s="53"/>
      <c r="F44" s="53"/>
      <c r="G44" s="164">
        <v>34.6008</v>
      </c>
      <c r="H44" s="53">
        <v>1000</v>
      </c>
      <c r="I44" s="159">
        <v>998</v>
      </c>
      <c r="J44" s="127" t="s">
        <v>4</v>
      </c>
      <c r="K44" s="57" t="str">
        <f t="shared" si="1"/>
        <v/>
      </c>
      <c r="L44" s="57" t="str">
        <f t="shared" si="2"/>
        <v/>
      </c>
      <c r="M44" s="57" t="str">
        <f t="shared" si="3"/>
        <v/>
      </c>
      <c r="N44" s="58" t="str">
        <f t="shared" si="4"/>
        <v/>
      </c>
      <c r="O44" s="57" t="str">
        <f t="shared" si="5"/>
        <v/>
      </c>
      <c r="P44" s="59">
        <v>3.3639999999999999</v>
      </c>
      <c r="Q44" s="59" t="s">
        <v>4</v>
      </c>
      <c r="R44" s="59" t="s">
        <v>4</v>
      </c>
      <c r="S44" s="60">
        <v>146.4</v>
      </c>
      <c r="T44" s="231">
        <v>0</v>
      </c>
      <c r="U44" s="231">
        <v>0</v>
      </c>
      <c r="X44" s="231">
        <v>35.11</v>
      </c>
      <c r="Y44" s="231">
        <v>34.309120149796101</v>
      </c>
      <c r="Z44" s="231">
        <v>2.3860000000000001</v>
      </c>
      <c r="AA44" s="231">
        <v>2.3315739298608231</v>
      </c>
      <c r="AB44" s="231">
        <v>32.39</v>
      </c>
      <c r="AC44" s="231">
        <v>31.651164957331122</v>
      </c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  <c r="AP44" s="76"/>
      <c r="AQ44" s="76"/>
      <c r="AR44" s="76"/>
      <c r="AS44" s="76"/>
      <c r="AT44" s="76"/>
      <c r="AU44" s="76"/>
      <c r="AV44" s="76"/>
      <c r="AW44" s="76"/>
      <c r="AX44" s="76"/>
      <c r="AY44" s="76"/>
      <c r="AZ44" s="76"/>
      <c r="BA44" s="76"/>
      <c r="BB44" s="77"/>
    </row>
    <row r="45" spans="1:54" ht="15.75" x14ac:dyDescent="0.25">
      <c r="A45" s="75">
        <f>IF(ISBLANK(VLOOKUP(D45,#REF!,3)),0,1)</f>
        <v>1</v>
      </c>
      <c r="B45" s="74">
        <f t="shared" si="0"/>
        <v>0</v>
      </c>
      <c r="C45" s="52">
        <v>11</v>
      </c>
      <c r="D45" s="53"/>
      <c r="E45" s="53"/>
      <c r="F45" s="53"/>
      <c r="G45" s="164">
        <v>34.506</v>
      </c>
      <c r="H45" s="53">
        <v>800</v>
      </c>
      <c r="I45" s="159">
        <v>799</v>
      </c>
      <c r="J45" s="127" t="s">
        <v>4</v>
      </c>
      <c r="K45" s="57" t="str">
        <f t="shared" si="1"/>
        <v/>
      </c>
      <c r="L45" s="57" t="str">
        <f t="shared" si="2"/>
        <v/>
      </c>
      <c r="M45" s="57" t="str">
        <f t="shared" si="3"/>
        <v/>
      </c>
      <c r="N45" s="58" t="str">
        <f t="shared" si="4"/>
        <v/>
      </c>
      <c r="O45" s="57" t="str">
        <f t="shared" si="5"/>
        <v/>
      </c>
      <c r="P45" s="59">
        <v>3.0910000000000002</v>
      </c>
      <c r="Q45" s="59" t="s">
        <v>4</v>
      </c>
      <c r="R45" s="59" t="s">
        <v>4</v>
      </c>
      <c r="S45" s="60">
        <v>134.5</v>
      </c>
      <c r="T45" s="231">
        <v>0</v>
      </c>
      <c r="U45" s="231">
        <v>0</v>
      </c>
      <c r="X45" s="231">
        <v>37.03</v>
      </c>
      <c r="Y45" s="231">
        <v>36.185323815065502</v>
      </c>
      <c r="Z45" s="231">
        <v>2.48</v>
      </c>
      <c r="AA45" s="231">
        <v>2.4234297343063038</v>
      </c>
      <c r="AB45" s="231">
        <v>30.02</v>
      </c>
      <c r="AC45" s="231">
        <v>29.335226058014211</v>
      </c>
      <c r="AD45" s="76"/>
      <c r="AE45" s="76"/>
      <c r="AF45" s="76"/>
      <c r="AG45" s="76"/>
      <c r="AH45" s="76"/>
      <c r="AI45" s="76"/>
      <c r="AJ45" s="76"/>
      <c r="AK45" s="76"/>
      <c r="AL45" s="76"/>
      <c r="AM45" s="76"/>
      <c r="AN45" s="76"/>
      <c r="AO45" s="76"/>
      <c r="AP45" s="76"/>
      <c r="AQ45" s="76"/>
      <c r="AR45" s="76"/>
      <c r="AS45" s="76"/>
      <c r="AT45" s="76"/>
      <c r="AU45" s="76"/>
      <c r="AV45" s="76"/>
      <c r="AW45" s="76"/>
      <c r="AX45" s="76"/>
      <c r="AY45" s="76"/>
      <c r="AZ45" s="76"/>
      <c r="BA45" s="76"/>
      <c r="BB45" s="77"/>
    </row>
    <row r="46" spans="1:54" ht="15.75" x14ac:dyDescent="0.25">
      <c r="A46" s="75">
        <f>IF(ISBLANK(VLOOKUP(D46,#REF!,3)),0,1)</f>
        <v>1</v>
      </c>
      <c r="B46" s="74">
        <f t="shared" si="0"/>
        <v>0</v>
      </c>
      <c r="C46" s="52">
        <v>12</v>
      </c>
      <c r="D46" s="53"/>
      <c r="E46" s="54"/>
      <c r="F46" s="55"/>
      <c r="G46" s="164">
        <v>34.665199999999999</v>
      </c>
      <c r="H46" s="53">
        <v>500</v>
      </c>
      <c r="I46" s="159">
        <v>499</v>
      </c>
      <c r="J46" s="127" t="s">
        <v>4</v>
      </c>
      <c r="K46" s="127" t="s">
        <v>4</v>
      </c>
      <c r="L46" s="127" t="s">
        <v>4</v>
      </c>
      <c r="M46" s="127" t="s">
        <v>4</v>
      </c>
      <c r="N46" s="127" t="s">
        <v>4</v>
      </c>
      <c r="O46" s="127" t="s">
        <v>4</v>
      </c>
      <c r="P46" s="59">
        <v>1.3740000000000001</v>
      </c>
      <c r="Q46" s="59" t="s">
        <v>4</v>
      </c>
      <c r="R46" s="59" t="s">
        <v>4</v>
      </c>
      <c r="S46" s="60">
        <v>59.8</v>
      </c>
      <c r="T46" s="231">
        <v>0</v>
      </c>
      <c r="U46" s="231">
        <v>0</v>
      </c>
      <c r="X46" s="231">
        <v>40.130000000000003</v>
      </c>
      <c r="Y46" s="231">
        <v>39.214610982948379</v>
      </c>
      <c r="Z46" s="231">
        <v>2.56</v>
      </c>
      <c r="AA46" s="231">
        <v>2.501604887025862</v>
      </c>
      <c r="AB46" s="231">
        <v>22.41</v>
      </c>
      <c r="AC46" s="231">
        <v>21.898814655566238</v>
      </c>
      <c r="AD46" s="76"/>
      <c r="AE46" s="76"/>
      <c r="AF46" s="76"/>
      <c r="AG46" s="76"/>
      <c r="AH46" s="76"/>
      <c r="AI46" s="76"/>
      <c r="AJ46" s="76"/>
      <c r="AK46" s="76"/>
      <c r="AL46" s="76"/>
      <c r="AM46" s="76"/>
      <c r="AN46" s="76"/>
      <c r="AO46" s="76"/>
      <c r="AP46" s="76"/>
      <c r="AQ46" s="76"/>
      <c r="AR46" s="76"/>
      <c r="AS46" s="76"/>
      <c r="AT46" s="76"/>
      <c r="AU46" s="76"/>
      <c r="AV46" s="76"/>
      <c r="AW46" s="76"/>
      <c r="AX46" s="76"/>
      <c r="AY46" s="76"/>
      <c r="AZ46" s="76"/>
      <c r="BA46" s="76"/>
      <c r="BB46" s="77"/>
    </row>
    <row r="47" spans="1:54" ht="15.75" x14ac:dyDescent="0.25">
      <c r="A47" s="75">
        <f>IF(ISBLANK(VLOOKUP(D47,#REF!,3)),0,1)</f>
        <v>1</v>
      </c>
      <c r="B47" s="74">
        <f t="shared" si="0"/>
        <v>0</v>
      </c>
      <c r="C47" s="52">
        <v>13</v>
      </c>
      <c r="D47" s="53"/>
      <c r="E47" s="54"/>
      <c r="F47" s="55"/>
      <c r="G47" s="164">
        <v>35.030999999999999</v>
      </c>
      <c r="H47" s="53">
        <v>300</v>
      </c>
      <c r="I47" s="159">
        <v>299</v>
      </c>
      <c r="J47" s="127" t="s">
        <v>4</v>
      </c>
      <c r="K47" s="127" t="s">
        <v>4</v>
      </c>
      <c r="L47" s="127" t="s">
        <v>4</v>
      </c>
      <c r="M47" s="127" t="s">
        <v>4</v>
      </c>
      <c r="N47" s="127" t="s">
        <v>4</v>
      </c>
      <c r="O47" s="127" t="s">
        <v>4</v>
      </c>
      <c r="P47" s="59">
        <v>1.042</v>
      </c>
      <c r="Q47" s="59" t="s">
        <v>4</v>
      </c>
      <c r="R47" s="59" t="s">
        <v>4</v>
      </c>
      <c r="S47" s="60">
        <v>45.4</v>
      </c>
      <c r="T47" s="231">
        <v>0</v>
      </c>
      <c r="U47" s="231">
        <v>0</v>
      </c>
      <c r="X47" s="231">
        <v>34.19</v>
      </c>
      <c r="Y47" s="231">
        <v>33.410105893521177</v>
      </c>
      <c r="Z47" s="231">
        <v>2.137</v>
      </c>
      <c r="AA47" s="231">
        <v>2.088253767021198</v>
      </c>
      <c r="AB47" s="231">
        <v>13.19</v>
      </c>
      <c r="AC47" s="231">
        <v>12.889128304637156</v>
      </c>
      <c r="AD47" s="76"/>
      <c r="AE47" s="76"/>
      <c r="AF47" s="76"/>
      <c r="AG47" s="76"/>
      <c r="AH47" s="76"/>
      <c r="AI47" s="76"/>
      <c r="AJ47" s="76"/>
      <c r="AK47" s="76"/>
      <c r="AL47" s="76"/>
      <c r="AM47" s="76"/>
      <c r="AN47" s="76"/>
      <c r="AO47" s="76"/>
      <c r="AP47" s="76"/>
      <c r="AQ47" s="76"/>
      <c r="AR47" s="76"/>
      <c r="AS47" s="76"/>
      <c r="AT47" s="76"/>
      <c r="AU47" s="76"/>
      <c r="AV47" s="76"/>
      <c r="AW47" s="76"/>
      <c r="AX47" s="76"/>
      <c r="AY47" s="76"/>
      <c r="AZ47" s="76"/>
      <c r="BA47" s="76"/>
      <c r="BB47" s="77"/>
    </row>
    <row r="48" spans="1:54" ht="15.75" x14ac:dyDescent="0.25">
      <c r="A48" s="75">
        <f>IF(ISBLANK(VLOOKUP(D48,#REF!,3)),0,1)</f>
        <v>1</v>
      </c>
      <c r="B48" s="74">
        <f t="shared" si="0"/>
        <v>0</v>
      </c>
      <c r="C48" s="52">
        <v>14</v>
      </c>
      <c r="D48" s="53"/>
      <c r="E48" s="54"/>
      <c r="F48" s="55"/>
      <c r="G48" s="164">
        <v>35.518099999999997</v>
      </c>
      <c r="H48" s="53">
        <v>160</v>
      </c>
      <c r="I48" s="159">
        <v>158</v>
      </c>
      <c r="J48" s="127" t="s">
        <v>4</v>
      </c>
      <c r="K48" s="127" t="s">
        <v>4</v>
      </c>
      <c r="L48" s="127" t="s">
        <v>4</v>
      </c>
      <c r="M48" s="127" t="s">
        <v>4</v>
      </c>
      <c r="N48" s="127" t="s">
        <v>4</v>
      </c>
      <c r="O48" s="127" t="s">
        <v>4</v>
      </c>
      <c r="P48" s="59">
        <v>1.4379999999999999</v>
      </c>
      <c r="Q48" s="59" t="s">
        <v>4</v>
      </c>
      <c r="R48" s="59" t="s">
        <v>4</v>
      </c>
      <c r="S48" s="60">
        <v>62.6</v>
      </c>
      <c r="T48" s="231">
        <v>0</v>
      </c>
      <c r="U48" s="231">
        <v>0</v>
      </c>
      <c r="X48" s="231">
        <v>25.16</v>
      </c>
      <c r="Y48" s="231">
        <v>24.586085530301052</v>
      </c>
      <c r="Z48" s="231">
        <v>1.6579999999999999</v>
      </c>
      <c r="AA48" s="231">
        <v>1.6201800401128434</v>
      </c>
      <c r="AB48" s="231">
        <v>7.91</v>
      </c>
      <c r="AC48" s="231">
        <v>7.7295682251463163</v>
      </c>
      <c r="AD48" s="76"/>
      <c r="AE48" s="76"/>
      <c r="AF48" s="76"/>
      <c r="AG48" s="76"/>
      <c r="AH48" s="76"/>
      <c r="AI48" s="76"/>
      <c r="AJ48" s="76"/>
      <c r="AK48" s="76"/>
      <c r="AL48" s="76"/>
      <c r="AM48" s="76"/>
      <c r="AN48" s="76"/>
      <c r="AO48" s="76"/>
      <c r="AP48" s="76"/>
      <c r="AQ48" s="76"/>
      <c r="AR48" s="76"/>
      <c r="AS48" s="76"/>
      <c r="AT48" s="76"/>
      <c r="AU48" s="76"/>
      <c r="AV48" s="76"/>
      <c r="AW48" s="76"/>
      <c r="AX48" s="76"/>
      <c r="AY48" s="76"/>
      <c r="AZ48" s="76"/>
      <c r="BA48" s="76"/>
      <c r="BB48" s="77"/>
    </row>
    <row r="49" spans="1:54" ht="15.75" x14ac:dyDescent="0.25">
      <c r="A49" s="75">
        <f>IF(ISBLANK(VLOOKUP(D49,#REF!,3)),0,1)</f>
        <v>1</v>
      </c>
      <c r="B49" s="74">
        <f t="shared" si="0"/>
        <v>0</v>
      </c>
      <c r="C49" s="52">
        <v>15</v>
      </c>
      <c r="D49" s="53"/>
      <c r="E49" s="54"/>
      <c r="F49" s="55"/>
      <c r="G49" s="164">
        <v>35.574599999999997</v>
      </c>
      <c r="H49" s="53">
        <v>130</v>
      </c>
      <c r="I49" s="159">
        <v>130</v>
      </c>
      <c r="J49" s="16"/>
      <c r="K49" s="16"/>
      <c r="L49" s="16"/>
      <c r="M49" s="16"/>
      <c r="N49" s="16"/>
      <c r="O49" s="16"/>
      <c r="P49" s="169">
        <v>1.43</v>
      </c>
      <c r="Q49" s="169"/>
      <c r="R49" s="169"/>
      <c r="S49" s="124">
        <v>62.3</v>
      </c>
      <c r="T49" s="231">
        <v>0</v>
      </c>
      <c r="U49" s="231">
        <v>0</v>
      </c>
      <c r="X49" s="231">
        <v>24.71</v>
      </c>
      <c r="Y49" s="231">
        <v>24.146350296253537</v>
      </c>
      <c r="Z49" s="231">
        <v>1.645</v>
      </c>
      <c r="AA49" s="231">
        <v>1.6074765777959152</v>
      </c>
      <c r="AB49" s="231">
        <v>7.72</v>
      </c>
      <c r="AC49" s="231">
        <v>7.543902237437365</v>
      </c>
      <c r="AD49" s="76"/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76"/>
      <c r="AR49" s="76"/>
      <c r="AS49" s="76"/>
      <c r="AT49" s="76"/>
      <c r="AU49" s="76"/>
      <c r="AV49" s="76"/>
      <c r="AW49" s="76"/>
      <c r="AX49" s="76"/>
      <c r="AY49" s="76"/>
      <c r="AZ49" s="76"/>
      <c r="BA49" s="76"/>
      <c r="BB49" s="77"/>
    </row>
    <row r="50" spans="1:54" ht="15.75" x14ac:dyDescent="0.25">
      <c r="A50" s="75">
        <f>IF(ISBLANK(VLOOKUP(D50,#REF!,3)),0,1)</f>
        <v>1</v>
      </c>
      <c r="B50" s="74">
        <f t="shared" si="0"/>
        <v>0</v>
      </c>
      <c r="C50" s="52">
        <v>16</v>
      </c>
      <c r="D50" s="53"/>
      <c r="E50" s="54"/>
      <c r="F50" s="55"/>
      <c r="G50" s="164">
        <v>35.6584</v>
      </c>
      <c r="H50" s="53">
        <v>100</v>
      </c>
      <c r="I50" s="159">
        <v>100</v>
      </c>
      <c r="J50" s="16"/>
      <c r="K50" s="16"/>
      <c r="L50" s="16"/>
      <c r="M50" s="16"/>
      <c r="N50" s="16"/>
      <c r="O50" s="16"/>
      <c r="P50" s="169">
        <v>1.284</v>
      </c>
      <c r="Q50" s="169"/>
      <c r="R50" s="169"/>
      <c r="S50" s="124">
        <v>55.9</v>
      </c>
      <c r="T50" s="231">
        <v>7.0000000000000001E-3</v>
      </c>
      <c r="U50" s="231">
        <v>6.8403258629613417E-3</v>
      </c>
      <c r="X50" s="231">
        <v>24.192999999999998</v>
      </c>
      <c r="Y50" s="231">
        <v>23.641143371803391</v>
      </c>
      <c r="Z50" s="231">
        <v>1.619</v>
      </c>
      <c r="AA50" s="231">
        <v>1.5820696531620588</v>
      </c>
      <c r="AB50" s="231">
        <v>7.46</v>
      </c>
      <c r="AC50" s="231">
        <v>7.2898329910988018</v>
      </c>
      <c r="AD50" s="76"/>
      <c r="AE50" s="76"/>
      <c r="AF50" s="76"/>
      <c r="AG50" s="76"/>
      <c r="AH50" s="76"/>
      <c r="AI50" s="76"/>
      <c r="AJ50" s="76"/>
      <c r="AK50" s="76"/>
      <c r="AL50" s="76"/>
      <c r="AM50" s="76"/>
      <c r="AN50" s="76"/>
      <c r="AO50" s="76"/>
      <c r="AP50" s="76"/>
      <c r="AQ50" s="76"/>
      <c r="AR50" s="76"/>
      <c r="AS50" s="76"/>
      <c r="AT50" s="76"/>
      <c r="AU50" s="76"/>
      <c r="AV50" s="76"/>
      <c r="AW50" s="76"/>
      <c r="AX50" s="76"/>
      <c r="AY50" s="76"/>
      <c r="AZ50" s="76"/>
      <c r="BA50" s="76"/>
      <c r="BB50" s="77"/>
    </row>
    <row r="51" spans="1:54" ht="15.75" x14ac:dyDescent="0.25">
      <c r="A51" s="75">
        <f>IF(ISBLANK(VLOOKUP(D51,#REF!,3)),0,1)</f>
        <v>1</v>
      </c>
      <c r="B51" s="74">
        <f t="shared" si="0"/>
        <v>0</v>
      </c>
      <c r="C51" s="52">
        <v>17</v>
      </c>
      <c r="D51" s="53"/>
      <c r="E51" s="54"/>
      <c r="F51" s="55"/>
      <c r="G51" s="164">
        <v>35.716200000000001</v>
      </c>
      <c r="H51" s="53">
        <v>80</v>
      </c>
      <c r="I51" s="159">
        <v>81</v>
      </c>
      <c r="J51" s="16"/>
      <c r="K51" s="16"/>
      <c r="L51" s="16"/>
      <c r="M51" s="16"/>
      <c r="N51" s="16"/>
      <c r="O51" s="16"/>
      <c r="P51" s="169">
        <v>1.5960000000000001</v>
      </c>
      <c r="Q51" s="169"/>
      <c r="R51" s="169"/>
      <c r="S51" s="124">
        <v>69.5</v>
      </c>
      <c r="T51" s="231">
        <v>2.3E-2</v>
      </c>
      <c r="U51" s="231">
        <v>2.2475356406872978E-2</v>
      </c>
      <c r="X51" s="231">
        <v>22.007000000000001</v>
      </c>
      <c r="Y51" s="231">
        <v>21.505007323741467</v>
      </c>
      <c r="Z51" s="231">
        <v>1.514</v>
      </c>
      <c r="AA51" s="231">
        <v>1.4794647652176387</v>
      </c>
      <c r="AB51" s="231">
        <v>6.87</v>
      </c>
      <c r="AC51" s="231">
        <v>6.7132912397920599</v>
      </c>
      <c r="AD51" s="76"/>
      <c r="AE51" s="76"/>
      <c r="AF51" s="76"/>
      <c r="AG51" s="76"/>
      <c r="AH51" s="76"/>
      <c r="AI51" s="76"/>
      <c r="AJ51" s="76"/>
      <c r="AK51" s="76"/>
      <c r="AL51" s="76"/>
      <c r="AM51" s="76"/>
      <c r="AN51" s="76"/>
      <c r="AO51" s="76"/>
      <c r="AP51" s="76"/>
      <c r="AQ51" s="76"/>
      <c r="AR51" s="76"/>
      <c r="AS51" s="76"/>
      <c r="AT51" s="76"/>
      <c r="AU51" s="76"/>
      <c r="AV51" s="76"/>
      <c r="AW51" s="76"/>
      <c r="AX51" s="76"/>
      <c r="AY51" s="76"/>
      <c r="AZ51" s="76"/>
      <c r="BA51" s="76"/>
      <c r="BB51" s="77"/>
    </row>
    <row r="52" spans="1:54" ht="15.75" x14ac:dyDescent="0.25">
      <c r="A52" s="75">
        <f>IF(ISBLANK(VLOOKUP(D52,#REF!,3)),0,1)</f>
        <v>1</v>
      </c>
      <c r="B52" s="74">
        <f t="shared" si="0"/>
        <v>0</v>
      </c>
      <c r="C52" s="52">
        <v>18</v>
      </c>
      <c r="D52" s="53"/>
      <c r="E52" s="54"/>
      <c r="F52" s="55"/>
      <c r="G52" s="164">
        <v>35.795400000000001</v>
      </c>
      <c r="H52" s="53">
        <v>60</v>
      </c>
      <c r="I52" s="159">
        <v>60</v>
      </c>
      <c r="J52" s="16"/>
      <c r="K52" s="16"/>
      <c r="L52" s="16"/>
      <c r="M52" s="16"/>
      <c r="N52" s="16"/>
      <c r="O52" s="16"/>
      <c r="P52" s="169">
        <v>2.4060000000000001</v>
      </c>
      <c r="Q52" s="169"/>
      <c r="R52" s="169"/>
      <c r="S52" s="124">
        <v>104.8</v>
      </c>
      <c r="T52" s="231">
        <v>7.2999999999999995E-2</v>
      </c>
      <c r="U52" s="231">
        <v>7.1334826856596839E-2</v>
      </c>
      <c r="X52" s="231">
        <v>16.937000000000001</v>
      </c>
      <c r="Y52" s="231">
        <v>16.550657020139464</v>
      </c>
      <c r="Z52" s="231">
        <v>1.2229999999999999</v>
      </c>
      <c r="AA52" s="231">
        <v>1.1951026472002457</v>
      </c>
      <c r="AB52" s="231">
        <v>5.08</v>
      </c>
      <c r="AC52" s="231">
        <v>4.9641221976919452</v>
      </c>
      <c r="AD52" s="76"/>
      <c r="AE52" s="76"/>
      <c r="AF52" s="76"/>
      <c r="AG52" s="76"/>
      <c r="AH52" s="76"/>
      <c r="AI52" s="76"/>
      <c r="AJ52" s="76"/>
      <c r="AK52" s="76"/>
      <c r="AL52" s="76"/>
      <c r="AM52" s="76"/>
      <c r="AN52" s="76"/>
      <c r="AO52" s="76"/>
      <c r="AP52" s="76"/>
      <c r="AQ52" s="76"/>
      <c r="AR52" s="76"/>
      <c r="AS52" s="76"/>
      <c r="AT52" s="76"/>
      <c r="AU52" s="76"/>
      <c r="AV52" s="76"/>
      <c r="AW52" s="76"/>
      <c r="AX52" s="76"/>
      <c r="AY52" s="76"/>
      <c r="AZ52" s="76"/>
      <c r="BA52" s="76"/>
      <c r="BB52" s="77"/>
    </row>
    <row r="53" spans="1:54" ht="15.75" x14ac:dyDescent="0.25">
      <c r="A53" s="75">
        <f>IF(ISBLANK(VLOOKUP(D53,#REF!,3)),0,1)</f>
        <v>1</v>
      </c>
      <c r="B53" s="74">
        <f t="shared" si="0"/>
        <v>0</v>
      </c>
      <c r="C53" s="52">
        <v>19</v>
      </c>
      <c r="D53" s="53"/>
      <c r="E53" s="54"/>
      <c r="F53" s="55"/>
      <c r="G53" s="164">
        <v>35.880299999999998</v>
      </c>
      <c r="H53" s="53">
        <v>40</v>
      </c>
      <c r="I53" s="159">
        <v>40</v>
      </c>
      <c r="J53" s="16"/>
      <c r="K53" s="16"/>
      <c r="L53" s="16"/>
      <c r="M53" s="16"/>
      <c r="N53" s="16"/>
      <c r="O53" s="16"/>
      <c r="P53" s="169">
        <v>2.6709999999999998</v>
      </c>
      <c r="Q53" s="169"/>
      <c r="R53" s="169"/>
      <c r="S53" s="124">
        <v>116.3</v>
      </c>
      <c r="T53" s="231">
        <v>0.24099999999999999</v>
      </c>
      <c r="U53" s="231">
        <v>0.23550264756766906</v>
      </c>
      <c r="X53" s="231">
        <v>14.409000000000001</v>
      </c>
      <c r="Y53" s="231">
        <v>14.080322194201425</v>
      </c>
      <c r="Z53" s="231">
        <v>1.077</v>
      </c>
      <c r="AA53" s="231">
        <v>1.0524329934870522</v>
      </c>
      <c r="AB53" s="231">
        <v>4.16</v>
      </c>
      <c r="AC53" s="231">
        <v>4.0651079414170264</v>
      </c>
      <c r="AD53" s="76"/>
      <c r="AE53" s="76"/>
      <c r="AF53" s="76"/>
      <c r="AG53" s="76"/>
      <c r="AH53" s="76"/>
      <c r="AI53" s="76"/>
      <c r="AJ53" s="76"/>
      <c r="AK53" s="76"/>
      <c r="AL53" s="76"/>
      <c r="AM53" s="76"/>
      <c r="AN53" s="76"/>
      <c r="AO53" s="76"/>
      <c r="AP53" s="76"/>
      <c r="AQ53" s="76"/>
      <c r="AR53" s="76"/>
      <c r="AS53" s="76"/>
      <c r="AT53" s="76"/>
      <c r="AU53" s="76"/>
      <c r="AV53" s="76"/>
      <c r="AW53" s="76"/>
      <c r="AX53" s="76"/>
      <c r="AY53" s="76"/>
      <c r="AZ53" s="76"/>
      <c r="BA53" s="76"/>
      <c r="BB53" s="77"/>
    </row>
    <row r="54" spans="1:54" ht="15.75" x14ac:dyDescent="0.25">
      <c r="A54" s="75">
        <f>IF(ISBLANK(VLOOKUP(D54,#REF!,3)),0,1)</f>
        <v>1</v>
      </c>
      <c r="B54" s="74">
        <f t="shared" si="0"/>
        <v>0</v>
      </c>
      <c r="C54" s="52">
        <v>20</v>
      </c>
      <c r="D54" s="53"/>
      <c r="E54" s="54"/>
      <c r="F54" s="55"/>
      <c r="G54" s="164">
        <v>35.9437</v>
      </c>
      <c r="H54" s="53">
        <v>20</v>
      </c>
      <c r="I54" s="159">
        <v>20</v>
      </c>
      <c r="J54" s="16"/>
      <c r="K54" s="16"/>
      <c r="L54" s="16"/>
      <c r="M54" s="16"/>
      <c r="N54" s="16"/>
      <c r="O54" s="16"/>
      <c r="P54" s="169">
        <v>3.3929999999999998</v>
      </c>
      <c r="Q54" s="169"/>
      <c r="R54" s="169"/>
      <c r="S54" s="124">
        <v>147.80000000000001</v>
      </c>
      <c r="T54" s="231">
        <v>0.121</v>
      </c>
      <c r="U54" s="231">
        <v>0.11823991848833176</v>
      </c>
      <c r="X54" s="231">
        <v>9.359</v>
      </c>
      <c r="Y54" s="231">
        <v>9.1455156787793133</v>
      </c>
      <c r="Z54" s="231">
        <v>0.78299999999999992</v>
      </c>
      <c r="AA54" s="231">
        <v>0.76513930724267576</v>
      </c>
      <c r="AB54" s="231">
        <v>2.57</v>
      </c>
      <c r="AC54" s="231">
        <v>2.511376781115807</v>
      </c>
      <c r="AD54" s="76"/>
      <c r="AE54" s="76"/>
      <c r="AF54" s="76"/>
      <c r="AG54" s="76"/>
      <c r="AH54" s="76"/>
      <c r="AI54" s="76"/>
      <c r="AJ54" s="76"/>
      <c r="AK54" s="76"/>
      <c r="AL54" s="76"/>
      <c r="AM54" s="76"/>
      <c r="AN54" s="76"/>
      <c r="AO54" s="76"/>
      <c r="AP54" s="76"/>
      <c r="AQ54" s="76"/>
      <c r="AR54" s="76"/>
      <c r="AS54" s="76"/>
      <c r="AT54" s="76"/>
      <c r="AU54" s="76"/>
      <c r="AV54" s="76"/>
      <c r="AW54" s="76"/>
      <c r="AX54" s="76"/>
      <c r="AY54" s="76"/>
      <c r="AZ54" s="76"/>
      <c r="BA54" s="76"/>
      <c r="BB54" s="77"/>
    </row>
    <row r="55" spans="1:54" ht="15.75" x14ac:dyDescent="0.25">
      <c r="A55" s="75">
        <f>IF(ISBLANK(VLOOKUP(D55,#REF!,3)),0,1)</f>
        <v>1</v>
      </c>
      <c r="B55" s="74">
        <f t="shared" si="0"/>
        <v>0</v>
      </c>
      <c r="C55" s="52">
        <v>21</v>
      </c>
      <c r="D55" s="53"/>
      <c r="E55" s="54"/>
      <c r="F55" s="55"/>
      <c r="G55" s="164">
        <v>35.807200000000002</v>
      </c>
      <c r="H55" s="53">
        <v>10</v>
      </c>
      <c r="I55" s="159">
        <v>10</v>
      </c>
      <c r="J55" s="16"/>
      <c r="K55" s="16"/>
      <c r="L55" s="16"/>
      <c r="M55" s="16"/>
      <c r="N55" s="16"/>
      <c r="O55" s="16"/>
      <c r="P55" s="169">
        <v>4.2380000000000004</v>
      </c>
      <c r="Q55" s="169"/>
      <c r="R55" s="169"/>
      <c r="S55" s="124">
        <v>184.7</v>
      </c>
      <c r="T55" s="231">
        <v>4.3999999999999997E-2</v>
      </c>
      <c r="U55" s="231">
        <v>4.2996333995757002E-2</v>
      </c>
      <c r="X55" s="231">
        <v>1.8659999999999999</v>
      </c>
      <c r="Y55" s="231">
        <v>1.8234354371836947</v>
      </c>
      <c r="Z55" s="231">
        <v>0.47</v>
      </c>
      <c r="AA55" s="231">
        <v>0.45927902222740435</v>
      </c>
      <c r="AB55" s="231">
        <v>2.2999999999999998</v>
      </c>
      <c r="AC55" s="231">
        <v>2.2475356406872979</v>
      </c>
      <c r="AD55" s="76"/>
      <c r="AE55" s="76"/>
      <c r="AF55" s="76"/>
      <c r="AG55" s="76"/>
      <c r="AH55" s="76"/>
      <c r="AI55" s="76"/>
      <c r="AJ55" s="76"/>
      <c r="AK55" s="76"/>
      <c r="AL55" s="76"/>
      <c r="AM55" s="76"/>
      <c r="AN55" s="76"/>
      <c r="AO55" s="76"/>
      <c r="AP55" s="76"/>
      <c r="AQ55" s="76"/>
      <c r="AR55" s="76"/>
      <c r="AS55" s="76"/>
      <c r="AT55" s="76"/>
      <c r="AU55" s="76"/>
      <c r="AV55" s="76"/>
      <c r="AW55" s="76"/>
      <c r="AX55" s="76"/>
      <c r="AY55" s="76"/>
      <c r="AZ55" s="76"/>
      <c r="BA55" s="76"/>
      <c r="BB55" s="77"/>
    </row>
    <row r="56" spans="1:54" ht="15.75" x14ac:dyDescent="0.25">
      <c r="A56" s="75">
        <f>IF(ISBLANK(VLOOKUP(D56,#REF!,3)),0,1)</f>
        <v>1</v>
      </c>
      <c r="B56" s="74">
        <f t="shared" si="0"/>
        <v>0</v>
      </c>
      <c r="C56" s="52">
        <v>22</v>
      </c>
      <c r="D56" s="53"/>
      <c r="E56" s="54"/>
      <c r="F56" s="55"/>
      <c r="G56" s="164">
        <v>30.941199999999998</v>
      </c>
      <c r="H56" s="53">
        <v>0</v>
      </c>
      <c r="I56" s="159">
        <v>1.25</v>
      </c>
      <c r="J56" s="16"/>
      <c r="K56" s="16"/>
      <c r="L56" s="16"/>
      <c r="M56" s="16"/>
      <c r="N56" s="16"/>
      <c r="O56" s="16"/>
      <c r="P56" s="169">
        <v>5.1120000000000001</v>
      </c>
      <c r="Q56" s="16"/>
      <c r="R56" s="16"/>
      <c r="S56" s="124">
        <v>223.8</v>
      </c>
      <c r="T56" s="231">
        <v>1.2E-2</v>
      </c>
      <c r="U56" s="231">
        <v>1.1726272907933729E-2</v>
      </c>
      <c r="X56" s="231">
        <v>3.8000000000000006E-2</v>
      </c>
      <c r="Y56" s="231">
        <v>3.7133197541790147E-2</v>
      </c>
      <c r="Z56" s="231">
        <v>9.2999999999999999E-2</v>
      </c>
      <c r="AA56" s="231">
        <v>9.0878615036486393E-2</v>
      </c>
      <c r="AB56" s="231">
        <v>1.07</v>
      </c>
      <c r="AC56" s="231">
        <v>1.045592667624091</v>
      </c>
      <c r="AD56" s="76"/>
      <c r="AE56" s="76"/>
      <c r="AF56" s="76"/>
      <c r="AG56" s="76"/>
      <c r="AH56" s="76"/>
      <c r="AI56" s="76"/>
      <c r="AJ56" s="76"/>
      <c r="AK56" s="76"/>
      <c r="AL56" s="76"/>
      <c r="AM56" s="76"/>
      <c r="AN56" s="76"/>
      <c r="AO56" s="76"/>
      <c r="AP56" s="76"/>
      <c r="AQ56" s="76"/>
      <c r="AR56" s="76"/>
      <c r="AS56" s="76"/>
      <c r="AT56" s="76"/>
      <c r="AU56" s="76"/>
      <c r="AV56" s="76"/>
      <c r="AW56" s="76"/>
      <c r="AX56" s="76"/>
      <c r="AY56" s="76"/>
      <c r="AZ56" s="76"/>
      <c r="BA56" s="76"/>
      <c r="BB56" s="77"/>
    </row>
    <row r="57" spans="1:54" ht="15.75" x14ac:dyDescent="0.25">
      <c r="A57" s="75">
        <f>IF(ISBLANK(VLOOKUP(D57,#REF!,3)),0,1)</f>
        <v>1</v>
      </c>
      <c r="B57" s="74">
        <f t="shared" si="0"/>
        <v>0</v>
      </c>
      <c r="C57" s="52">
        <v>23</v>
      </c>
      <c r="D57" s="53"/>
      <c r="E57" s="54"/>
      <c r="F57" s="55"/>
      <c r="G57" s="112"/>
      <c r="H57" s="53"/>
      <c r="I57" s="53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  <c r="AG57" s="76"/>
      <c r="AH57" s="76"/>
      <c r="AI57" s="76"/>
      <c r="AJ57" s="76"/>
      <c r="AK57" s="76"/>
      <c r="AL57" s="76"/>
      <c r="AM57" s="76"/>
      <c r="AN57" s="76"/>
      <c r="AO57" s="76"/>
      <c r="AP57" s="76"/>
      <c r="AQ57" s="76"/>
      <c r="AR57" s="76"/>
      <c r="AS57" s="76"/>
      <c r="AT57" s="76"/>
      <c r="AU57" s="76"/>
      <c r="AV57" s="76"/>
      <c r="AW57" s="76"/>
      <c r="AX57" s="76"/>
      <c r="AY57" s="76"/>
      <c r="AZ57" s="76"/>
      <c r="BA57" s="76"/>
      <c r="BB57" s="77"/>
    </row>
    <row r="58" spans="1:54" ht="16.5" thickBot="1" x14ac:dyDescent="0.3">
      <c r="A58" s="75">
        <f>IF(ISBLANK(VLOOKUP(D58,#REF!,3)),0,1)</f>
        <v>1</v>
      </c>
      <c r="B58" s="74">
        <f t="shared" si="0"/>
        <v>0</v>
      </c>
      <c r="C58" s="61">
        <v>24</v>
      </c>
      <c r="D58" s="62"/>
      <c r="E58" s="63"/>
      <c r="F58" s="64"/>
      <c r="G58" s="113"/>
      <c r="H58" s="62"/>
      <c r="I58" s="62"/>
      <c r="J58" s="152" t="s">
        <v>4</v>
      </c>
      <c r="K58" s="65" t="str">
        <f>IF(ISBLANK(E58),"",(0.000824493-(0.0000040899*E58)+(0.000000076438*E58^2)-(0.00000000082467*E58^3)+(0.0000000000053875*E58^4)))</f>
        <v/>
      </c>
      <c r="L58" s="65" t="str">
        <f t="shared" ref="L58" si="6">IF(ISBLANK(E58),"",(-0.00000572466+(0.00000010227*E58)-(0.0000000016546*E58^2)))</f>
        <v/>
      </c>
      <c r="M58" s="65" t="str">
        <f t="shared" ref="M58" si="7">IF(ISBLANK(E58),"",IF(ISBLANK(G58),(O58+(K58*35)+(L58*35^1.5)+(0.00000048314*35^2)),(O58+(K58*G58)+(L58*G58^1.5)+(0.00000048314*G58^2))))</f>
        <v/>
      </c>
      <c r="N58" s="66" t="str">
        <f t="shared" ref="N58" si="8">IF(ISBLANK(D58),"",IF(ISBLANK(G58),J58*(1+0.00001*(35-20)),J58*(1+0.00001*(G58-20))))</f>
        <v/>
      </c>
      <c r="O58" s="65" t="str">
        <f t="shared" ref="O58" si="9">IF(ISBLANK(E58),"",(0.999842594+(0.00006793952*E58)-(0.00000909529*E58^2)+(0.0000001001685*E58^3)-(0.000000001120083*E58^4)+(0.000000000006536332*E58^5)))</f>
        <v/>
      </c>
      <c r="P58" s="67" t="s">
        <v>4</v>
      </c>
      <c r="Q58" s="153" t="s">
        <v>4</v>
      </c>
      <c r="R58" s="68" t="s">
        <v>4</v>
      </c>
      <c r="S58" s="68" t="s">
        <v>4</v>
      </c>
      <c r="T58" s="78"/>
      <c r="U58" s="78"/>
      <c r="V58" s="78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/>
      <c r="AH58" s="78"/>
      <c r="AI58" s="78"/>
      <c r="AJ58" s="78"/>
      <c r="AK58" s="78"/>
      <c r="AL58" s="78"/>
      <c r="AM58" s="78"/>
      <c r="AN58" s="78"/>
      <c r="AO58" s="78"/>
      <c r="AP58" s="78"/>
      <c r="AQ58" s="78"/>
      <c r="AR58" s="78"/>
      <c r="AS58" s="78"/>
      <c r="AT58" s="78"/>
      <c r="AU58" s="78"/>
      <c r="AV58" s="78"/>
      <c r="AW58" s="78"/>
      <c r="AX58" s="78"/>
      <c r="AY58" s="78"/>
      <c r="AZ58" s="78"/>
      <c r="BA58" s="78"/>
      <c r="BB58" s="79"/>
    </row>
  </sheetData>
  <dataConsolidate/>
  <mergeCells count="70"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AV31:AV32"/>
    <mergeCell ref="AW31:AW32"/>
    <mergeCell ref="AX31:AX32"/>
    <mergeCell ref="AY31:AY32"/>
    <mergeCell ref="AZ31:AZ32"/>
    <mergeCell ref="BA31:BA32"/>
    <mergeCell ref="AP31:AP32"/>
    <mergeCell ref="AQ31:AQ32"/>
    <mergeCell ref="AR31:AR32"/>
    <mergeCell ref="AS31:AS32"/>
    <mergeCell ref="AT31:AT32"/>
    <mergeCell ref="AU31:AU32"/>
    <mergeCell ref="AJ31:AJ32"/>
    <mergeCell ref="AK31:AK32"/>
    <mergeCell ref="AL31:AL32"/>
    <mergeCell ref="AM31:AM32"/>
    <mergeCell ref="AN31:AN32"/>
    <mergeCell ref="AO31:AO32"/>
    <mergeCell ref="AD31:AD32"/>
    <mergeCell ref="AE31:AE32"/>
    <mergeCell ref="AF31:AF32"/>
    <mergeCell ref="AG31:AG32"/>
    <mergeCell ref="AH31:AH32"/>
    <mergeCell ref="AI31:AI32"/>
    <mergeCell ref="P31:S32"/>
    <mergeCell ref="T31:U32"/>
    <mergeCell ref="V31:W32"/>
    <mergeCell ref="X31:Y32"/>
    <mergeCell ref="Z31:AA32"/>
    <mergeCell ref="AB31:AC32"/>
    <mergeCell ref="J31:J32"/>
    <mergeCell ref="K31:K32"/>
    <mergeCell ref="L31:L32"/>
    <mergeCell ref="M31:M32"/>
    <mergeCell ref="N31:N32"/>
    <mergeCell ref="O31:O32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G8:H8"/>
    <mergeCell ref="Q8:R8"/>
    <mergeCell ref="G9:H9"/>
    <mergeCell ref="Q9:R9"/>
    <mergeCell ref="G10:H10"/>
    <mergeCell ref="Q10:R10"/>
    <mergeCell ref="C2:E2"/>
    <mergeCell ref="F2:T2"/>
    <mergeCell ref="C4:U4"/>
    <mergeCell ref="C6:E6"/>
    <mergeCell ref="F6:G6"/>
    <mergeCell ref="H6:J6"/>
    <mergeCell ref="P6:Q6"/>
    <mergeCell ref="R6:S6"/>
    <mergeCell ref="T6:U6"/>
  </mergeCells>
  <dataValidations count="4">
    <dataValidation type="list" allowBlank="1" showErrorMessage="1" sqref="I29">
      <formula1>$O$28:$O$30</formula1>
    </dataValidation>
    <dataValidation allowBlank="1" showErrorMessage="1" sqref="J30"/>
    <dataValidation type="list" showInputMessage="1" showErrorMessage="1" promptTitle="Choix Cardinal" sqref="P10">
      <formula1>$N$8:$N$10</formula1>
    </dataValidation>
    <dataValidation type="list" showInputMessage="1" showErrorMessage="1" promptTitle="Choix Cardinal" sqref="P9">
      <formula1>$M$8:$M$10</formula1>
    </dataValidation>
  </dataValidations>
  <pageMargins left="0.7" right="0.7" top="0.75" bottom="0.75" header="0.3" footer="0.3"/>
  <pageSetup paperSize="9" orientation="portrait" horizontalDpi="4294967293" r:id="rId1"/>
  <drawing r:id="rId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8"/>
  <sheetViews>
    <sheetView topLeftCell="A10" zoomScaleNormal="100" workbookViewId="0">
      <selection activeCell="T35" sqref="T35:U56"/>
    </sheetView>
  </sheetViews>
  <sheetFormatPr baseColWidth="10" defaultColWidth="11.42578125" defaultRowHeight="15" x14ac:dyDescent="0.25"/>
  <cols>
    <col min="1" max="2" width="0.85546875" style="80" customWidth="1"/>
    <col min="3" max="3" width="3.7109375" style="80" customWidth="1"/>
    <col min="4" max="8" width="10.28515625" style="80" customWidth="1"/>
    <col min="9" max="10" width="15.7109375" style="80" customWidth="1"/>
    <col min="11" max="15" width="10.7109375" style="80" hidden="1" customWidth="1"/>
    <col min="16" max="16" width="10.7109375" style="80" customWidth="1"/>
    <col min="17" max="29" width="10.28515625" style="80" customWidth="1"/>
    <col min="30" max="16384" width="11.42578125" style="80"/>
  </cols>
  <sheetData>
    <row r="1" spans="3:23" ht="3" customHeight="1" thickBot="1" x14ac:dyDescent="0.3"/>
    <row r="2" spans="3:23" ht="21" x14ac:dyDescent="0.35">
      <c r="C2" s="214" t="s">
        <v>19</v>
      </c>
      <c r="D2" s="215"/>
      <c r="E2" s="215"/>
      <c r="F2" s="216" t="s">
        <v>147</v>
      </c>
      <c r="G2" s="216"/>
      <c r="H2" s="216"/>
      <c r="I2" s="216"/>
      <c r="J2" s="216"/>
      <c r="K2" s="216"/>
      <c r="L2" s="216"/>
      <c r="M2" s="216"/>
      <c r="N2" s="216"/>
      <c r="O2" s="216"/>
      <c r="P2" s="216"/>
      <c r="Q2" s="216"/>
      <c r="R2" s="216"/>
      <c r="S2" s="216"/>
      <c r="T2" s="216"/>
      <c r="U2" s="1"/>
    </row>
    <row r="3" spans="3:23" x14ac:dyDescent="0.25">
      <c r="C3" s="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2"/>
    </row>
    <row r="4" spans="3:23" ht="21.75" thickBot="1" x14ac:dyDescent="0.4">
      <c r="C4" s="217" t="s">
        <v>75</v>
      </c>
      <c r="D4" s="218"/>
      <c r="E4" s="218"/>
      <c r="F4" s="218"/>
      <c r="G4" s="218"/>
      <c r="H4" s="218"/>
      <c r="I4" s="218"/>
      <c r="J4" s="218"/>
      <c r="K4" s="218"/>
      <c r="L4" s="218"/>
      <c r="M4" s="218"/>
      <c r="N4" s="218"/>
      <c r="O4" s="218"/>
      <c r="P4" s="218"/>
      <c r="Q4" s="218"/>
      <c r="R4" s="218"/>
      <c r="S4" s="218"/>
      <c r="T4" s="218"/>
      <c r="U4" s="219"/>
    </row>
    <row r="5" spans="3:23" ht="15.75" customHeight="1" thickBot="1" x14ac:dyDescent="0.4">
      <c r="C5" s="7"/>
      <c r="D5" s="7"/>
      <c r="E5" s="7"/>
      <c r="F5" s="7"/>
      <c r="G5" s="7"/>
      <c r="J5" s="7"/>
      <c r="K5" s="7"/>
      <c r="L5" s="7"/>
      <c r="M5" s="7"/>
      <c r="N5" s="7"/>
      <c r="O5" s="7"/>
      <c r="P5" s="7"/>
      <c r="Q5" s="7"/>
      <c r="R5" s="7"/>
    </row>
    <row r="6" spans="3:23" ht="16.5" customHeight="1" thickBot="1" x14ac:dyDescent="0.3">
      <c r="C6" s="220" t="s">
        <v>38</v>
      </c>
      <c r="D6" s="221"/>
      <c r="E6" s="221"/>
      <c r="F6" s="222">
        <v>63</v>
      </c>
      <c r="G6" s="222"/>
      <c r="H6" s="221" t="s">
        <v>37</v>
      </c>
      <c r="I6" s="221"/>
      <c r="J6" s="221"/>
      <c r="K6" s="51"/>
      <c r="L6" s="51"/>
      <c r="M6" s="51"/>
      <c r="N6" s="50"/>
      <c r="O6" s="51"/>
      <c r="P6" s="223">
        <v>1</v>
      </c>
      <c r="Q6" s="223"/>
      <c r="R6" s="224" t="s">
        <v>78</v>
      </c>
      <c r="S6" s="224"/>
      <c r="T6" s="225">
        <v>37433</v>
      </c>
      <c r="U6" s="226"/>
    </row>
    <row r="7" spans="3:23" ht="16.5" customHeight="1" thickBot="1" x14ac:dyDescent="0.4">
      <c r="C7" s="34"/>
      <c r="D7" s="34"/>
      <c r="E7" s="33"/>
      <c r="F7" s="35"/>
      <c r="G7" s="33"/>
      <c r="H7" s="33"/>
      <c r="I7" s="33"/>
      <c r="J7" s="33"/>
      <c r="K7" s="33"/>
      <c r="L7" s="33"/>
      <c r="M7" s="33"/>
      <c r="N7" s="33"/>
      <c r="O7" s="37"/>
      <c r="P7" s="33"/>
      <c r="Q7" s="36"/>
    </row>
    <row r="8" spans="3:23" ht="15" customHeight="1" x14ac:dyDescent="0.25">
      <c r="C8" s="46"/>
      <c r="D8" s="33"/>
      <c r="G8" s="206" t="s">
        <v>57</v>
      </c>
      <c r="H8" s="207"/>
      <c r="I8" s="172" t="s">
        <v>50</v>
      </c>
      <c r="J8" s="172" t="s">
        <v>46</v>
      </c>
      <c r="K8" s="44"/>
      <c r="L8" s="44"/>
      <c r="M8" s="44"/>
      <c r="N8" s="44"/>
      <c r="O8" s="47"/>
      <c r="P8" s="45" t="s">
        <v>52</v>
      </c>
      <c r="Q8" s="208" t="s">
        <v>47</v>
      </c>
      <c r="R8" s="209"/>
    </row>
    <row r="9" spans="3:23" ht="14.25" customHeight="1" x14ac:dyDescent="0.25">
      <c r="C9" s="46"/>
      <c r="D9" s="33"/>
      <c r="G9" s="210" t="s">
        <v>48</v>
      </c>
      <c r="H9" s="211"/>
      <c r="I9" s="38">
        <v>6</v>
      </c>
      <c r="J9" s="39">
        <v>0.1</v>
      </c>
      <c r="K9" s="42" t="s">
        <v>51</v>
      </c>
      <c r="L9" s="43" t="str">
        <f>IF(P9=M9,"+","-")</f>
        <v>-</v>
      </c>
      <c r="M9" s="42" t="s">
        <v>3</v>
      </c>
      <c r="N9" s="42" t="s">
        <v>54</v>
      </c>
      <c r="O9" s="16" t="str">
        <f>IF(ISBLANK(I9),"",IF(ISBLANK(J9),"",IF(P9=M10,L9&amp;N11,N11)))</f>
        <v>-6°0,1</v>
      </c>
      <c r="P9" s="39" t="s">
        <v>53</v>
      </c>
      <c r="Q9" s="212">
        <f>IF(ISBLANK(I9),"",IF(ISBLANK(J9),"",IF(J9&gt;60,"ERREUR !!",O11*(I9+(J9/60)))))</f>
        <v>-6.0016666666666669</v>
      </c>
      <c r="R9" s="213"/>
    </row>
    <row r="10" spans="3:23" ht="15" customHeight="1" x14ac:dyDescent="0.25">
      <c r="C10" s="46"/>
      <c r="D10" s="33"/>
      <c r="G10" s="210" t="s">
        <v>49</v>
      </c>
      <c r="H10" s="211"/>
      <c r="I10" s="38">
        <v>9</v>
      </c>
      <c r="J10" s="39">
        <v>59.74</v>
      </c>
      <c r="K10" s="42" t="s">
        <v>51</v>
      </c>
      <c r="L10" s="43" t="str">
        <f>IF(P10=N9,"+","-")</f>
        <v>+</v>
      </c>
      <c r="M10" s="42" t="s">
        <v>53</v>
      </c>
      <c r="N10" s="42" t="s">
        <v>55</v>
      </c>
      <c r="O10" s="11" t="str">
        <f>IF(ISBLANK(I10),"",IF(ISBLANK(J10),"",IF(P10=N10,L10&amp;N12,N12)))</f>
        <v>9°59,74</v>
      </c>
      <c r="P10" s="39" t="s">
        <v>54</v>
      </c>
      <c r="Q10" s="212">
        <f>IF(ISBLANK(I10),"",IF(ISBLANK(J10),"",IF(J10&gt;60,"ERREUR !!",O12*(I10+(J10/60)))))</f>
        <v>9.9956666666666667</v>
      </c>
      <c r="R10" s="213"/>
      <c r="S10" s="31"/>
      <c r="T10" s="31"/>
    </row>
    <row r="11" spans="3:23" x14ac:dyDescent="0.25">
      <c r="G11" s="194" t="s">
        <v>72</v>
      </c>
      <c r="H11" s="195"/>
      <c r="I11" s="83" t="s">
        <v>33</v>
      </c>
      <c r="J11" s="85">
        <v>37432</v>
      </c>
      <c r="K11" s="85"/>
      <c r="L11" s="85"/>
      <c r="M11" s="85"/>
      <c r="N11" s="86" t="str">
        <f>I9&amp;"°"&amp;J9</f>
        <v>6°0,1</v>
      </c>
      <c r="O11" s="87">
        <f>IF(P9=M10,-1,1)</f>
        <v>-1</v>
      </c>
      <c r="P11" s="198" t="str">
        <f>TEXT(J11,"aaaa-mm-jj")&amp;"T"&amp;TEXT(J12,"hh:mm:ss")&amp;"z"</f>
        <v>2006-06-26T16:45:00z</v>
      </c>
      <c r="Q11" s="198"/>
      <c r="R11" s="199"/>
      <c r="T11" s="30"/>
      <c r="U11" s="30"/>
      <c r="V11" s="32"/>
      <c r="W11" s="32"/>
    </row>
    <row r="12" spans="3:23" ht="15.75" thickBot="1" x14ac:dyDescent="0.3">
      <c r="G12" s="196"/>
      <c r="H12" s="197"/>
      <c r="I12" s="84" t="s">
        <v>73</v>
      </c>
      <c r="J12" s="114">
        <v>0.69791666666666663</v>
      </c>
      <c r="K12" s="88"/>
      <c r="L12" s="88"/>
      <c r="M12" s="88"/>
      <c r="N12" s="89" t="str">
        <f>I10&amp;"°"&amp;J10</f>
        <v>9°59,74</v>
      </c>
      <c r="O12" s="87">
        <f>IF(P10=N10,-1,1)</f>
        <v>1</v>
      </c>
      <c r="P12" s="200"/>
      <c r="Q12" s="200"/>
      <c r="R12" s="201"/>
      <c r="T12" s="30"/>
      <c r="U12" s="30"/>
      <c r="V12" s="32"/>
      <c r="W12" s="32"/>
    </row>
    <row r="13" spans="3:23" ht="15.75" thickBot="1" x14ac:dyDescent="0.3">
      <c r="C13" s="5" t="s">
        <v>1</v>
      </c>
      <c r="D13" s="5"/>
      <c r="E13" s="6"/>
      <c r="K13" s="81"/>
      <c r="L13" s="81"/>
      <c r="M13" s="81"/>
      <c r="N13" s="81"/>
      <c r="O13" s="81"/>
      <c r="P13" s="81"/>
      <c r="Q13" s="82"/>
    </row>
    <row r="14" spans="3:23" ht="15" customHeight="1" thickBot="1" x14ac:dyDescent="0.3">
      <c r="C14" s="97" t="s">
        <v>7</v>
      </c>
      <c r="D14" s="90"/>
      <c r="E14" s="90"/>
      <c r="F14" s="90"/>
      <c r="G14" s="90"/>
      <c r="H14" s="91"/>
      <c r="I14" s="91"/>
      <c r="J14" s="91"/>
      <c r="K14" s="90"/>
      <c r="L14" s="90"/>
      <c r="M14" s="90"/>
      <c r="N14" s="91"/>
      <c r="O14" s="12"/>
      <c r="P14" s="91"/>
      <c r="Q14" s="12" t="s">
        <v>17</v>
      </c>
      <c r="R14" s="17">
        <v>22.4</v>
      </c>
      <c r="S14" s="92" t="s">
        <v>2</v>
      </c>
    </row>
    <row r="15" spans="3:23" ht="14.25" customHeight="1" x14ac:dyDescent="0.25">
      <c r="C15" s="98" t="s">
        <v>32</v>
      </c>
      <c r="D15" s="93"/>
      <c r="E15" s="93"/>
      <c r="F15" s="93"/>
      <c r="G15" s="93"/>
      <c r="H15" s="23"/>
      <c r="I15" s="23"/>
      <c r="J15" s="23"/>
      <c r="K15" s="93"/>
      <c r="L15" s="93"/>
      <c r="M15" s="93"/>
      <c r="N15" s="23"/>
      <c r="O15" s="13"/>
      <c r="P15" s="23"/>
      <c r="Q15" s="13" t="s">
        <v>34</v>
      </c>
      <c r="R15" s="17">
        <v>22.4</v>
      </c>
      <c r="S15" s="94" t="s">
        <v>2</v>
      </c>
    </row>
    <row r="16" spans="3:23" x14ac:dyDescent="0.25">
      <c r="C16" s="98" t="s">
        <v>11</v>
      </c>
      <c r="D16" s="93"/>
      <c r="E16" s="93"/>
      <c r="F16" s="93"/>
      <c r="G16" s="93"/>
      <c r="H16" s="23"/>
      <c r="I16" s="23"/>
      <c r="J16" s="23"/>
      <c r="K16" s="93"/>
      <c r="L16" s="93"/>
      <c r="M16" s="93"/>
      <c r="N16" s="23"/>
      <c r="O16" s="14"/>
      <c r="P16" s="23"/>
      <c r="Q16" s="14" t="s">
        <v>35</v>
      </c>
      <c r="R16" s="20" t="s">
        <v>4</v>
      </c>
      <c r="S16" s="94" t="s">
        <v>6</v>
      </c>
    </row>
    <row r="17" spans="3:54" ht="15.75" thickBot="1" x14ac:dyDescent="0.3">
      <c r="C17" s="99" t="s">
        <v>12</v>
      </c>
      <c r="D17" s="95"/>
      <c r="E17" s="95"/>
      <c r="F17" s="95"/>
      <c r="G17" s="95"/>
      <c r="H17" s="24"/>
      <c r="I17" s="24"/>
      <c r="J17" s="24"/>
      <c r="K17" s="95"/>
      <c r="L17" s="95"/>
      <c r="M17" s="95"/>
      <c r="N17" s="24"/>
      <c r="O17" s="15"/>
      <c r="P17" s="24"/>
      <c r="Q17" s="15" t="s">
        <v>36</v>
      </c>
      <c r="R17" s="21" t="s">
        <v>4</v>
      </c>
      <c r="S17" s="96" t="s">
        <v>6</v>
      </c>
    </row>
    <row r="18" spans="3:54" hidden="1" x14ac:dyDescent="0.25">
      <c r="C18" s="8" t="s">
        <v>8</v>
      </c>
      <c r="D18" s="9"/>
      <c r="E18" s="9"/>
      <c r="F18" s="9"/>
      <c r="G18" s="9"/>
      <c r="H18" s="9"/>
      <c r="I18" s="9"/>
      <c r="J18" s="9"/>
      <c r="K18" s="10"/>
      <c r="L18" s="10"/>
      <c r="M18" s="10"/>
      <c r="N18" s="10"/>
      <c r="O18" s="25" t="s">
        <v>0</v>
      </c>
      <c r="P18" s="19">
        <f>(0.999842594+(0.00006793952*$R$14)-(0.00000909529*$R$14^2)+(0.0000001001685*$R$14^3)-(0.000000001120083*$R$14^4)+(0.000000000006536332*$R$14^5))</f>
        <v>0.99768148881597907</v>
      </c>
      <c r="Q18" s="10"/>
      <c r="R18" s="2"/>
    </row>
    <row r="19" spans="3:54" hidden="1" x14ac:dyDescent="0.25">
      <c r="C19" s="8" t="s">
        <v>9</v>
      </c>
      <c r="D19" s="9"/>
      <c r="E19" s="9"/>
      <c r="F19" s="9"/>
      <c r="G19" s="9"/>
      <c r="H19" s="9"/>
      <c r="I19" s="9"/>
      <c r="J19" s="9"/>
      <c r="K19" s="10"/>
      <c r="L19" s="10"/>
      <c r="M19" s="10"/>
      <c r="N19" s="10"/>
      <c r="O19" s="25" t="s">
        <v>43</v>
      </c>
      <c r="P19" s="19" t="e">
        <f>$P$24*($P$18/#REF!)</f>
        <v>#REF!</v>
      </c>
      <c r="Q19" s="10" t="s">
        <v>3</v>
      </c>
      <c r="R19" s="2"/>
    </row>
    <row r="20" spans="3:54" hidden="1" x14ac:dyDescent="0.25">
      <c r="C20" s="8" t="s">
        <v>18</v>
      </c>
      <c r="D20" s="9"/>
      <c r="E20" s="9"/>
      <c r="F20" s="9"/>
      <c r="G20" s="9"/>
      <c r="H20" s="9"/>
      <c r="I20" s="9"/>
      <c r="J20" s="9"/>
      <c r="K20" s="10"/>
      <c r="L20" s="10"/>
      <c r="M20" s="10"/>
      <c r="N20" s="10"/>
      <c r="O20" s="25" t="s">
        <v>44</v>
      </c>
      <c r="P20" s="19" t="e">
        <f>5+#REF!</f>
        <v>#REF!</v>
      </c>
      <c r="Q20" s="10" t="s">
        <v>6</v>
      </c>
      <c r="R20" s="2"/>
    </row>
    <row r="21" spans="3:54" hidden="1" x14ac:dyDescent="0.25">
      <c r="C21" s="8" t="s">
        <v>10</v>
      </c>
      <c r="D21" s="9"/>
      <c r="E21" s="9"/>
      <c r="F21" s="9"/>
      <c r="G21" s="9"/>
      <c r="H21" s="9"/>
      <c r="I21" s="9"/>
      <c r="J21" s="9"/>
      <c r="K21" s="10"/>
      <c r="L21" s="10"/>
      <c r="M21" s="10"/>
      <c r="N21" s="10"/>
      <c r="O21" s="25" t="s">
        <v>45</v>
      </c>
      <c r="P21" s="19" t="e">
        <f>P20*(1+0.00001*(R14-20))</f>
        <v>#REF!</v>
      </c>
      <c r="Q21" s="10" t="s">
        <v>6</v>
      </c>
      <c r="R21" s="2"/>
    </row>
    <row r="22" spans="3:54" hidden="1" x14ac:dyDescent="0.25">
      <c r="C22" s="8" t="s">
        <v>13</v>
      </c>
      <c r="D22" s="9"/>
      <c r="E22" s="9"/>
      <c r="F22" s="9"/>
      <c r="G22" s="9"/>
      <c r="H22" s="9"/>
      <c r="I22" s="9"/>
      <c r="J22" s="9"/>
      <c r="K22" s="10"/>
      <c r="L22" s="10"/>
      <c r="M22" s="10"/>
      <c r="N22" s="10"/>
      <c r="O22" s="25" t="s">
        <v>39</v>
      </c>
      <c r="P22" s="22" t="e">
        <f>$R$16*(1+0.00001*(20-$R$14))</f>
        <v>#VALUE!</v>
      </c>
      <c r="Q22" s="10" t="s">
        <v>6</v>
      </c>
      <c r="R22" s="2"/>
    </row>
    <row r="23" spans="3:54" hidden="1" x14ac:dyDescent="0.25">
      <c r="C23" s="8" t="s">
        <v>14</v>
      </c>
      <c r="D23" s="9"/>
      <c r="E23" s="9"/>
      <c r="F23" s="9"/>
      <c r="G23" s="9"/>
      <c r="H23" s="9"/>
      <c r="I23" s="9"/>
      <c r="J23" s="9"/>
      <c r="K23" s="10"/>
      <c r="L23" s="10"/>
      <c r="M23" s="10"/>
      <c r="N23" s="10"/>
      <c r="O23" s="25" t="s">
        <v>40</v>
      </c>
      <c r="P23" s="22" t="e">
        <f>$R$17*(1+0.00001*(20-$R$14))</f>
        <v>#VALUE!</v>
      </c>
      <c r="Q23" s="10" t="s">
        <v>6</v>
      </c>
      <c r="R23" s="2"/>
    </row>
    <row r="24" spans="3:54" hidden="1" x14ac:dyDescent="0.25">
      <c r="C24" s="8" t="s">
        <v>15</v>
      </c>
      <c r="D24" s="9"/>
      <c r="E24" s="9"/>
      <c r="F24" s="9"/>
      <c r="G24" s="9"/>
      <c r="H24" s="9"/>
      <c r="I24" s="9"/>
      <c r="J24" s="9"/>
      <c r="K24" s="10"/>
      <c r="L24" s="10"/>
      <c r="M24" s="10"/>
      <c r="N24" s="10"/>
      <c r="O24" s="25" t="s">
        <v>41</v>
      </c>
      <c r="P24" s="23" t="e">
        <f>MAX(#REF!)</f>
        <v>#REF!</v>
      </c>
      <c r="Q24" s="10" t="s">
        <v>3</v>
      </c>
      <c r="R24" s="2"/>
    </row>
    <row r="25" spans="3:54" hidden="1" x14ac:dyDescent="0.25">
      <c r="C25" s="8" t="s">
        <v>16</v>
      </c>
      <c r="D25" s="9"/>
      <c r="E25" s="9"/>
      <c r="F25" s="9"/>
      <c r="G25" s="9"/>
      <c r="H25" s="9"/>
      <c r="I25" s="9"/>
      <c r="J25" s="9"/>
      <c r="K25" s="10"/>
      <c r="L25" s="10"/>
      <c r="M25" s="10"/>
      <c r="N25" s="10"/>
      <c r="O25" s="25" t="s">
        <v>42</v>
      </c>
      <c r="P25" s="23" t="e">
        <f>IF(ISBLANK(R14),"",IF(ISBLANK(P21),"",IF(ISBLANK(R17),"",(($P$24*$P$18)/($P$22-$P$23)))))</f>
        <v>#REF!</v>
      </c>
      <c r="Q25" s="10" t="s">
        <v>3</v>
      </c>
      <c r="R25" s="2"/>
    </row>
    <row r="26" spans="3:54" hidden="1" x14ac:dyDescent="0.25">
      <c r="C26" s="40" t="s">
        <v>31</v>
      </c>
      <c r="D26" s="41"/>
      <c r="E26" s="41"/>
      <c r="F26" s="41"/>
      <c r="G26" s="41"/>
      <c r="H26" s="41"/>
      <c r="I26" s="41"/>
      <c r="J26" s="41"/>
      <c r="K26" s="10"/>
      <c r="L26" s="10"/>
      <c r="M26" s="10"/>
      <c r="N26" s="10"/>
      <c r="O26" s="25" t="s">
        <v>30</v>
      </c>
      <c r="P26" s="23" t="e">
        <f>2+(#REF!+#REF!)</f>
        <v>#REF!</v>
      </c>
      <c r="Q26" s="10" t="s">
        <v>6</v>
      </c>
      <c r="R26" s="2"/>
    </row>
    <row r="27" spans="3:54" ht="15.75" hidden="1" thickBot="1" x14ac:dyDescent="0.3">
      <c r="C27" s="26"/>
      <c r="D27" s="27"/>
      <c r="E27" s="27"/>
      <c r="F27" s="27"/>
      <c r="G27" s="27"/>
      <c r="H27" s="27"/>
      <c r="I27" s="27"/>
      <c r="J27" s="27"/>
      <c r="K27" s="28"/>
      <c r="L27" s="28"/>
      <c r="M27" s="28"/>
      <c r="N27" s="28"/>
      <c r="O27" s="29" t="s">
        <v>29</v>
      </c>
      <c r="P27" s="24">
        <v>1.6999999999999999E-3</v>
      </c>
      <c r="Q27" s="28"/>
      <c r="R27" s="4"/>
    </row>
    <row r="29" spans="3:54" ht="15.75" x14ac:dyDescent="0.25">
      <c r="E29" s="202" t="s">
        <v>60</v>
      </c>
      <c r="F29" s="202"/>
      <c r="G29" s="202"/>
      <c r="H29" s="202"/>
      <c r="I29" s="69" t="s">
        <v>66</v>
      </c>
      <c r="K29" s="70"/>
      <c r="L29" s="70"/>
      <c r="M29" s="70"/>
      <c r="N29" s="71"/>
      <c r="O29" s="70" t="s">
        <v>66</v>
      </c>
    </row>
    <row r="30" spans="3:54" ht="16.5" thickBot="1" x14ac:dyDescent="0.3">
      <c r="E30" s="173"/>
      <c r="F30" s="173"/>
      <c r="G30" s="173"/>
      <c r="H30" s="173"/>
      <c r="I30" s="173"/>
      <c r="J30" s="73"/>
      <c r="K30" s="72"/>
      <c r="L30" s="72"/>
      <c r="M30" s="72"/>
      <c r="N30" s="71"/>
      <c r="O30" s="71" t="s">
        <v>65</v>
      </c>
      <c r="P30" s="71"/>
    </row>
    <row r="31" spans="3:54" ht="15.75" customHeight="1" x14ac:dyDescent="0.25">
      <c r="C31" s="203" t="s">
        <v>5</v>
      </c>
      <c r="D31" s="190" t="s">
        <v>24</v>
      </c>
      <c r="E31" s="190" t="s">
        <v>58</v>
      </c>
      <c r="F31" s="190" t="s">
        <v>56</v>
      </c>
      <c r="G31" s="190" t="s">
        <v>20</v>
      </c>
      <c r="H31" s="190" t="s">
        <v>76</v>
      </c>
      <c r="I31" s="188" t="s">
        <v>77</v>
      </c>
      <c r="J31" s="188" t="s">
        <v>64</v>
      </c>
      <c r="K31" s="190" t="s">
        <v>21</v>
      </c>
      <c r="L31" s="190" t="s">
        <v>22</v>
      </c>
      <c r="M31" s="190" t="s">
        <v>26</v>
      </c>
      <c r="N31" s="190" t="s">
        <v>25</v>
      </c>
      <c r="O31" s="190" t="s">
        <v>23</v>
      </c>
      <c r="P31" s="192" t="s">
        <v>74</v>
      </c>
      <c r="Q31" s="192"/>
      <c r="R31" s="192"/>
      <c r="S31" s="192"/>
      <c r="T31" s="184" t="s">
        <v>69</v>
      </c>
      <c r="U31" s="184"/>
      <c r="V31" s="184" t="s">
        <v>70</v>
      </c>
      <c r="W31" s="184"/>
      <c r="X31" s="184" t="s">
        <v>71</v>
      </c>
      <c r="Y31" s="184"/>
      <c r="Z31" s="184" t="s">
        <v>67</v>
      </c>
      <c r="AA31" s="184"/>
      <c r="AB31" s="184" t="s">
        <v>68</v>
      </c>
      <c r="AC31" s="186"/>
      <c r="AD31" s="227" t="s">
        <v>80</v>
      </c>
      <c r="AE31" s="227" t="s">
        <v>81</v>
      </c>
      <c r="AF31" s="227" t="s">
        <v>82</v>
      </c>
      <c r="AG31" s="228" t="s">
        <v>83</v>
      </c>
      <c r="AH31" s="227" t="s">
        <v>84</v>
      </c>
      <c r="AI31" s="227" t="s">
        <v>85</v>
      </c>
      <c r="AJ31" s="227" t="s">
        <v>86</v>
      </c>
      <c r="AK31" s="227" t="s">
        <v>87</v>
      </c>
      <c r="AL31" s="228" t="s">
        <v>88</v>
      </c>
      <c r="AM31" s="227" t="s">
        <v>89</v>
      </c>
      <c r="AN31" s="227" t="s">
        <v>90</v>
      </c>
      <c r="AO31" s="227" t="s">
        <v>91</v>
      </c>
      <c r="AP31" s="227" t="s">
        <v>92</v>
      </c>
      <c r="AQ31" s="227" t="s">
        <v>93</v>
      </c>
      <c r="AR31" s="228" t="s">
        <v>94</v>
      </c>
      <c r="AS31" s="228" t="s">
        <v>95</v>
      </c>
      <c r="AT31" s="228" t="s">
        <v>96</v>
      </c>
      <c r="AU31" s="227" t="s">
        <v>97</v>
      </c>
      <c r="AV31" s="227" t="s">
        <v>98</v>
      </c>
      <c r="AW31" s="229" t="s">
        <v>99</v>
      </c>
      <c r="AX31" s="227" t="s">
        <v>100</v>
      </c>
      <c r="AY31" s="227" t="s">
        <v>101</v>
      </c>
      <c r="AZ31" s="228" t="s">
        <v>102</v>
      </c>
      <c r="BA31" s="227" t="s">
        <v>103</v>
      </c>
      <c r="BB31" s="230" t="s">
        <v>104</v>
      </c>
    </row>
    <row r="32" spans="3:54" ht="15.75" customHeight="1" x14ac:dyDescent="0.25">
      <c r="C32" s="204"/>
      <c r="D32" s="191"/>
      <c r="E32" s="191"/>
      <c r="F32" s="191"/>
      <c r="G32" s="191"/>
      <c r="H32" s="191"/>
      <c r="I32" s="205"/>
      <c r="J32" s="189"/>
      <c r="K32" s="191"/>
      <c r="L32" s="191"/>
      <c r="M32" s="191"/>
      <c r="N32" s="191"/>
      <c r="O32" s="191"/>
      <c r="P32" s="193"/>
      <c r="Q32" s="193"/>
      <c r="R32" s="193"/>
      <c r="S32" s="193"/>
      <c r="T32" s="185"/>
      <c r="U32" s="185"/>
      <c r="V32" s="185"/>
      <c r="W32" s="185"/>
      <c r="X32" s="185"/>
      <c r="Y32" s="185"/>
      <c r="Z32" s="185"/>
      <c r="AA32" s="185"/>
      <c r="AB32" s="185"/>
      <c r="AC32" s="187"/>
      <c r="AD32" s="227"/>
      <c r="AE32" s="227"/>
      <c r="AF32" s="227"/>
      <c r="AG32" s="228"/>
      <c r="AH32" s="227"/>
      <c r="AI32" s="227"/>
      <c r="AJ32" s="227"/>
      <c r="AK32" s="227"/>
      <c r="AL32" s="228"/>
      <c r="AM32" s="227"/>
      <c r="AN32" s="227"/>
      <c r="AO32" s="227"/>
      <c r="AP32" s="227"/>
      <c r="AQ32" s="227"/>
      <c r="AR32" s="228"/>
      <c r="AS32" s="228"/>
      <c r="AT32" s="228"/>
      <c r="AU32" s="227"/>
      <c r="AV32" s="227"/>
      <c r="AW32" s="229"/>
      <c r="AX32" s="227"/>
      <c r="AY32" s="227"/>
      <c r="AZ32" s="228"/>
      <c r="BA32" s="227"/>
      <c r="BB32" s="230"/>
    </row>
    <row r="33" spans="1:54" ht="15.75" customHeight="1" x14ac:dyDescent="0.25">
      <c r="C33" s="178" t="s">
        <v>59</v>
      </c>
      <c r="D33" s="180" t="s">
        <v>4</v>
      </c>
      <c r="E33" s="180" t="s">
        <v>2</v>
      </c>
      <c r="F33" s="176" t="s">
        <v>62</v>
      </c>
      <c r="G33" s="182"/>
      <c r="H33" s="176" t="s">
        <v>27</v>
      </c>
      <c r="I33" s="176" t="s">
        <v>27</v>
      </c>
      <c r="J33" s="176" t="s">
        <v>62</v>
      </c>
      <c r="K33" s="174"/>
      <c r="L33" s="174"/>
      <c r="M33" s="174"/>
      <c r="N33" s="174"/>
      <c r="O33" s="174"/>
      <c r="P33" s="137" t="s">
        <v>132</v>
      </c>
      <c r="Q33" s="137"/>
      <c r="R33" s="137" t="s">
        <v>133</v>
      </c>
      <c r="S33" s="137" t="s">
        <v>134</v>
      </c>
      <c r="T33" s="138" t="s">
        <v>135</v>
      </c>
      <c r="U33" s="138" t="s">
        <v>136</v>
      </c>
      <c r="V33" s="138" t="s">
        <v>137</v>
      </c>
      <c r="W33" s="138" t="s">
        <v>138</v>
      </c>
      <c r="X33" s="138" t="s">
        <v>139</v>
      </c>
      <c r="Y33" s="138" t="s">
        <v>140</v>
      </c>
      <c r="Z33" s="138" t="s">
        <v>141</v>
      </c>
      <c r="AA33" s="138" t="s">
        <v>142</v>
      </c>
      <c r="AB33" s="138" t="s">
        <v>143</v>
      </c>
      <c r="AC33" s="139" t="s">
        <v>144</v>
      </c>
      <c r="AD33" s="129" t="s">
        <v>105</v>
      </c>
      <c r="AE33" s="129" t="s">
        <v>106</v>
      </c>
      <c r="AF33" s="129" t="s">
        <v>107</v>
      </c>
      <c r="AG33" s="130" t="s">
        <v>108</v>
      </c>
      <c r="AH33" s="129" t="s">
        <v>109</v>
      </c>
      <c r="AI33" s="131" t="s">
        <v>110</v>
      </c>
      <c r="AJ33" s="129" t="s">
        <v>111</v>
      </c>
      <c r="AK33" s="131" t="s">
        <v>112</v>
      </c>
      <c r="AL33" s="129" t="s">
        <v>113</v>
      </c>
      <c r="AM33" s="129" t="s">
        <v>114</v>
      </c>
      <c r="AN33" s="129" t="s">
        <v>115</v>
      </c>
      <c r="AO33" s="129" t="s">
        <v>116</v>
      </c>
      <c r="AP33" s="129" t="s">
        <v>117</v>
      </c>
      <c r="AQ33" s="131" t="s">
        <v>118</v>
      </c>
      <c r="AR33" s="129" t="s">
        <v>119</v>
      </c>
      <c r="AS33" s="129" t="s">
        <v>120</v>
      </c>
      <c r="AT33" s="132" t="s">
        <v>121</v>
      </c>
      <c r="AU33" s="131" t="s">
        <v>122</v>
      </c>
      <c r="AV33" s="131" t="s">
        <v>123</v>
      </c>
      <c r="AW33" s="131" t="s">
        <v>124</v>
      </c>
      <c r="AX33" s="129" t="s">
        <v>125</v>
      </c>
      <c r="AY33" s="129" t="s">
        <v>126</v>
      </c>
      <c r="AZ33" s="130" t="s">
        <v>127</v>
      </c>
      <c r="BA33" s="129" t="s">
        <v>128</v>
      </c>
      <c r="BB33" s="133" t="s">
        <v>129</v>
      </c>
    </row>
    <row r="34" spans="1:54" ht="14.25" customHeight="1" thickBot="1" x14ac:dyDescent="0.3">
      <c r="C34" s="179"/>
      <c r="D34" s="181"/>
      <c r="E34" s="181"/>
      <c r="F34" s="177"/>
      <c r="G34" s="183"/>
      <c r="H34" s="177"/>
      <c r="I34" s="177"/>
      <c r="J34" s="177"/>
      <c r="K34" s="125"/>
      <c r="L34" s="125"/>
      <c r="M34" s="125"/>
      <c r="N34" s="126" t="s">
        <v>6</v>
      </c>
      <c r="O34" s="125"/>
      <c r="P34" s="126" t="s">
        <v>61</v>
      </c>
      <c r="Q34" s="126" t="s">
        <v>79</v>
      </c>
      <c r="R34" s="126" t="s">
        <v>63</v>
      </c>
      <c r="S34" s="126" t="s">
        <v>28</v>
      </c>
      <c r="T34" s="100" t="s">
        <v>63</v>
      </c>
      <c r="U34" s="100" t="s">
        <v>28</v>
      </c>
      <c r="V34" s="100" t="s">
        <v>63</v>
      </c>
      <c r="W34" s="100" t="s">
        <v>28</v>
      </c>
      <c r="X34" s="100" t="s">
        <v>63</v>
      </c>
      <c r="Y34" s="100" t="s">
        <v>28</v>
      </c>
      <c r="Z34" s="100" t="s">
        <v>63</v>
      </c>
      <c r="AA34" s="100" t="s">
        <v>28</v>
      </c>
      <c r="AB34" s="100" t="s">
        <v>63</v>
      </c>
      <c r="AC34" s="101" t="s">
        <v>28</v>
      </c>
      <c r="AD34" s="134" t="s">
        <v>130</v>
      </c>
      <c r="AE34" s="134" t="s">
        <v>130</v>
      </c>
      <c r="AF34" s="134" t="s">
        <v>130</v>
      </c>
      <c r="AG34" s="135" t="s">
        <v>131</v>
      </c>
      <c r="AH34" s="134" t="s">
        <v>131</v>
      </c>
      <c r="AI34" s="134" t="s">
        <v>131</v>
      </c>
      <c r="AJ34" s="134" t="s">
        <v>131</v>
      </c>
      <c r="AK34" s="134" t="s">
        <v>131</v>
      </c>
      <c r="AL34" s="134" t="s">
        <v>131</v>
      </c>
      <c r="AM34" s="134" t="s">
        <v>131</v>
      </c>
      <c r="AN34" s="134" t="s">
        <v>131</v>
      </c>
      <c r="AO34" s="134" t="s">
        <v>131</v>
      </c>
      <c r="AP34" s="134" t="s">
        <v>131</v>
      </c>
      <c r="AQ34" s="134" t="s">
        <v>131</v>
      </c>
      <c r="AR34" s="134" t="s">
        <v>131</v>
      </c>
      <c r="AS34" s="134" t="s">
        <v>131</v>
      </c>
      <c r="AT34" s="134" t="s">
        <v>131</v>
      </c>
      <c r="AU34" s="134" t="s">
        <v>131</v>
      </c>
      <c r="AV34" s="134" t="s">
        <v>131</v>
      </c>
      <c r="AW34" s="134" t="s">
        <v>131</v>
      </c>
      <c r="AX34" s="134" t="s">
        <v>131</v>
      </c>
      <c r="AY34" s="134" t="s">
        <v>131</v>
      </c>
      <c r="AZ34" s="134" t="s">
        <v>131</v>
      </c>
      <c r="BA34" s="134" t="s">
        <v>131</v>
      </c>
      <c r="BB34" s="134" t="s">
        <v>131</v>
      </c>
    </row>
    <row r="35" spans="1:54" ht="15.75" x14ac:dyDescent="0.25">
      <c r="A35" s="75">
        <f>IF(ISBLANK(VLOOKUP(D35,#REF!,3)),0,1)</f>
        <v>1</v>
      </c>
      <c r="B35" s="74">
        <f>IF(ISBLANK(D35),0,IF(ISBLANK(E35),0,IF(ISBLANK(F35),0,1)))</f>
        <v>0</v>
      </c>
      <c r="C35" s="140">
        <v>1</v>
      </c>
      <c r="D35" s="53"/>
      <c r="E35" s="53"/>
      <c r="F35" s="53"/>
      <c r="G35" s="164">
        <v>34.9482</v>
      </c>
      <c r="H35" s="53">
        <v>2000</v>
      </c>
      <c r="I35" s="159">
        <v>2000</v>
      </c>
      <c r="J35" s="142" t="s">
        <v>4</v>
      </c>
      <c r="K35" s="143" t="str">
        <f>IF(ISBLANK(E35),"",(0.000824493-(0.0000040899*E35)+(0.000000076438*E35^2)-(0.00000000082467*E35^3)+(0.0000000000053875*E35^4)))</f>
        <v/>
      </c>
      <c r="L35" s="143" t="str">
        <f>IF(ISBLANK(E35),"",(-0.00000572466+(0.00000010227*E35)-(0.0000000016546*E35^2)))</f>
        <v/>
      </c>
      <c r="M35" s="143" t="str">
        <f>IF(ISBLANK(E35),"",IF(ISBLANK(G35),(O35+(K35*35)+(L35*35^1.5)+(0.00000048314*35^2)),(O35+(K35*G35)+(L35*G35^1.5)+(0.00000048314*G35^2))))</f>
        <v/>
      </c>
      <c r="N35" s="144" t="str">
        <f>IF(ISBLANK(D35),"",IF(ISBLANK(G35),J35*(1+0.00001*(35-20)),J35*(1+0.00001*(G35-20))))</f>
        <v/>
      </c>
      <c r="O35" s="143" t="str">
        <f>IF(ISBLANK(E35),"",(0.999842594+(0.00006793952*E35)-(0.00000909529*E35^2)+(0.0000001001685*E35^3)-(0.000000001120083*E35^4)+(0.000000000006536332*E35^5)))</f>
        <v/>
      </c>
      <c r="P35" s="145">
        <v>5.4020000000000001</v>
      </c>
      <c r="Q35" s="145" t="s">
        <v>4</v>
      </c>
      <c r="R35" s="145" t="s">
        <v>4</v>
      </c>
      <c r="S35" s="146">
        <v>234.9</v>
      </c>
      <c r="T35" s="231">
        <v>0</v>
      </c>
      <c r="U35" s="231">
        <v>0</v>
      </c>
      <c r="X35" s="231">
        <v>21.92</v>
      </c>
      <c r="Y35" s="231">
        <v>21.419991845158947</v>
      </c>
      <c r="Z35" s="231">
        <v>1.556</v>
      </c>
      <c r="AA35" s="231">
        <v>1.5205067203954068</v>
      </c>
      <c r="AB35" s="231">
        <v>26.74</v>
      </c>
      <c r="AC35" s="231">
        <v>26.130044796512323</v>
      </c>
      <c r="AD35" s="149"/>
      <c r="AE35" s="149"/>
      <c r="AF35" s="149"/>
      <c r="AG35" s="149"/>
      <c r="AH35" s="149"/>
      <c r="AI35" s="149"/>
      <c r="AJ35" s="149"/>
      <c r="AK35" s="149"/>
      <c r="AL35" s="149"/>
      <c r="AM35" s="149"/>
      <c r="AN35" s="149"/>
      <c r="AO35" s="149"/>
      <c r="AP35" s="149"/>
      <c r="AQ35" s="149"/>
      <c r="AR35" s="149"/>
      <c r="AS35" s="149"/>
      <c r="AT35" s="149"/>
      <c r="AU35" s="149"/>
      <c r="AV35" s="149"/>
      <c r="AW35" s="149"/>
      <c r="AX35" s="149"/>
      <c r="AY35" s="149"/>
      <c r="AZ35" s="149"/>
      <c r="BA35" s="149"/>
      <c r="BB35" s="150"/>
    </row>
    <row r="36" spans="1:54" ht="15.75" x14ac:dyDescent="0.25">
      <c r="A36" s="75">
        <f>IF(ISBLANK(VLOOKUP(D36,#REF!,3)),0,1)</f>
        <v>1</v>
      </c>
      <c r="B36" s="74">
        <f t="shared" ref="B36:B58" si="0">IF(ISBLANK(D36),0,IF(ISBLANK(E36),0,IF(ISBLANK(F36),0,1)))</f>
        <v>0</v>
      </c>
      <c r="C36" s="52">
        <v>2</v>
      </c>
      <c r="D36" s="53"/>
      <c r="E36" s="53"/>
      <c r="F36" s="53"/>
      <c r="G36" s="164">
        <v>34.945399999999999</v>
      </c>
      <c r="H36" s="53">
        <v>1900</v>
      </c>
      <c r="I36" s="159">
        <v>1899</v>
      </c>
      <c r="J36" s="127" t="s">
        <v>4</v>
      </c>
      <c r="K36" s="57" t="str">
        <f t="shared" ref="K36:K45" si="1">IF(ISBLANK(E36),"",(0.000824493-(0.0000040899*E36)+(0.000000076438*E36^2)-(0.00000000082467*E36^3)+(0.0000000000053875*E36^4)))</f>
        <v/>
      </c>
      <c r="L36" s="57" t="str">
        <f t="shared" ref="L36:L45" si="2">IF(ISBLANK(E36),"",(-0.00000572466+(0.00000010227*E36)-(0.0000000016546*E36^2)))</f>
        <v/>
      </c>
      <c r="M36" s="57" t="str">
        <f t="shared" ref="M36:M45" si="3">IF(ISBLANK(E36),"",IF(ISBLANK(G36),(O36+(K36*35)+(L36*35^1.5)+(0.00000048314*35^2)),(O36+(K36*G36)+(L36*G36^1.5)+(0.00000048314*G36^2))))</f>
        <v/>
      </c>
      <c r="N36" s="58" t="str">
        <f t="shared" ref="N36:N45" si="4">IF(ISBLANK(D36),"",IF(ISBLANK(G36),J36*(1+0.00001*(35-20)),J36*(1+0.00001*(G36-20))))</f>
        <v/>
      </c>
      <c r="O36" s="57" t="str">
        <f t="shared" ref="O36:O45" si="5">IF(ISBLANK(E36),"",(0.999842594+(0.00006793952*E36)-(0.00000909529*E36^2)+(0.0000001001685*E36^3)-(0.000000001120083*E36^4)+(0.000000000006536332*E36^5)))</f>
        <v/>
      </c>
      <c r="P36" s="59">
        <v>5.3330000000000002</v>
      </c>
      <c r="Q36" s="59" t="s">
        <v>4</v>
      </c>
      <c r="R36" s="59" t="s">
        <v>4</v>
      </c>
      <c r="S36" s="60">
        <v>231.9</v>
      </c>
      <c r="T36" s="231">
        <v>6.0000000000000001E-3</v>
      </c>
      <c r="U36" s="231">
        <v>5.8631364539668647E-3</v>
      </c>
      <c r="X36" s="231">
        <v>22.303999999999998</v>
      </c>
      <c r="Y36" s="231">
        <v>21.795232578212822</v>
      </c>
      <c r="Z36" s="231">
        <v>1.5609999999999999</v>
      </c>
      <c r="AA36" s="231">
        <v>1.5253926674403793</v>
      </c>
      <c r="AB36" s="231">
        <v>25.12</v>
      </c>
      <c r="AC36" s="231">
        <v>24.546997953941272</v>
      </c>
      <c r="AD36" s="76"/>
      <c r="AE36" s="76"/>
      <c r="AF36" s="76"/>
      <c r="AG36" s="76"/>
      <c r="AH36" s="76"/>
      <c r="AI36" s="76"/>
      <c r="AJ36" s="76"/>
      <c r="AK36" s="76"/>
      <c r="AL36" s="76"/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76"/>
      <c r="BA36" s="76"/>
      <c r="BB36" s="77"/>
    </row>
    <row r="37" spans="1:54" ht="15.75" x14ac:dyDescent="0.25">
      <c r="A37" s="75">
        <f>IF(ISBLANK(VLOOKUP(D37,#REF!,3)),0,1)</f>
        <v>1</v>
      </c>
      <c r="B37" s="74">
        <f t="shared" si="0"/>
        <v>0</v>
      </c>
      <c r="C37" s="52">
        <v>3</v>
      </c>
      <c r="D37" s="53"/>
      <c r="E37" s="53"/>
      <c r="F37" s="53"/>
      <c r="G37" s="164">
        <v>34.945099999999996</v>
      </c>
      <c r="H37" s="53">
        <v>1800</v>
      </c>
      <c r="I37" s="159">
        <v>1798</v>
      </c>
      <c r="J37" s="127" t="s">
        <v>4</v>
      </c>
      <c r="K37" s="57" t="str">
        <f t="shared" si="1"/>
        <v/>
      </c>
      <c r="L37" s="57" t="str">
        <f t="shared" si="2"/>
        <v/>
      </c>
      <c r="M37" s="57" t="str">
        <f t="shared" si="3"/>
        <v/>
      </c>
      <c r="N37" s="58" t="str">
        <f t="shared" si="4"/>
        <v/>
      </c>
      <c r="O37" s="57" t="str">
        <f t="shared" si="5"/>
        <v/>
      </c>
      <c r="P37" s="59">
        <v>5.2549999999999999</v>
      </c>
      <c r="Q37" s="59" t="s">
        <v>4</v>
      </c>
      <c r="R37" s="59" t="s">
        <v>4</v>
      </c>
      <c r="S37" s="60">
        <v>228.5</v>
      </c>
      <c r="T37" s="231">
        <v>0</v>
      </c>
      <c r="U37" s="231">
        <v>0</v>
      </c>
      <c r="X37" s="231">
        <v>22.43</v>
      </c>
      <c r="Y37" s="231">
        <v>21.918358443746129</v>
      </c>
      <c r="Z37" s="231">
        <v>1.5740000000000001</v>
      </c>
      <c r="AA37" s="231">
        <v>1.5380961297573075</v>
      </c>
      <c r="AB37" s="231">
        <v>24.14</v>
      </c>
      <c r="AC37" s="231">
        <v>23.589352333126683</v>
      </c>
      <c r="AD37" s="76"/>
      <c r="AE37" s="76"/>
      <c r="AF37" s="76"/>
      <c r="AG37" s="76"/>
      <c r="AH37" s="76"/>
      <c r="AI37" s="76"/>
      <c r="AJ37" s="76"/>
      <c r="AK37" s="76"/>
      <c r="AL37" s="76"/>
      <c r="AM37" s="76"/>
      <c r="AN37" s="76"/>
      <c r="AO37" s="76"/>
      <c r="AP37" s="76"/>
      <c r="AQ37" s="76"/>
      <c r="AR37" s="76"/>
      <c r="AS37" s="76"/>
      <c r="AT37" s="76"/>
      <c r="AU37" s="76"/>
      <c r="AV37" s="76"/>
      <c r="AW37" s="76"/>
      <c r="AX37" s="76"/>
      <c r="AY37" s="76"/>
      <c r="AZ37" s="76"/>
      <c r="BA37" s="76"/>
      <c r="BB37" s="77"/>
    </row>
    <row r="38" spans="1:54" ht="15.75" x14ac:dyDescent="0.25">
      <c r="A38" s="75">
        <f>IF(ISBLANK(VLOOKUP(D38,#REF!,3)),0,1)</f>
        <v>1</v>
      </c>
      <c r="B38" s="74">
        <f t="shared" si="0"/>
        <v>0</v>
      </c>
      <c r="C38" s="52">
        <v>4</v>
      </c>
      <c r="D38" s="53"/>
      <c r="E38" s="53"/>
      <c r="F38" s="53"/>
      <c r="G38" s="164">
        <v>34.950800000000001</v>
      </c>
      <c r="H38" s="53">
        <v>1700</v>
      </c>
      <c r="I38" s="159">
        <v>1698</v>
      </c>
      <c r="J38" s="127" t="s">
        <v>4</v>
      </c>
      <c r="K38" s="57" t="str">
        <f t="shared" si="1"/>
        <v/>
      </c>
      <c r="L38" s="57" t="str">
        <f t="shared" si="2"/>
        <v/>
      </c>
      <c r="M38" s="57" t="str">
        <f t="shared" si="3"/>
        <v/>
      </c>
      <c r="N38" s="58" t="str">
        <f t="shared" si="4"/>
        <v/>
      </c>
      <c r="O38" s="57" t="str">
        <f t="shared" si="5"/>
        <v/>
      </c>
      <c r="P38" s="59">
        <v>5.2519999999999998</v>
      </c>
      <c r="Q38" s="59" t="s">
        <v>4</v>
      </c>
      <c r="R38" s="59" t="s">
        <v>4</v>
      </c>
      <c r="S38" s="60">
        <v>228.4</v>
      </c>
      <c r="T38" s="231">
        <v>0</v>
      </c>
      <c r="U38" s="231">
        <v>0</v>
      </c>
      <c r="X38" s="231">
        <v>22.46</v>
      </c>
      <c r="Y38" s="231">
        <v>21.947674126015965</v>
      </c>
      <c r="Z38" s="231">
        <v>1.579</v>
      </c>
      <c r="AA38" s="231">
        <v>1.5429820768022797</v>
      </c>
      <c r="AB38" s="231">
        <v>21.98</v>
      </c>
      <c r="AC38" s="231">
        <v>21.478623209698615</v>
      </c>
      <c r="AD38" s="76"/>
      <c r="AE38" s="76"/>
      <c r="AF38" s="76"/>
      <c r="AG38" s="76"/>
      <c r="AH38" s="76"/>
      <c r="AI38" s="76"/>
      <c r="AJ38" s="76"/>
      <c r="AK38" s="76"/>
      <c r="AL38" s="76"/>
      <c r="AM38" s="76"/>
      <c r="AN38" s="76"/>
      <c r="AO38" s="76"/>
      <c r="AP38" s="76"/>
      <c r="AQ38" s="76"/>
      <c r="AR38" s="76"/>
      <c r="AS38" s="76"/>
      <c r="AT38" s="76"/>
      <c r="AU38" s="76"/>
      <c r="AV38" s="76"/>
      <c r="AW38" s="76"/>
      <c r="AX38" s="76"/>
      <c r="AY38" s="76"/>
      <c r="AZ38" s="76"/>
      <c r="BA38" s="76"/>
      <c r="BB38" s="77"/>
    </row>
    <row r="39" spans="1:54" ht="15.75" x14ac:dyDescent="0.25">
      <c r="A39" s="75">
        <f>IF(ISBLANK(VLOOKUP(D39,#REF!,3)),0,1)</f>
        <v>1</v>
      </c>
      <c r="B39" s="74">
        <f t="shared" si="0"/>
        <v>0</v>
      </c>
      <c r="C39" s="52">
        <v>5</v>
      </c>
      <c r="D39" s="53"/>
      <c r="E39" s="53"/>
      <c r="F39" s="53"/>
      <c r="G39" s="232">
        <v>34.944499999999998</v>
      </c>
      <c r="H39" s="53">
        <v>1600</v>
      </c>
      <c r="I39" s="159">
        <v>1599</v>
      </c>
      <c r="J39" s="127" t="s">
        <v>4</v>
      </c>
      <c r="K39" s="57" t="str">
        <f t="shared" si="1"/>
        <v/>
      </c>
      <c r="L39" s="57" t="str">
        <f t="shared" si="2"/>
        <v/>
      </c>
      <c r="M39" s="57" t="str">
        <f t="shared" si="3"/>
        <v/>
      </c>
      <c r="N39" s="58" t="str">
        <f t="shared" si="4"/>
        <v/>
      </c>
      <c r="O39" s="57" t="str">
        <f t="shared" si="5"/>
        <v/>
      </c>
      <c r="P39" s="59">
        <v>5.1360000000000001</v>
      </c>
      <c r="Q39" s="59" t="s">
        <v>4</v>
      </c>
      <c r="R39" s="59" t="s">
        <v>4</v>
      </c>
      <c r="S39" s="60">
        <v>223.4</v>
      </c>
      <c r="T39" s="231">
        <v>0</v>
      </c>
      <c r="U39" s="231">
        <v>0</v>
      </c>
      <c r="X39" s="231">
        <v>23.03</v>
      </c>
      <c r="Y39" s="231">
        <v>22.504672089142815</v>
      </c>
      <c r="Z39" s="231">
        <v>1.6240000000000001</v>
      </c>
      <c r="AA39" s="231">
        <v>1.5869556002070313</v>
      </c>
      <c r="AB39" s="231">
        <v>21.84</v>
      </c>
      <c r="AC39" s="231">
        <v>21.341816692439387</v>
      </c>
      <c r="AD39" s="76"/>
      <c r="AE39" s="76"/>
      <c r="AF39" s="76"/>
      <c r="AG39" s="76"/>
      <c r="AH39" s="76"/>
      <c r="AI39" s="76"/>
      <c r="AJ39" s="76"/>
      <c r="AK39" s="76"/>
      <c r="AL39" s="76"/>
      <c r="AM39" s="76"/>
      <c r="AN39" s="76"/>
      <c r="AO39" s="76"/>
      <c r="AP39" s="76"/>
      <c r="AQ39" s="76"/>
      <c r="AR39" s="76"/>
      <c r="AS39" s="76"/>
      <c r="AT39" s="76"/>
      <c r="AU39" s="76"/>
      <c r="AV39" s="76"/>
      <c r="AW39" s="76"/>
      <c r="AX39" s="76"/>
      <c r="AY39" s="76"/>
      <c r="AZ39" s="76"/>
      <c r="BA39" s="76"/>
      <c r="BB39" s="77"/>
    </row>
    <row r="40" spans="1:54" ht="15.75" x14ac:dyDescent="0.25">
      <c r="A40" s="75">
        <f>IF(ISBLANK(VLOOKUP(D40,#REF!,3)),0,1)</f>
        <v>1</v>
      </c>
      <c r="B40" s="74">
        <f t="shared" si="0"/>
        <v>0</v>
      </c>
      <c r="C40" s="52">
        <v>6</v>
      </c>
      <c r="D40" s="53"/>
      <c r="E40" s="53"/>
      <c r="F40" s="53"/>
      <c r="G40" s="232">
        <v>34.944299999999998</v>
      </c>
      <c r="H40" s="53">
        <v>1600</v>
      </c>
      <c r="I40" s="159">
        <v>1599</v>
      </c>
      <c r="J40" s="127" t="s">
        <v>4</v>
      </c>
      <c r="K40" s="57" t="str">
        <f t="shared" si="1"/>
        <v/>
      </c>
      <c r="L40" s="57" t="str">
        <f t="shared" si="2"/>
        <v/>
      </c>
      <c r="M40" s="57" t="str">
        <f t="shared" si="3"/>
        <v/>
      </c>
      <c r="N40" s="58" t="str">
        <f t="shared" si="4"/>
        <v/>
      </c>
      <c r="O40" s="57" t="str">
        <f t="shared" si="5"/>
        <v/>
      </c>
      <c r="P40" s="59">
        <v>5.1609999999999996</v>
      </c>
      <c r="Q40" s="59" t="s">
        <v>4</v>
      </c>
      <c r="R40" s="59" t="s">
        <v>4</v>
      </c>
      <c r="S40" s="60">
        <v>224.5</v>
      </c>
      <c r="T40" s="231">
        <v>0</v>
      </c>
      <c r="U40" s="231">
        <v>0</v>
      </c>
      <c r="X40" s="231">
        <v>22.98</v>
      </c>
      <c r="Y40" s="231">
        <v>22.455812618693091</v>
      </c>
      <c r="Z40" s="231">
        <v>1.623</v>
      </c>
      <c r="AA40" s="231">
        <v>1.5859784107980368</v>
      </c>
      <c r="AB40" s="231">
        <v>22.29</v>
      </c>
      <c r="AC40" s="231">
        <v>21.781551926486902</v>
      </c>
      <c r="AD40" s="76"/>
      <c r="AE40" s="76"/>
      <c r="AF40" s="76"/>
      <c r="AG40" s="76"/>
      <c r="AH40" s="76"/>
      <c r="AI40" s="76"/>
      <c r="AJ40" s="76"/>
      <c r="AK40" s="76"/>
      <c r="AL40" s="76"/>
      <c r="AM40" s="76"/>
      <c r="AN40" s="76"/>
      <c r="AO40" s="76"/>
      <c r="AP40" s="76"/>
      <c r="AQ40" s="76"/>
      <c r="AR40" s="76"/>
      <c r="AS40" s="76"/>
      <c r="AT40" s="76"/>
      <c r="AU40" s="76"/>
      <c r="AV40" s="76"/>
      <c r="AW40" s="76"/>
      <c r="AX40" s="76"/>
      <c r="AY40" s="76"/>
      <c r="AZ40" s="76"/>
      <c r="BA40" s="76"/>
      <c r="BB40" s="77"/>
    </row>
    <row r="41" spans="1:54" ht="15.75" x14ac:dyDescent="0.25">
      <c r="A41" s="75">
        <f>IF(ISBLANK(VLOOKUP(D41,#REF!,3)),0,1)</f>
        <v>1</v>
      </c>
      <c r="B41" s="74">
        <f t="shared" si="0"/>
        <v>0</v>
      </c>
      <c r="C41" s="52">
        <v>7</v>
      </c>
      <c r="D41" s="53"/>
      <c r="E41" s="53"/>
      <c r="F41" s="53"/>
      <c r="G41" s="164">
        <v>34.927199999999999</v>
      </c>
      <c r="H41" s="53">
        <v>1500</v>
      </c>
      <c r="I41" s="159">
        <v>1499</v>
      </c>
      <c r="J41" s="127" t="s">
        <v>4</v>
      </c>
      <c r="K41" s="57" t="str">
        <f t="shared" si="1"/>
        <v/>
      </c>
      <c r="L41" s="57" t="str">
        <f t="shared" si="2"/>
        <v/>
      </c>
      <c r="M41" s="57" t="str">
        <f t="shared" si="3"/>
        <v/>
      </c>
      <c r="N41" s="58" t="str">
        <f t="shared" si="4"/>
        <v/>
      </c>
      <c r="O41" s="57" t="str">
        <f t="shared" si="5"/>
        <v/>
      </c>
      <c r="P41" s="59">
        <v>4.9359999999999999</v>
      </c>
      <c r="Q41" s="59" t="s">
        <v>4</v>
      </c>
      <c r="R41" s="59" t="s">
        <v>4</v>
      </c>
      <c r="S41" s="60">
        <v>214.7</v>
      </c>
      <c r="T41" s="231">
        <v>0</v>
      </c>
      <c r="U41" s="231">
        <v>0</v>
      </c>
      <c r="X41" s="231">
        <v>24.1</v>
      </c>
      <c r="Y41" s="231">
        <v>23.550264756766907</v>
      </c>
      <c r="Z41" s="231">
        <v>1.708</v>
      </c>
      <c r="AA41" s="231">
        <v>1.6690395105625673</v>
      </c>
      <c r="AB41" s="231">
        <v>22.51</v>
      </c>
      <c r="AC41" s="231">
        <v>21.996533596465689</v>
      </c>
      <c r="AD41" s="76"/>
      <c r="AE41" s="76"/>
      <c r="AF41" s="76"/>
      <c r="AG41" s="76"/>
      <c r="AH41" s="76"/>
      <c r="AI41" s="76"/>
      <c r="AJ41" s="76"/>
      <c r="AK41" s="76"/>
      <c r="AL41" s="76"/>
      <c r="AM41" s="76"/>
      <c r="AN41" s="76"/>
      <c r="AO41" s="76"/>
      <c r="AP41" s="76"/>
      <c r="AQ41" s="76"/>
      <c r="AR41" s="76"/>
      <c r="AS41" s="76"/>
      <c r="AT41" s="76"/>
      <c r="AU41" s="76"/>
      <c r="AV41" s="76"/>
      <c r="AW41" s="76"/>
      <c r="AX41" s="76"/>
      <c r="AY41" s="76"/>
      <c r="AZ41" s="76"/>
      <c r="BA41" s="76"/>
      <c r="BB41" s="77"/>
    </row>
    <row r="42" spans="1:54" ht="15.75" x14ac:dyDescent="0.25">
      <c r="A42" s="75">
        <f>IF(ISBLANK(VLOOKUP(D42,#REF!,3)),0,1)</f>
        <v>1</v>
      </c>
      <c r="B42" s="74">
        <f t="shared" si="0"/>
        <v>0</v>
      </c>
      <c r="C42" s="52">
        <v>8</v>
      </c>
      <c r="D42" s="53"/>
      <c r="E42" s="53"/>
      <c r="F42" s="53"/>
      <c r="G42" s="164">
        <v>34.8977</v>
      </c>
      <c r="H42" s="53">
        <v>1400</v>
      </c>
      <c r="I42" s="159">
        <v>1399</v>
      </c>
      <c r="J42" s="127" t="s">
        <v>4</v>
      </c>
      <c r="K42" s="57" t="str">
        <f t="shared" si="1"/>
        <v/>
      </c>
      <c r="L42" s="57" t="str">
        <f t="shared" si="2"/>
        <v/>
      </c>
      <c r="M42" s="57" t="str">
        <f t="shared" si="3"/>
        <v/>
      </c>
      <c r="N42" s="58" t="str">
        <f t="shared" si="4"/>
        <v/>
      </c>
      <c r="O42" s="57" t="str">
        <f t="shared" si="5"/>
        <v/>
      </c>
      <c r="P42" s="59">
        <v>4.6740000000000004</v>
      </c>
      <c r="Q42" s="59" t="s">
        <v>4</v>
      </c>
      <c r="R42" s="59" t="s">
        <v>4</v>
      </c>
      <c r="S42" s="60">
        <v>203.4</v>
      </c>
      <c r="T42" s="231">
        <v>1.2E-2</v>
      </c>
      <c r="U42" s="231">
        <v>1.1726272907933729E-2</v>
      </c>
      <c r="X42" s="231">
        <v>25.588000000000001</v>
      </c>
      <c r="Y42" s="231">
        <v>25.00432259735069</v>
      </c>
      <c r="Z42" s="231">
        <v>1.796</v>
      </c>
      <c r="AA42" s="231">
        <v>1.7550321785540814</v>
      </c>
      <c r="AB42" s="231">
        <v>23.66</v>
      </c>
      <c r="AC42" s="231">
        <v>23.120301416809337</v>
      </c>
      <c r="AD42" s="76"/>
      <c r="AE42" s="76"/>
      <c r="AF42" s="76"/>
      <c r="AG42" s="76"/>
      <c r="AH42" s="76"/>
      <c r="AI42" s="76"/>
      <c r="AJ42" s="76"/>
      <c r="AK42" s="76"/>
      <c r="AL42" s="76"/>
      <c r="AM42" s="76"/>
      <c r="AN42" s="76"/>
      <c r="AO42" s="76"/>
      <c r="AP42" s="76"/>
      <c r="AQ42" s="76"/>
      <c r="AR42" s="76"/>
      <c r="AS42" s="76"/>
      <c r="AT42" s="76"/>
      <c r="AU42" s="76"/>
      <c r="AV42" s="76"/>
      <c r="AW42" s="76"/>
      <c r="AX42" s="76"/>
      <c r="AY42" s="76"/>
      <c r="AZ42" s="76"/>
      <c r="BA42" s="76"/>
      <c r="BB42" s="77"/>
    </row>
    <row r="43" spans="1:54" ht="15.75" x14ac:dyDescent="0.25">
      <c r="A43" s="75">
        <f>IF(ISBLANK(VLOOKUP(D43,#REF!,3)),0,1)</f>
        <v>1</v>
      </c>
      <c r="B43" s="74">
        <f t="shared" si="0"/>
        <v>0</v>
      </c>
      <c r="C43" s="52">
        <v>9</v>
      </c>
      <c r="D43" s="53"/>
      <c r="E43" s="53"/>
      <c r="F43" s="53"/>
      <c r="G43" s="164">
        <v>34.742400000000004</v>
      </c>
      <c r="H43" s="53">
        <v>1200</v>
      </c>
      <c r="I43" s="159">
        <v>1199</v>
      </c>
      <c r="J43" s="127" t="s">
        <v>4</v>
      </c>
      <c r="K43" s="57" t="str">
        <f t="shared" si="1"/>
        <v/>
      </c>
      <c r="L43" s="57" t="str">
        <f t="shared" si="2"/>
        <v/>
      </c>
      <c r="M43" s="57" t="str">
        <f t="shared" si="3"/>
        <v/>
      </c>
      <c r="N43" s="58" t="str">
        <f t="shared" si="4"/>
        <v/>
      </c>
      <c r="O43" s="57" t="str">
        <f t="shared" si="5"/>
        <v/>
      </c>
      <c r="P43" s="59">
        <v>3.754</v>
      </c>
      <c r="Q43" s="59" t="s">
        <v>4</v>
      </c>
      <c r="R43" s="59" t="s">
        <v>4</v>
      </c>
      <c r="S43" s="60">
        <v>163.30000000000001</v>
      </c>
      <c r="T43" s="231">
        <v>1.2E-2</v>
      </c>
      <c r="U43" s="231">
        <v>1.1726272907933729E-2</v>
      </c>
      <c r="X43" s="231">
        <v>31.468</v>
      </c>
      <c r="Y43" s="231">
        <v>30.750196322238214</v>
      </c>
      <c r="Z43" s="231">
        <v>2.1920000000000002</v>
      </c>
      <c r="AA43" s="231">
        <v>2.1419991845158948</v>
      </c>
      <c r="AB43" s="231">
        <v>31.12</v>
      </c>
      <c r="AC43" s="231">
        <v>30.410134407908139</v>
      </c>
      <c r="AD43" s="76"/>
      <c r="AE43" s="76"/>
      <c r="AF43" s="76"/>
      <c r="AG43" s="76"/>
      <c r="AH43" s="76"/>
      <c r="AI43" s="76"/>
      <c r="AJ43" s="76"/>
      <c r="AK43" s="76"/>
      <c r="AL43" s="76"/>
      <c r="AM43" s="76"/>
      <c r="AN43" s="76"/>
      <c r="AO43" s="76"/>
      <c r="AP43" s="76"/>
      <c r="AQ43" s="76"/>
      <c r="AR43" s="76"/>
      <c r="AS43" s="76"/>
      <c r="AT43" s="76"/>
      <c r="AU43" s="76"/>
      <c r="AV43" s="76"/>
      <c r="AW43" s="76"/>
      <c r="AX43" s="76"/>
      <c r="AY43" s="76"/>
      <c r="AZ43" s="76"/>
      <c r="BA43" s="76"/>
      <c r="BB43" s="77"/>
    </row>
    <row r="44" spans="1:54" ht="15.75" x14ac:dyDescent="0.25">
      <c r="A44" s="75">
        <f>IF(ISBLANK(VLOOKUP(D44,#REF!,3)),0,1)</f>
        <v>1</v>
      </c>
      <c r="B44" s="74">
        <f t="shared" si="0"/>
        <v>0</v>
      </c>
      <c r="C44" s="52">
        <v>10</v>
      </c>
      <c r="D44" s="53"/>
      <c r="E44" s="53"/>
      <c r="F44" s="53"/>
      <c r="G44" s="164">
        <v>34.604999999999997</v>
      </c>
      <c r="H44" s="53">
        <v>1000</v>
      </c>
      <c r="I44" s="159">
        <v>998</v>
      </c>
      <c r="J44" s="127" t="s">
        <v>4</v>
      </c>
      <c r="K44" s="57" t="str">
        <f t="shared" si="1"/>
        <v/>
      </c>
      <c r="L44" s="57" t="str">
        <f t="shared" si="2"/>
        <v/>
      </c>
      <c r="M44" s="57" t="str">
        <f t="shared" si="3"/>
        <v/>
      </c>
      <c r="N44" s="58" t="str">
        <f t="shared" si="4"/>
        <v/>
      </c>
      <c r="O44" s="57" t="str">
        <f t="shared" si="5"/>
        <v/>
      </c>
      <c r="P44" s="59">
        <v>3.3639999999999999</v>
      </c>
      <c r="Q44" s="59" t="s">
        <v>4</v>
      </c>
      <c r="R44" s="59" t="s">
        <v>4</v>
      </c>
      <c r="S44" s="60">
        <v>146.4</v>
      </c>
      <c r="T44" s="231">
        <v>8.0000000000000002E-3</v>
      </c>
      <c r="U44" s="231">
        <v>7.8175152719558196E-3</v>
      </c>
      <c r="X44" s="231">
        <v>34.951999999999998</v>
      </c>
      <c r="Y44" s="231">
        <v>34.154724223174973</v>
      </c>
      <c r="Z44" s="231">
        <v>2.4169999999999998</v>
      </c>
      <c r="AA44" s="231">
        <v>2.3618668015396516</v>
      </c>
      <c r="AB44" s="231">
        <v>33.26</v>
      </c>
      <c r="AC44" s="231">
        <v>32.501319743156316</v>
      </c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  <c r="AP44" s="76"/>
      <c r="AQ44" s="76"/>
      <c r="AR44" s="76"/>
      <c r="AS44" s="76"/>
      <c r="AT44" s="76"/>
      <c r="AU44" s="76"/>
      <c r="AV44" s="76"/>
      <c r="AW44" s="76"/>
      <c r="AX44" s="76"/>
      <c r="AY44" s="76"/>
      <c r="AZ44" s="76"/>
      <c r="BA44" s="76"/>
      <c r="BB44" s="77"/>
    </row>
    <row r="45" spans="1:54" ht="15.75" x14ac:dyDescent="0.25">
      <c r="A45" s="75">
        <f>IF(ISBLANK(VLOOKUP(D45,#REF!,3)),0,1)</f>
        <v>1</v>
      </c>
      <c r="B45" s="74">
        <f t="shared" si="0"/>
        <v>0</v>
      </c>
      <c r="C45" s="52">
        <v>11</v>
      </c>
      <c r="D45" s="53"/>
      <c r="E45" s="53"/>
      <c r="F45" s="53"/>
      <c r="G45" s="164">
        <v>34.515000000000001</v>
      </c>
      <c r="H45" s="53">
        <v>800</v>
      </c>
      <c r="I45" s="159">
        <v>799</v>
      </c>
      <c r="J45" s="127" t="s">
        <v>4</v>
      </c>
      <c r="K45" s="57" t="str">
        <f t="shared" si="1"/>
        <v/>
      </c>
      <c r="L45" s="57" t="str">
        <f t="shared" si="2"/>
        <v/>
      </c>
      <c r="M45" s="57" t="str">
        <f t="shared" si="3"/>
        <v/>
      </c>
      <c r="N45" s="58" t="str">
        <f t="shared" si="4"/>
        <v/>
      </c>
      <c r="O45" s="57" t="str">
        <f t="shared" si="5"/>
        <v/>
      </c>
      <c r="P45" s="59">
        <v>2.7989999999999999</v>
      </c>
      <c r="Q45" s="59" t="s">
        <v>4</v>
      </c>
      <c r="R45" s="59" t="s">
        <v>4</v>
      </c>
      <c r="S45" s="60">
        <v>121.8</v>
      </c>
      <c r="T45" s="231">
        <v>7.0000000000000001E-3</v>
      </c>
      <c r="U45" s="231">
        <v>6.8403258629613417E-3</v>
      </c>
      <c r="X45" s="231">
        <v>38.023000000000003</v>
      </c>
      <c r="Y45" s="231">
        <v>37.155672898197018</v>
      </c>
      <c r="Z45" s="231">
        <v>2.5760000000000001</v>
      </c>
      <c r="AA45" s="231">
        <v>2.5172399175697739</v>
      </c>
      <c r="AB45" s="231">
        <v>30.78</v>
      </c>
      <c r="AC45" s="231">
        <v>30.077890008850016</v>
      </c>
      <c r="AD45" s="76"/>
      <c r="AE45" s="76"/>
      <c r="AF45" s="76"/>
      <c r="AG45" s="76"/>
      <c r="AH45" s="76"/>
      <c r="AI45" s="76"/>
      <c r="AJ45" s="76"/>
      <c r="AK45" s="76"/>
      <c r="AL45" s="76"/>
      <c r="AM45" s="76"/>
      <c r="AN45" s="76"/>
      <c r="AO45" s="76"/>
      <c r="AP45" s="76"/>
      <c r="AQ45" s="76"/>
      <c r="AR45" s="76"/>
      <c r="AS45" s="76"/>
      <c r="AT45" s="76"/>
      <c r="AU45" s="76"/>
      <c r="AV45" s="76"/>
      <c r="AW45" s="76"/>
      <c r="AX45" s="76"/>
      <c r="AY45" s="76"/>
      <c r="AZ45" s="76"/>
      <c r="BA45" s="76"/>
      <c r="BB45" s="77"/>
    </row>
    <row r="46" spans="1:54" ht="15.75" x14ac:dyDescent="0.25">
      <c r="A46" s="75">
        <f>IF(ISBLANK(VLOOKUP(D46,#REF!,3)),0,1)</f>
        <v>1</v>
      </c>
      <c r="B46" s="74">
        <f t="shared" si="0"/>
        <v>0</v>
      </c>
      <c r="C46" s="52">
        <v>12</v>
      </c>
      <c r="D46" s="53"/>
      <c r="E46" s="54"/>
      <c r="F46" s="55"/>
      <c r="G46" s="164">
        <v>34.680599999999998</v>
      </c>
      <c r="H46" s="53">
        <v>500</v>
      </c>
      <c r="I46" s="159">
        <v>499</v>
      </c>
      <c r="J46" s="127" t="s">
        <v>4</v>
      </c>
      <c r="K46" s="127" t="s">
        <v>4</v>
      </c>
      <c r="L46" s="127" t="s">
        <v>4</v>
      </c>
      <c r="M46" s="127" t="s">
        <v>4</v>
      </c>
      <c r="N46" s="127" t="s">
        <v>4</v>
      </c>
      <c r="O46" s="127" t="s">
        <v>4</v>
      </c>
      <c r="P46" s="59">
        <v>1.2929999999999999</v>
      </c>
      <c r="Q46" s="59" t="s">
        <v>4</v>
      </c>
      <c r="R46" s="59" t="s">
        <v>4</v>
      </c>
      <c r="S46" s="60">
        <v>56.3</v>
      </c>
      <c r="T46" s="231">
        <v>7.0000000000000001E-3</v>
      </c>
      <c r="U46" s="231">
        <v>6.8403258629613417E-3</v>
      </c>
      <c r="X46" s="231">
        <v>40.253</v>
      </c>
      <c r="Y46" s="231">
        <v>39.334805280254699</v>
      </c>
      <c r="Z46" s="231">
        <v>2.5619999999999998</v>
      </c>
      <c r="AA46" s="231">
        <v>2.503559265843851</v>
      </c>
      <c r="AB46" s="231">
        <v>21.3</v>
      </c>
      <c r="AC46" s="231">
        <v>20.814134411582369</v>
      </c>
      <c r="AD46" s="76"/>
      <c r="AE46" s="76"/>
      <c r="AF46" s="76"/>
      <c r="AG46" s="76"/>
      <c r="AH46" s="76"/>
      <c r="AI46" s="76"/>
      <c r="AJ46" s="76"/>
      <c r="AK46" s="76"/>
      <c r="AL46" s="76"/>
      <c r="AM46" s="76"/>
      <c r="AN46" s="76"/>
      <c r="AO46" s="76"/>
      <c r="AP46" s="76"/>
      <c r="AQ46" s="76"/>
      <c r="AR46" s="76"/>
      <c r="AS46" s="76"/>
      <c r="AT46" s="76"/>
      <c r="AU46" s="76"/>
      <c r="AV46" s="76"/>
      <c r="AW46" s="76"/>
      <c r="AX46" s="76"/>
      <c r="AY46" s="76"/>
      <c r="AZ46" s="76"/>
      <c r="BA46" s="76"/>
      <c r="BB46" s="77"/>
    </row>
    <row r="47" spans="1:54" ht="15.75" x14ac:dyDescent="0.25">
      <c r="A47" s="75">
        <f>IF(ISBLANK(VLOOKUP(D47,#REF!,3)),0,1)</f>
        <v>1</v>
      </c>
      <c r="B47" s="74">
        <f t="shared" si="0"/>
        <v>0</v>
      </c>
      <c r="C47" s="52">
        <v>13</v>
      </c>
      <c r="D47" s="53"/>
      <c r="E47" s="54"/>
      <c r="F47" s="55"/>
      <c r="G47" s="164">
        <v>35.025300000000001</v>
      </c>
      <c r="H47" s="53">
        <v>300</v>
      </c>
      <c r="I47" s="159">
        <v>299</v>
      </c>
      <c r="J47" s="127" t="s">
        <v>4</v>
      </c>
      <c r="K47" s="127" t="s">
        <v>4</v>
      </c>
      <c r="L47" s="127" t="s">
        <v>4</v>
      </c>
      <c r="M47" s="127" t="s">
        <v>4</v>
      </c>
      <c r="N47" s="127" t="s">
        <v>4</v>
      </c>
      <c r="O47" s="127" t="s">
        <v>4</v>
      </c>
      <c r="P47" s="59">
        <v>0.85</v>
      </c>
      <c r="Q47" s="59" t="s">
        <v>4</v>
      </c>
      <c r="R47" s="59" t="s">
        <v>4</v>
      </c>
      <c r="S47" s="60">
        <v>37</v>
      </c>
      <c r="T47" s="231">
        <v>1.0999999999999999E-2</v>
      </c>
      <c r="U47" s="231">
        <v>1.0749083498939251E-2</v>
      </c>
      <c r="X47" s="231">
        <v>35.408999999999999</v>
      </c>
      <c r="Y47" s="231">
        <v>34.601299783085452</v>
      </c>
      <c r="Z47" s="231">
        <v>2.1949999999999998</v>
      </c>
      <c r="AA47" s="231">
        <v>2.1449307527428778</v>
      </c>
      <c r="AB47" s="231">
        <v>13.76</v>
      </c>
      <c r="AC47" s="231">
        <v>13.44612626776401</v>
      </c>
      <c r="AD47" s="76"/>
      <c r="AE47" s="76"/>
      <c r="AF47" s="76"/>
      <c r="AG47" s="76"/>
      <c r="AH47" s="76"/>
      <c r="AI47" s="76"/>
      <c r="AJ47" s="76"/>
      <c r="AK47" s="76"/>
      <c r="AL47" s="76"/>
      <c r="AM47" s="76"/>
      <c r="AN47" s="76"/>
      <c r="AO47" s="76"/>
      <c r="AP47" s="76"/>
      <c r="AQ47" s="76"/>
      <c r="AR47" s="76"/>
      <c r="AS47" s="76"/>
      <c r="AT47" s="76"/>
      <c r="AU47" s="76"/>
      <c r="AV47" s="76"/>
      <c r="AW47" s="76"/>
      <c r="AX47" s="76"/>
      <c r="AY47" s="76"/>
      <c r="AZ47" s="76"/>
      <c r="BA47" s="76"/>
      <c r="BB47" s="77"/>
    </row>
    <row r="48" spans="1:54" ht="15.75" x14ac:dyDescent="0.25">
      <c r="A48" s="75">
        <f>IF(ISBLANK(VLOOKUP(D48,#REF!,3)),0,1)</f>
        <v>1</v>
      </c>
      <c r="B48" s="74">
        <f t="shared" si="0"/>
        <v>0</v>
      </c>
      <c r="C48" s="52">
        <v>14</v>
      </c>
      <c r="D48" s="53"/>
      <c r="E48" s="54"/>
      <c r="F48" s="55"/>
      <c r="G48" s="164">
        <v>35.514699999999998</v>
      </c>
      <c r="H48" s="53">
        <v>160</v>
      </c>
      <c r="I48" s="159">
        <v>158</v>
      </c>
      <c r="J48" s="127" t="s">
        <v>4</v>
      </c>
      <c r="K48" s="127" t="s">
        <v>4</v>
      </c>
      <c r="L48" s="127" t="s">
        <v>4</v>
      </c>
      <c r="M48" s="127" t="s">
        <v>4</v>
      </c>
      <c r="N48" s="127" t="s">
        <v>4</v>
      </c>
      <c r="O48" s="127" t="s">
        <v>4</v>
      </c>
      <c r="P48" s="59">
        <v>1.095</v>
      </c>
      <c r="Q48" s="59" t="s">
        <v>4</v>
      </c>
      <c r="R48" s="59" t="s">
        <v>4</v>
      </c>
      <c r="S48" s="60">
        <v>47.7</v>
      </c>
      <c r="T48" s="231">
        <v>8.9999999999999993E-3</v>
      </c>
      <c r="U48" s="231">
        <v>8.7947046809502966E-3</v>
      </c>
      <c r="X48" s="231">
        <v>26.850999999999999</v>
      </c>
      <c r="Y48" s="231">
        <v>26.23851282091071</v>
      </c>
      <c r="Z48" s="231">
        <v>1.776</v>
      </c>
      <c r="AA48" s="231">
        <v>1.7354883903741918</v>
      </c>
      <c r="AB48" s="231">
        <v>8.1199999999999992</v>
      </c>
      <c r="AC48" s="231">
        <v>7.9347780010351556</v>
      </c>
      <c r="AD48" s="76"/>
      <c r="AE48" s="76"/>
      <c r="AF48" s="76"/>
      <c r="AG48" s="76"/>
      <c r="AH48" s="76"/>
      <c r="AI48" s="76"/>
      <c r="AJ48" s="76"/>
      <c r="AK48" s="76"/>
      <c r="AL48" s="76"/>
      <c r="AM48" s="76"/>
      <c r="AN48" s="76"/>
      <c r="AO48" s="76"/>
      <c r="AP48" s="76"/>
      <c r="AQ48" s="76"/>
      <c r="AR48" s="76"/>
      <c r="AS48" s="76"/>
      <c r="AT48" s="76"/>
      <c r="AU48" s="76"/>
      <c r="AV48" s="76"/>
      <c r="AW48" s="76"/>
      <c r="AX48" s="76"/>
      <c r="AY48" s="76"/>
      <c r="AZ48" s="76"/>
      <c r="BA48" s="76"/>
      <c r="BB48" s="77"/>
    </row>
    <row r="49" spans="1:54" ht="15.75" x14ac:dyDescent="0.25">
      <c r="A49" s="75">
        <f>IF(ISBLANK(VLOOKUP(D49,#REF!,3)),0,1)</f>
        <v>1</v>
      </c>
      <c r="B49" s="74">
        <f t="shared" si="0"/>
        <v>0</v>
      </c>
      <c r="C49" s="52">
        <v>15</v>
      </c>
      <c r="D49" s="53"/>
      <c r="E49" s="54"/>
      <c r="F49" s="55"/>
      <c r="G49" s="164">
        <v>35.581899999999997</v>
      </c>
      <c r="H49" s="53">
        <v>130</v>
      </c>
      <c r="I49" s="159">
        <v>128</v>
      </c>
      <c r="J49" s="16"/>
      <c r="K49" s="16"/>
      <c r="L49" s="16"/>
      <c r="M49" s="16"/>
      <c r="N49" s="16"/>
      <c r="O49" s="16"/>
      <c r="P49" s="169">
        <v>1.2090000000000001</v>
      </c>
      <c r="Q49" s="169"/>
      <c r="R49" s="169"/>
      <c r="S49" s="124">
        <v>52.7</v>
      </c>
      <c r="T49" s="231">
        <v>4.0000000000000001E-3</v>
      </c>
      <c r="U49" s="231">
        <v>3.9087576359779098E-3</v>
      </c>
      <c r="X49" s="231">
        <v>25.425999999999998</v>
      </c>
      <c r="Y49" s="231">
        <v>24.846017913093579</v>
      </c>
      <c r="Z49" s="231">
        <v>1.7</v>
      </c>
      <c r="AA49" s="231">
        <v>1.6612219952906115</v>
      </c>
      <c r="AB49" s="231">
        <v>7.81</v>
      </c>
      <c r="AC49" s="231">
        <v>7.6318492842468677</v>
      </c>
      <c r="AD49" s="76"/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76"/>
      <c r="AR49" s="76"/>
      <c r="AS49" s="76"/>
      <c r="AT49" s="76"/>
      <c r="AU49" s="76"/>
      <c r="AV49" s="76"/>
      <c r="AW49" s="76"/>
      <c r="AX49" s="76"/>
      <c r="AY49" s="76"/>
      <c r="AZ49" s="76"/>
      <c r="BA49" s="76"/>
      <c r="BB49" s="77"/>
    </row>
    <row r="50" spans="1:54" ht="15.75" x14ac:dyDescent="0.25">
      <c r="A50" s="75">
        <f>IF(ISBLANK(VLOOKUP(D50,#REF!,3)),0,1)</f>
        <v>1</v>
      </c>
      <c r="B50" s="74">
        <f t="shared" si="0"/>
        <v>0</v>
      </c>
      <c r="C50" s="52">
        <v>16</v>
      </c>
      <c r="D50" s="53"/>
      <c r="E50" s="54"/>
      <c r="F50" s="55"/>
      <c r="G50" s="164">
        <v>35.656300000000002</v>
      </c>
      <c r="H50" s="53">
        <v>100</v>
      </c>
      <c r="I50" s="159">
        <v>100</v>
      </c>
      <c r="J50" s="16"/>
      <c r="K50" s="16"/>
      <c r="L50" s="16"/>
      <c r="M50" s="16"/>
      <c r="N50" s="16"/>
      <c r="O50" s="16"/>
      <c r="P50" s="169">
        <v>1.339</v>
      </c>
      <c r="Q50" s="169"/>
      <c r="R50" s="169"/>
      <c r="S50" s="124">
        <v>58.3</v>
      </c>
      <c r="T50" s="231">
        <v>0.01</v>
      </c>
      <c r="U50" s="231">
        <v>9.7718940899447736E-3</v>
      </c>
      <c r="X50" s="231">
        <v>24.07</v>
      </c>
      <c r="Y50" s="231">
        <v>23.520949074497072</v>
      </c>
      <c r="Z50" s="231">
        <v>1.613</v>
      </c>
      <c r="AA50" s="231">
        <v>1.5762065167080921</v>
      </c>
      <c r="AB50" s="231">
        <v>7.74</v>
      </c>
      <c r="AC50" s="231">
        <v>7.5634460256172549</v>
      </c>
      <c r="AD50" s="76"/>
      <c r="AE50" s="76"/>
      <c r="AF50" s="76"/>
      <c r="AG50" s="76"/>
      <c r="AH50" s="76"/>
      <c r="AI50" s="76"/>
      <c r="AJ50" s="76"/>
      <c r="AK50" s="76"/>
      <c r="AL50" s="76"/>
      <c r="AM50" s="76"/>
      <c r="AN50" s="76"/>
      <c r="AO50" s="76"/>
      <c r="AP50" s="76"/>
      <c r="AQ50" s="76"/>
      <c r="AR50" s="76"/>
      <c r="AS50" s="76"/>
      <c r="AT50" s="76"/>
      <c r="AU50" s="76"/>
      <c r="AV50" s="76"/>
      <c r="AW50" s="76"/>
      <c r="AX50" s="76"/>
      <c r="AY50" s="76"/>
      <c r="AZ50" s="76"/>
      <c r="BA50" s="76"/>
      <c r="BB50" s="77"/>
    </row>
    <row r="51" spans="1:54" ht="15.75" x14ac:dyDescent="0.25">
      <c r="A51" s="75">
        <f>IF(ISBLANK(VLOOKUP(D51,#REF!,3)),0,1)</f>
        <v>1</v>
      </c>
      <c r="B51" s="74">
        <f t="shared" si="0"/>
        <v>0</v>
      </c>
      <c r="C51" s="52">
        <v>17</v>
      </c>
      <c r="D51" s="53"/>
      <c r="E51" s="54"/>
      <c r="F51" s="55"/>
      <c r="G51" s="164">
        <v>35.743400000000001</v>
      </c>
      <c r="H51" s="53">
        <v>80</v>
      </c>
      <c r="I51" s="159">
        <v>79</v>
      </c>
      <c r="J51" s="16"/>
      <c r="K51" s="16"/>
      <c r="L51" s="16"/>
      <c r="M51" s="16"/>
      <c r="N51" s="16"/>
      <c r="O51" s="16"/>
      <c r="P51" s="169">
        <v>2.2509999999999999</v>
      </c>
      <c r="Q51" s="169"/>
      <c r="R51" s="169"/>
      <c r="S51" s="124">
        <v>98</v>
      </c>
      <c r="T51" s="231">
        <v>0.02</v>
      </c>
      <c r="U51" s="231">
        <v>1.9543788179889547E-2</v>
      </c>
      <c r="X51" s="231">
        <v>18.420000000000002</v>
      </c>
      <c r="Y51" s="231">
        <v>17.999828913678275</v>
      </c>
      <c r="Z51" s="231">
        <v>1.3180000000000001</v>
      </c>
      <c r="AA51" s="231">
        <v>1.2879356410547214</v>
      </c>
      <c r="AB51" s="231">
        <v>6.35</v>
      </c>
      <c r="AC51" s="231">
        <v>6.2051527471149308</v>
      </c>
      <c r="AD51" s="76"/>
      <c r="AE51" s="76"/>
      <c r="AF51" s="76"/>
      <c r="AG51" s="76"/>
      <c r="AH51" s="76"/>
      <c r="AI51" s="76"/>
      <c r="AJ51" s="76"/>
      <c r="AK51" s="76"/>
      <c r="AL51" s="76"/>
      <c r="AM51" s="76"/>
      <c r="AN51" s="76"/>
      <c r="AO51" s="76"/>
      <c r="AP51" s="76"/>
      <c r="AQ51" s="76"/>
      <c r="AR51" s="76"/>
      <c r="AS51" s="76"/>
      <c r="AT51" s="76"/>
      <c r="AU51" s="76"/>
      <c r="AV51" s="76"/>
      <c r="AW51" s="76"/>
      <c r="AX51" s="76"/>
      <c r="AY51" s="76"/>
      <c r="AZ51" s="76"/>
      <c r="BA51" s="76"/>
      <c r="BB51" s="77"/>
    </row>
    <row r="52" spans="1:54" ht="15.75" x14ac:dyDescent="0.25">
      <c r="A52" s="75">
        <f>IF(ISBLANK(VLOOKUP(D52,#REF!,3)),0,1)</f>
        <v>1</v>
      </c>
      <c r="B52" s="74">
        <f t="shared" si="0"/>
        <v>0</v>
      </c>
      <c r="C52" s="52">
        <v>18</v>
      </c>
      <c r="D52" s="53"/>
      <c r="E52" s="54"/>
      <c r="F52" s="55"/>
      <c r="G52" s="164">
        <v>35.786799999999999</v>
      </c>
      <c r="H52" s="53">
        <v>60</v>
      </c>
      <c r="I52" s="159">
        <v>58</v>
      </c>
      <c r="J52" s="16"/>
      <c r="K52" s="16"/>
      <c r="L52" s="16"/>
      <c r="M52" s="16"/>
      <c r="N52" s="16"/>
      <c r="O52" s="16"/>
      <c r="P52" s="169">
        <v>2.3780000000000001</v>
      </c>
      <c r="Q52" s="169"/>
      <c r="R52" s="169"/>
      <c r="S52" s="124">
        <v>103.6</v>
      </c>
      <c r="T52" s="231">
        <v>4.8000000000000001E-2</v>
      </c>
      <c r="U52" s="231">
        <v>4.6905091631734917E-2</v>
      </c>
      <c r="X52" s="231">
        <v>17.252000000000002</v>
      </c>
      <c r="Y52" s="231">
        <v>16.858471683972727</v>
      </c>
      <c r="Z52" s="231">
        <v>1.22</v>
      </c>
      <c r="AA52" s="231">
        <v>1.1921710789732625</v>
      </c>
      <c r="AB52" s="231">
        <v>5.07</v>
      </c>
      <c r="AC52" s="231">
        <v>4.9543503036020011</v>
      </c>
      <c r="AD52" s="76"/>
      <c r="AE52" s="76"/>
      <c r="AF52" s="76"/>
      <c r="AG52" s="76"/>
      <c r="AH52" s="76"/>
      <c r="AI52" s="76"/>
      <c r="AJ52" s="76"/>
      <c r="AK52" s="76"/>
      <c r="AL52" s="76"/>
      <c r="AM52" s="76"/>
      <c r="AN52" s="76"/>
      <c r="AO52" s="76"/>
      <c r="AP52" s="76"/>
      <c r="AQ52" s="76"/>
      <c r="AR52" s="76"/>
      <c r="AS52" s="76"/>
      <c r="AT52" s="76"/>
      <c r="AU52" s="76"/>
      <c r="AV52" s="76"/>
      <c r="AW52" s="76"/>
      <c r="AX52" s="76"/>
      <c r="AY52" s="76"/>
      <c r="AZ52" s="76"/>
      <c r="BA52" s="76"/>
      <c r="BB52" s="77"/>
    </row>
    <row r="53" spans="1:54" ht="15.75" x14ac:dyDescent="0.25">
      <c r="A53" s="75">
        <f>IF(ISBLANK(VLOOKUP(D53,#REF!,3)),0,1)</f>
        <v>1</v>
      </c>
      <c r="B53" s="74">
        <f t="shared" si="0"/>
        <v>0</v>
      </c>
      <c r="C53" s="52">
        <v>19</v>
      </c>
      <c r="D53" s="53"/>
      <c r="E53" s="54"/>
      <c r="F53" s="55"/>
      <c r="G53" s="164">
        <v>35.941699999999997</v>
      </c>
      <c r="H53" s="53">
        <v>40</v>
      </c>
      <c r="I53" s="159">
        <v>38</v>
      </c>
      <c r="J53" s="16"/>
      <c r="K53" s="16"/>
      <c r="L53" s="16"/>
      <c r="M53" s="16"/>
      <c r="N53" s="16"/>
      <c r="O53" s="16"/>
      <c r="P53" s="169">
        <v>3.0369999999999999</v>
      </c>
      <c r="Q53" s="169"/>
      <c r="R53" s="169"/>
      <c r="S53" s="124">
        <v>132.30000000000001</v>
      </c>
      <c r="T53" s="231">
        <v>0.13300000000000001</v>
      </c>
      <c r="U53" s="231">
        <v>0.1299661913962655</v>
      </c>
      <c r="X53" s="231">
        <v>12.516999999999999</v>
      </c>
      <c r="Y53" s="231">
        <v>12.231479832383872</v>
      </c>
      <c r="Z53" s="231">
        <v>0.91800000000000004</v>
      </c>
      <c r="AA53" s="231">
        <v>0.89705987745693028</v>
      </c>
      <c r="AB53" s="231">
        <v>3.74</v>
      </c>
      <c r="AC53" s="231">
        <v>3.6546883896393458</v>
      </c>
      <c r="AD53" s="76"/>
      <c r="AE53" s="76"/>
      <c r="AF53" s="76"/>
      <c r="AG53" s="76"/>
      <c r="AH53" s="76"/>
      <c r="AI53" s="76"/>
      <c r="AJ53" s="76"/>
      <c r="AK53" s="76"/>
      <c r="AL53" s="76"/>
      <c r="AM53" s="76"/>
      <c r="AN53" s="76"/>
      <c r="AO53" s="76"/>
      <c r="AP53" s="76"/>
      <c r="AQ53" s="76"/>
      <c r="AR53" s="76"/>
      <c r="AS53" s="76"/>
      <c r="AT53" s="76"/>
      <c r="AU53" s="76"/>
      <c r="AV53" s="76"/>
      <c r="AW53" s="76"/>
      <c r="AX53" s="76"/>
      <c r="AY53" s="76"/>
      <c r="AZ53" s="76"/>
      <c r="BA53" s="76"/>
      <c r="BB53" s="77"/>
    </row>
    <row r="54" spans="1:54" ht="15.75" x14ac:dyDescent="0.25">
      <c r="A54" s="75">
        <f>IF(ISBLANK(VLOOKUP(D54,#REF!,3)),0,1)</f>
        <v>1</v>
      </c>
      <c r="B54" s="74">
        <f t="shared" si="0"/>
        <v>0</v>
      </c>
      <c r="C54" s="52">
        <v>20</v>
      </c>
      <c r="D54" s="53"/>
      <c r="E54" s="54"/>
      <c r="F54" s="55"/>
      <c r="G54" s="164">
        <v>35.965899999999998</v>
      </c>
      <c r="H54" s="53">
        <v>20</v>
      </c>
      <c r="I54" s="159">
        <v>20</v>
      </c>
      <c r="J54" s="16"/>
      <c r="K54" s="16"/>
      <c r="L54" s="16"/>
      <c r="M54" s="16"/>
      <c r="N54" s="16"/>
      <c r="O54" s="16"/>
      <c r="P54" s="169">
        <v>3.64</v>
      </c>
      <c r="Q54" s="169"/>
      <c r="R54" s="169"/>
      <c r="S54" s="124">
        <v>158.6</v>
      </c>
      <c r="T54" s="231">
        <v>0.26100000000000001</v>
      </c>
      <c r="U54" s="231">
        <v>0.25504643574755859</v>
      </c>
      <c r="X54" s="231">
        <v>7.4589999999999996</v>
      </c>
      <c r="Y54" s="231">
        <v>7.2888558016898068</v>
      </c>
      <c r="Z54" s="231">
        <v>0.624</v>
      </c>
      <c r="AA54" s="231">
        <v>0.60976619121255393</v>
      </c>
      <c r="AB54" s="231">
        <v>2.87</v>
      </c>
      <c r="AC54" s="231">
        <v>2.8045336038141504</v>
      </c>
      <c r="AD54" s="76"/>
      <c r="AE54" s="76"/>
      <c r="AF54" s="76"/>
      <c r="AG54" s="76"/>
      <c r="AH54" s="76"/>
      <c r="AI54" s="76"/>
      <c r="AJ54" s="76"/>
      <c r="AK54" s="76"/>
      <c r="AL54" s="76"/>
      <c r="AM54" s="76"/>
      <c r="AN54" s="76"/>
      <c r="AO54" s="76"/>
      <c r="AP54" s="76"/>
      <c r="AQ54" s="76"/>
      <c r="AR54" s="76"/>
      <c r="AS54" s="76"/>
      <c r="AT54" s="76"/>
      <c r="AU54" s="76"/>
      <c r="AV54" s="76"/>
      <c r="AW54" s="76"/>
      <c r="AX54" s="76"/>
      <c r="AY54" s="76"/>
      <c r="AZ54" s="76"/>
      <c r="BA54" s="76"/>
      <c r="BB54" s="77"/>
    </row>
    <row r="55" spans="1:54" ht="15.75" x14ac:dyDescent="0.25">
      <c r="A55" s="75">
        <f>IF(ISBLANK(VLOOKUP(D55,#REF!,3)),0,1)</f>
        <v>1</v>
      </c>
      <c r="B55" s="74">
        <f t="shared" si="0"/>
        <v>0</v>
      </c>
      <c r="C55" s="52">
        <v>21</v>
      </c>
      <c r="D55" s="53"/>
      <c r="E55" s="54"/>
      <c r="F55" s="55"/>
      <c r="G55" s="164">
        <v>35.820099999999996</v>
      </c>
      <c r="H55" s="53">
        <v>10</v>
      </c>
      <c r="I55" s="159">
        <v>10</v>
      </c>
      <c r="J55" s="16"/>
      <c r="K55" s="16"/>
      <c r="L55" s="16"/>
      <c r="M55" s="16"/>
      <c r="N55" s="16"/>
      <c r="O55" s="16"/>
      <c r="P55" s="169">
        <v>4.6840000000000002</v>
      </c>
      <c r="Q55" s="169"/>
      <c r="R55" s="169"/>
      <c r="S55" s="124">
        <v>204.2</v>
      </c>
      <c r="T55" s="231">
        <v>0.02</v>
      </c>
      <c r="U55" s="231">
        <v>1.9543788179889547E-2</v>
      </c>
      <c r="X55" s="231">
        <v>0.38</v>
      </c>
      <c r="Y55" s="231">
        <v>0.37133197541790142</v>
      </c>
      <c r="Z55" s="231">
        <v>0.30499999999999999</v>
      </c>
      <c r="AA55" s="231">
        <v>0.29804276974331562</v>
      </c>
      <c r="AB55" s="231">
        <v>2.57</v>
      </c>
      <c r="AC55" s="231">
        <v>2.511376781115807</v>
      </c>
      <c r="AD55" s="76"/>
      <c r="AE55" s="76"/>
      <c r="AF55" s="76"/>
      <c r="AG55" s="76"/>
      <c r="AH55" s="76"/>
      <c r="AI55" s="76"/>
      <c r="AJ55" s="76"/>
      <c r="AK55" s="76"/>
      <c r="AL55" s="76"/>
      <c r="AM55" s="76"/>
      <c r="AN55" s="76"/>
      <c r="AO55" s="76"/>
      <c r="AP55" s="76"/>
      <c r="AQ55" s="76"/>
      <c r="AR55" s="76"/>
      <c r="AS55" s="76"/>
      <c r="AT55" s="76"/>
      <c r="AU55" s="76"/>
      <c r="AV55" s="76"/>
      <c r="AW55" s="76"/>
      <c r="AX55" s="76"/>
      <c r="AY55" s="76"/>
      <c r="AZ55" s="76"/>
      <c r="BA55" s="76"/>
      <c r="BB55" s="77"/>
    </row>
    <row r="56" spans="1:54" ht="15.75" x14ac:dyDescent="0.25">
      <c r="A56" s="75">
        <f>IF(ISBLANK(VLOOKUP(D56,#REF!,3)),0,1)</f>
        <v>1</v>
      </c>
      <c r="B56" s="74">
        <f t="shared" si="0"/>
        <v>0</v>
      </c>
      <c r="C56" s="52">
        <v>22</v>
      </c>
      <c r="D56" s="53"/>
      <c r="E56" s="54"/>
      <c r="F56" s="55"/>
      <c r="G56" s="164">
        <v>34.950099999999999</v>
      </c>
      <c r="H56" s="53">
        <v>0</v>
      </c>
      <c r="I56" s="159">
        <v>1</v>
      </c>
      <c r="J56" s="16"/>
      <c r="K56" s="16"/>
      <c r="L56" s="16"/>
      <c r="M56" s="16"/>
      <c r="N56" s="16"/>
      <c r="O56" s="16"/>
      <c r="P56" s="169">
        <v>4.8010000000000002</v>
      </c>
      <c r="Q56" s="169"/>
      <c r="R56" s="169"/>
      <c r="S56" s="124">
        <v>209.6</v>
      </c>
      <c r="T56" s="231">
        <v>0</v>
      </c>
      <c r="U56" s="231">
        <v>0</v>
      </c>
      <c r="X56" s="231">
        <v>0.08</v>
      </c>
      <c r="Y56" s="231">
        <v>7.8175152719558189E-2</v>
      </c>
      <c r="Z56" s="231">
        <v>0.14399999999999999</v>
      </c>
      <c r="AA56" s="231">
        <v>0.14071527489520474</v>
      </c>
      <c r="AB56" s="231">
        <v>4.63</v>
      </c>
      <c r="AC56" s="231">
        <v>4.5243869636444298</v>
      </c>
      <c r="AD56" s="76"/>
      <c r="AE56" s="76"/>
      <c r="AF56" s="76"/>
      <c r="AG56" s="76"/>
      <c r="AH56" s="76"/>
      <c r="AI56" s="76"/>
      <c r="AJ56" s="76"/>
      <c r="AK56" s="76"/>
      <c r="AL56" s="76"/>
      <c r="AM56" s="76"/>
      <c r="AN56" s="76"/>
      <c r="AO56" s="76"/>
      <c r="AP56" s="76"/>
      <c r="AQ56" s="76"/>
      <c r="AR56" s="76"/>
      <c r="AS56" s="76"/>
      <c r="AT56" s="76"/>
      <c r="AU56" s="76"/>
      <c r="AV56" s="76"/>
      <c r="AW56" s="76"/>
      <c r="AX56" s="76"/>
      <c r="AY56" s="76"/>
      <c r="AZ56" s="76"/>
      <c r="BA56" s="76"/>
      <c r="BB56" s="77"/>
    </row>
    <row r="57" spans="1:54" ht="15.75" x14ac:dyDescent="0.25">
      <c r="A57" s="75">
        <f>IF(ISBLANK(VLOOKUP(D57,#REF!,3)),0,1)</f>
        <v>1</v>
      </c>
      <c r="B57" s="74">
        <f t="shared" si="0"/>
        <v>0</v>
      </c>
      <c r="C57" s="52">
        <v>23</v>
      </c>
      <c r="D57" s="53"/>
      <c r="E57" s="54"/>
      <c r="F57" s="55"/>
      <c r="G57" s="112"/>
      <c r="H57" s="53"/>
      <c r="I57" s="53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  <c r="AG57" s="76"/>
      <c r="AH57" s="76"/>
      <c r="AI57" s="76"/>
      <c r="AJ57" s="76"/>
      <c r="AK57" s="76"/>
      <c r="AL57" s="76"/>
      <c r="AM57" s="76"/>
      <c r="AN57" s="76"/>
      <c r="AO57" s="76"/>
      <c r="AP57" s="76"/>
      <c r="AQ57" s="76"/>
      <c r="AR57" s="76"/>
      <c r="AS57" s="76"/>
      <c r="AT57" s="76"/>
      <c r="AU57" s="76"/>
      <c r="AV57" s="76"/>
      <c r="AW57" s="76"/>
      <c r="AX57" s="76"/>
      <c r="AY57" s="76"/>
      <c r="AZ57" s="76"/>
      <c r="BA57" s="76"/>
      <c r="BB57" s="77"/>
    </row>
    <row r="58" spans="1:54" ht="16.5" thickBot="1" x14ac:dyDescent="0.3">
      <c r="A58" s="75">
        <f>IF(ISBLANK(VLOOKUP(D58,#REF!,3)),0,1)</f>
        <v>1</v>
      </c>
      <c r="B58" s="74">
        <f t="shared" si="0"/>
        <v>0</v>
      </c>
      <c r="C58" s="61">
        <v>24</v>
      </c>
      <c r="D58" s="62"/>
      <c r="E58" s="63"/>
      <c r="F58" s="64"/>
      <c r="G58" s="113"/>
      <c r="H58" s="62"/>
      <c r="I58" s="62"/>
      <c r="J58" s="152" t="s">
        <v>4</v>
      </c>
      <c r="K58" s="65" t="str">
        <f>IF(ISBLANK(E58),"",(0.000824493-(0.0000040899*E58)+(0.000000076438*E58^2)-(0.00000000082467*E58^3)+(0.0000000000053875*E58^4)))</f>
        <v/>
      </c>
      <c r="L58" s="65" t="str">
        <f t="shared" ref="L58" si="6">IF(ISBLANK(E58),"",(-0.00000572466+(0.00000010227*E58)-(0.0000000016546*E58^2)))</f>
        <v/>
      </c>
      <c r="M58" s="65" t="str">
        <f t="shared" ref="M58" si="7">IF(ISBLANK(E58),"",IF(ISBLANK(G58),(O58+(K58*35)+(L58*35^1.5)+(0.00000048314*35^2)),(O58+(K58*G58)+(L58*G58^1.5)+(0.00000048314*G58^2))))</f>
        <v/>
      </c>
      <c r="N58" s="66" t="str">
        <f t="shared" ref="N58" si="8">IF(ISBLANK(D58),"",IF(ISBLANK(G58),J58*(1+0.00001*(35-20)),J58*(1+0.00001*(G58-20))))</f>
        <v/>
      </c>
      <c r="O58" s="65" t="str">
        <f t="shared" ref="O58" si="9">IF(ISBLANK(E58),"",(0.999842594+(0.00006793952*E58)-(0.00000909529*E58^2)+(0.0000001001685*E58^3)-(0.000000001120083*E58^4)+(0.000000000006536332*E58^5)))</f>
        <v/>
      </c>
      <c r="P58" s="67" t="s">
        <v>4</v>
      </c>
      <c r="Q58" s="153" t="s">
        <v>4</v>
      </c>
      <c r="R58" s="68" t="s">
        <v>4</v>
      </c>
      <c r="S58" s="68" t="s">
        <v>4</v>
      </c>
      <c r="T58" s="78"/>
      <c r="U58" s="78"/>
      <c r="V58" s="78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/>
      <c r="AH58" s="78"/>
      <c r="AI58" s="78"/>
      <c r="AJ58" s="78"/>
      <c r="AK58" s="78"/>
      <c r="AL58" s="78"/>
      <c r="AM58" s="78"/>
      <c r="AN58" s="78"/>
      <c r="AO58" s="78"/>
      <c r="AP58" s="78"/>
      <c r="AQ58" s="78"/>
      <c r="AR58" s="78"/>
      <c r="AS58" s="78"/>
      <c r="AT58" s="78"/>
      <c r="AU58" s="78"/>
      <c r="AV58" s="78"/>
      <c r="AW58" s="78"/>
      <c r="AX58" s="78"/>
      <c r="AY58" s="78"/>
      <c r="AZ58" s="78"/>
      <c r="BA58" s="78"/>
      <c r="BB58" s="79"/>
    </row>
  </sheetData>
  <dataConsolidate/>
  <mergeCells count="70"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AV31:AV32"/>
    <mergeCell ref="AW31:AW32"/>
    <mergeCell ref="AX31:AX32"/>
    <mergeCell ref="AY31:AY32"/>
    <mergeCell ref="AZ31:AZ32"/>
    <mergeCell ref="BA31:BA32"/>
    <mergeCell ref="AP31:AP32"/>
    <mergeCell ref="AQ31:AQ32"/>
    <mergeCell ref="AR31:AR32"/>
    <mergeCell ref="AS31:AS32"/>
    <mergeCell ref="AT31:AT32"/>
    <mergeCell ref="AU31:AU32"/>
    <mergeCell ref="AJ31:AJ32"/>
    <mergeCell ref="AK31:AK32"/>
    <mergeCell ref="AL31:AL32"/>
    <mergeCell ref="AM31:AM32"/>
    <mergeCell ref="AN31:AN32"/>
    <mergeCell ref="AO31:AO32"/>
    <mergeCell ref="AD31:AD32"/>
    <mergeCell ref="AE31:AE32"/>
    <mergeCell ref="AF31:AF32"/>
    <mergeCell ref="AG31:AG32"/>
    <mergeCell ref="AH31:AH32"/>
    <mergeCell ref="AI31:AI32"/>
    <mergeCell ref="P31:S32"/>
    <mergeCell ref="T31:U32"/>
    <mergeCell ref="V31:W32"/>
    <mergeCell ref="X31:Y32"/>
    <mergeCell ref="Z31:AA32"/>
    <mergeCell ref="AB31:AC32"/>
    <mergeCell ref="J31:J32"/>
    <mergeCell ref="K31:K32"/>
    <mergeCell ref="L31:L32"/>
    <mergeCell ref="M31:M32"/>
    <mergeCell ref="N31:N32"/>
    <mergeCell ref="O31:O32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G8:H8"/>
    <mergeCell ref="Q8:R8"/>
    <mergeCell ref="G9:H9"/>
    <mergeCell ref="Q9:R9"/>
    <mergeCell ref="G10:H10"/>
    <mergeCell ref="Q10:R10"/>
    <mergeCell ref="C2:E2"/>
    <mergeCell ref="F2:T2"/>
    <mergeCell ref="C4:U4"/>
    <mergeCell ref="C6:E6"/>
    <mergeCell ref="F6:G6"/>
    <mergeCell ref="H6:J6"/>
    <mergeCell ref="P6:Q6"/>
    <mergeCell ref="R6:S6"/>
    <mergeCell ref="T6:U6"/>
  </mergeCells>
  <dataValidations count="4">
    <dataValidation type="list" showInputMessage="1" showErrorMessage="1" promptTitle="Choix Cardinal" sqref="P9">
      <formula1>$M$8:$M$10</formula1>
    </dataValidation>
    <dataValidation type="list" showInputMessage="1" showErrorMessage="1" promptTitle="Choix Cardinal" sqref="P10">
      <formula1>$N$8:$N$10</formula1>
    </dataValidation>
    <dataValidation allowBlank="1" showErrorMessage="1" sqref="J30"/>
    <dataValidation type="list" allowBlank="1" showErrorMessage="1" sqref="I29">
      <formula1>$O$28:$O$30</formula1>
    </dataValidation>
  </dataValidations>
  <pageMargins left="0.7" right="0.7" top="0.75" bottom="0.75" header="0.3" footer="0.3"/>
  <pageSetup paperSize="9" orientation="portrait" horizontalDpi="4294967293" r:id="rId1"/>
  <drawing r:id="rId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8"/>
  <sheetViews>
    <sheetView topLeftCell="A13" zoomScaleNormal="100" workbookViewId="0">
      <selection activeCell="T35" sqref="T35:U56"/>
    </sheetView>
  </sheetViews>
  <sheetFormatPr baseColWidth="10" defaultColWidth="11.42578125" defaultRowHeight="15" x14ac:dyDescent="0.25"/>
  <cols>
    <col min="1" max="2" width="0.85546875" style="80" customWidth="1"/>
    <col min="3" max="3" width="3.7109375" style="80" customWidth="1"/>
    <col min="4" max="8" width="10.28515625" style="80" customWidth="1"/>
    <col min="9" max="10" width="15.7109375" style="80" customWidth="1"/>
    <col min="11" max="15" width="10.7109375" style="80" hidden="1" customWidth="1"/>
    <col min="16" max="16" width="10.7109375" style="80" customWidth="1"/>
    <col min="17" max="29" width="10.28515625" style="80" customWidth="1"/>
    <col min="30" max="16384" width="11.42578125" style="80"/>
  </cols>
  <sheetData>
    <row r="1" spans="3:23" ht="3" customHeight="1" thickBot="1" x14ac:dyDescent="0.3"/>
    <row r="2" spans="3:23" ht="21" x14ac:dyDescent="0.35">
      <c r="C2" s="214" t="s">
        <v>19</v>
      </c>
      <c r="D2" s="215"/>
      <c r="E2" s="215"/>
      <c r="F2" s="216" t="s">
        <v>147</v>
      </c>
      <c r="G2" s="216"/>
      <c r="H2" s="216"/>
      <c r="I2" s="216"/>
      <c r="J2" s="216"/>
      <c r="K2" s="216"/>
      <c r="L2" s="216"/>
      <c r="M2" s="216"/>
      <c r="N2" s="216"/>
      <c r="O2" s="216"/>
      <c r="P2" s="216"/>
      <c r="Q2" s="216"/>
      <c r="R2" s="216"/>
      <c r="S2" s="216"/>
      <c r="T2" s="216"/>
      <c r="U2" s="1"/>
    </row>
    <row r="3" spans="3:23" x14ac:dyDescent="0.25">
      <c r="C3" s="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2"/>
    </row>
    <row r="4" spans="3:23" ht="21.75" thickBot="1" x14ac:dyDescent="0.4">
      <c r="C4" s="217" t="s">
        <v>75</v>
      </c>
      <c r="D4" s="218"/>
      <c r="E4" s="218"/>
      <c r="F4" s="218"/>
      <c r="G4" s="218"/>
      <c r="H4" s="218"/>
      <c r="I4" s="218"/>
      <c r="J4" s="218"/>
      <c r="K4" s="218"/>
      <c r="L4" s="218"/>
      <c r="M4" s="218"/>
      <c r="N4" s="218"/>
      <c r="O4" s="218"/>
      <c r="P4" s="218"/>
      <c r="Q4" s="218"/>
      <c r="R4" s="218"/>
      <c r="S4" s="218"/>
      <c r="T4" s="218"/>
      <c r="U4" s="219"/>
    </row>
    <row r="5" spans="3:23" ht="15.75" customHeight="1" thickBot="1" x14ac:dyDescent="0.4">
      <c r="C5" s="7"/>
      <c r="D5" s="7"/>
      <c r="E5" s="7"/>
      <c r="F5" s="7"/>
      <c r="G5" s="7"/>
      <c r="J5" s="7"/>
      <c r="K5" s="7"/>
      <c r="L5" s="7"/>
      <c r="M5" s="7"/>
      <c r="N5" s="7"/>
      <c r="O5" s="7"/>
      <c r="P5" s="7"/>
      <c r="Q5" s="7"/>
      <c r="R5" s="7"/>
    </row>
    <row r="6" spans="3:23" ht="16.5" customHeight="1" thickBot="1" x14ac:dyDescent="0.3">
      <c r="C6" s="220" t="s">
        <v>38</v>
      </c>
      <c r="D6" s="221"/>
      <c r="E6" s="221"/>
      <c r="F6" s="222">
        <v>64</v>
      </c>
      <c r="G6" s="222"/>
      <c r="H6" s="221" t="s">
        <v>37</v>
      </c>
      <c r="I6" s="221"/>
      <c r="J6" s="221"/>
      <c r="K6" s="51"/>
      <c r="L6" s="51"/>
      <c r="M6" s="51"/>
      <c r="N6" s="50"/>
      <c r="O6" s="51"/>
      <c r="P6" s="223">
        <v>1</v>
      </c>
      <c r="Q6" s="223"/>
      <c r="R6" s="224" t="s">
        <v>78</v>
      </c>
      <c r="S6" s="224"/>
      <c r="T6" s="225">
        <v>37433</v>
      </c>
      <c r="U6" s="226"/>
    </row>
    <row r="7" spans="3:23" ht="16.5" customHeight="1" thickBot="1" x14ac:dyDescent="0.4">
      <c r="C7" s="34"/>
      <c r="D7" s="34"/>
      <c r="E7" s="33"/>
      <c r="F7" s="35"/>
      <c r="G7" s="33"/>
      <c r="H7" s="33"/>
      <c r="I7" s="33"/>
      <c r="J7" s="33"/>
      <c r="K7" s="33"/>
      <c r="L7" s="33"/>
      <c r="M7" s="33"/>
      <c r="N7" s="33"/>
      <c r="O7" s="37"/>
      <c r="P7" s="33"/>
      <c r="Q7" s="36"/>
    </row>
    <row r="8" spans="3:23" ht="15" customHeight="1" x14ac:dyDescent="0.25">
      <c r="C8" s="46"/>
      <c r="D8" s="33"/>
      <c r="G8" s="206" t="s">
        <v>57</v>
      </c>
      <c r="H8" s="207"/>
      <c r="I8" s="172" t="s">
        <v>50</v>
      </c>
      <c r="J8" s="172" t="s">
        <v>46</v>
      </c>
      <c r="K8" s="44"/>
      <c r="L8" s="44"/>
      <c r="M8" s="44"/>
      <c r="N8" s="44"/>
      <c r="O8" s="47"/>
      <c r="P8" s="45" t="s">
        <v>52</v>
      </c>
      <c r="Q8" s="208" t="s">
        <v>47</v>
      </c>
      <c r="R8" s="209"/>
    </row>
    <row r="9" spans="3:23" ht="14.25" customHeight="1" x14ac:dyDescent="0.25">
      <c r="C9" s="46"/>
      <c r="D9" s="33"/>
      <c r="G9" s="210" t="s">
        <v>48</v>
      </c>
      <c r="H9" s="211"/>
      <c r="I9" s="38">
        <v>6</v>
      </c>
      <c r="J9" s="39">
        <v>0.32</v>
      </c>
      <c r="K9" s="42" t="s">
        <v>51</v>
      </c>
      <c r="L9" s="43" t="str">
        <f>IF(P9=M9,"+","-")</f>
        <v>-</v>
      </c>
      <c r="M9" s="42" t="s">
        <v>3</v>
      </c>
      <c r="N9" s="42" t="s">
        <v>54</v>
      </c>
      <c r="O9" s="16" t="str">
        <f>IF(ISBLANK(I9),"",IF(ISBLANK(J9),"",IF(P9=M10,L9&amp;N11,N11)))</f>
        <v>-6°0,32</v>
      </c>
      <c r="P9" s="39" t="s">
        <v>53</v>
      </c>
      <c r="Q9" s="212">
        <f>IF(ISBLANK(I9),"",IF(ISBLANK(J9),"",IF(J9&gt;60,"ERREUR !!",O11*(I9+(J9/60)))))</f>
        <v>-6.0053333333333336</v>
      </c>
      <c r="R9" s="213"/>
    </row>
    <row r="10" spans="3:23" ht="15" customHeight="1" x14ac:dyDescent="0.25">
      <c r="C10" s="46"/>
      <c r="D10" s="33"/>
      <c r="G10" s="210" t="s">
        <v>49</v>
      </c>
      <c r="H10" s="211"/>
      <c r="I10" s="38">
        <v>9</v>
      </c>
      <c r="J10" s="39">
        <v>29.73</v>
      </c>
      <c r="K10" s="42" t="s">
        <v>51</v>
      </c>
      <c r="L10" s="43" t="str">
        <f>IF(P10=N9,"+","-")</f>
        <v>+</v>
      </c>
      <c r="M10" s="42" t="s">
        <v>53</v>
      </c>
      <c r="N10" s="42" t="s">
        <v>55</v>
      </c>
      <c r="O10" s="11" t="str">
        <f>IF(ISBLANK(I10),"",IF(ISBLANK(J10),"",IF(P10=N10,L10&amp;N12,N12)))</f>
        <v>9°29,73</v>
      </c>
      <c r="P10" s="39" t="s">
        <v>54</v>
      </c>
      <c r="Q10" s="212">
        <f>IF(ISBLANK(I10),"",IF(ISBLANK(J10),"",IF(J10&gt;60,"ERREUR !!",O12*(I10+(J10/60)))))</f>
        <v>9.4954999999999998</v>
      </c>
      <c r="R10" s="213"/>
      <c r="S10" s="31"/>
      <c r="T10" s="31"/>
    </row>
    <row r="11" spans="3:23" x14ac:dyDescent="0.25">
      <c r="G11" s="194" t="s">
        <v>72</v>
      </c>
      <c r="H11" s="195"/>
      <c r="I11" s="83" t="s">
        <v>33</v>
      </c>
      <c r="J11" s="85">
        <v>37432</v>
      </c>
      <c r="K11" s="85"/>
      <c r="L11" s="85"/>
      <c r="M11" s="85"/>
      <c r="N11" s="86" t="str">
        <f>I9&amp;"°"&amp;J9</f>
        <v>6°0,32</v>
      </c>
      <c r="O11" s="87">
        <f>IF(P9=M10,-1,1)</f>
        <v>-1</v>
      </c>
      <c r="P11" s="198" t="str">
        <f>TEXT(J11,"aaaa-mm-jj")&amp;"T"&amp;TEXT(J12,"hh:mm:ss")&amp;"z"</f>
        <v>2006-06-26T21:45:00z</v>
      </c>
      <c r="Q11" s="198"/>
      <c r="R11" s="199"/>
      <c r="T11" s="30"/>
      <c r="U11" s="30"/>
      <c r="V11" s="32"/>
      <c r="W11" s="32"/>
    </row>
    <row r="12" spans="3:23" ht="15.75" thickBot="1" x14ac:dyDescent="0.3">
      <c r="G12" s="196"/>
      <c r="H12" s="197"/>
      <c r="I12" s="84" t="s">
        <v>73</v>
      </c>
      <c r="J12" s="114">
        <v>0.90625</v>
      </c>
      <c r="K12" s="88"/>
      <c r="L12" s="88"/>
      <c r="M12" s="88"/>
      <c r="N12" s="89" t="str">
        <f>I10&amp;"°"&amp;J10</f>
        <v>9°29,73</v>
      </c>
      <c r="O12" s="87">
        <f>IF(P10=N10,-1,1)</f>
        <v>1</v>
      </c>
      <c r="P12" s="200"/>
      <c r="Q12" s="200"/>
      <c r="R12" s="201"/>
      <c r="T12" s="30"/>
      <c r="U12" s="30"/>
      <c r="V12" s="32"/>
      <c r="W12" s="32"/>
    </row>
    <row r="13" spans="3:23" ht="15.75" thickBot="1" x14ac:dyDescent="0.3">
      <c r="C13" s="5" t="s">
        <v>1</v>
      </c>
      <c r="D13" s="5"/>
      <c r="E13" s="6"/>
      <c r="K13" s="81"/>
      <c r="L13" s="81"/>
      <c r="M13" s="81"/>
      <c r="N13" s="81"/>
      <c r="O13" s="81"/>
      <c r="P13" s="81"/>
      <c r="Q13" s="82"/>
    </row>
    <row r="14" spans="3:23" ht="15" customHeight="1" thickBot="1" x14ac:dyDescent="0.3">
      <c r="C14" s="97" t="s">
        <v>7</v>
      </c>
      <c r="D14" s="90"/>
      <c r="E14" s="90"/>
      <c r="F14" s="90"/>
      <c r="G14" s="90"/>
      <c r="H14" s="91"/>
      <c r="I14" s="91"/>
      <c r="J14" s="91"/>
      <c r="K14" s="90"/>
      <c r="L14" s="90"/>
      <c r="M14" s="90"/>
      <c r="N14" s="91"/>
      <c r="O14" s="12"/>
      <c r="P14" s="91"/>
      <c r="Q14" s="12" t="s">
        <v>17</v>
      </c>
      <c r="R14" s="17">
        <v>22.4</v>
      </c>
      <c r="S14" s="92" t="s">
        <v>2</v>
      </c>
    </row>
    <row r="15" spans="3:23" ht="14.25" customHeight="1" x14ac:dyDescent="0.25">
      <c r="C15" s="98" t="s">
        <v>32</v>
      </c>
      <c r="D15" s="93"/>
      <c r="E15" s="93"/>
      <c r="F15" s="93"/>
      <c r="G15" s="93"/>
      <c r="H15" s="23"/>
      <c r="I15" s="23"/>
      <c r="J15" s="23"/>
      <c r="K15" s="93"/>
      <c r="L15" s="93"/>
      <c r="M15" s="93"/>
      <c r="N15" s="23"/>
      <c r="O15" s="13"/>
      <c r="P15" s="23"/>
      <c r="Q15" s="13" t="s">
        <v>34</v>
      </c>
      <c r="R15" s="17">
        <v>22.4</v>
      </c>
      <c r="S15" s="94" t="s">
        <v>2</v>
      </c>
    </row>
    <row r="16" spans="3:23" x14ac:dyDescent="0.25">
      <c r="C16" s="98" t="s">
        <v>11</v>
      </c>
      <c r="D16" s="93"/>
      <c r="E16" s="93"/>
      <c r="F16" s="93"/>
      <c r="G16" s="93"/>
      <c r="H16" s="23"/>
      <c r="I16" s="23"/>
      <c r="J16" s="23"/>
      <c r="K16" s="93"/>
      <c r="L16" s="93"/>
      <c r="M16" s="93"/>
      <c r="N16" s="23"/>
      <c r="O16" s="14"/>
      <c r="P16" s="23"/>
      <c r="Q16" s="14" t="s">
        <v>35</v>
      </c>
      <c r="R16" s="20" t="s">
        <v>4</v>
      </c>
      <c r="S16" s="94" t="s">
        <v>6</v>
      </c>
    </row>
    <row r="17" spans="3:54" ht="15.75" thickBot="1" x14ac:dyDescent="0.3">
      <c r="C17" s="99" t="s">
        <v>12</v>
      </c>
      <c r="D17" s="95"/>
      <c r="E17" s="95"/>
      <c r="F17" s="95"/>
      <c r="G17" s="95"/>
      <c r="H17" s="24"/>
      <c r="I17" s="24"/>
      <c r="J17" s="24"/>
      <c r="K17" s="95"/>
      <c r="L17" s="95"/>
      <c r="M17" s="95"/>
      <c r="N17" s="24"/>
      <c r="O17" s="15"/>
      <c r="P17" s="24"/>
      <c r="Q17" s="15" t="s">
        <v>36</v>
      </c>
      <c r="R17" s="21" t="s">
        <v>4</v>
      </c>
      <c r="S17" s="96" t="s">
        <v>6</v>
      </c>
    </row>
    <row r="18" spans="3:54" hidden="1" x14ac:dyDescent="0.25">
      <c r="C18" s="8" t="s">
        <v>8</v>
      </c>
      <c r="D18" s="9"/>
      <c r="E18" s="9"/>
      <c r="F18" s="9"/>
      <c r="G18" s="9"/>
      <c r="H18" s="9"/>
      <c r="I18" s="9"/>
      <c r="J18" s="9"/>
      <c r="K18" s="10"/>
      <c r="L18" s="10"/>
      <c r="M18" s="10"/>
      <c r="N18" s="10"/>
      <c r="O18" s="25" t="s">
        <v>0</v>
      </c>
      <c r="P18" s="19">
        <f>(0.999842594+(0.00006793952*$R$14)-(0.00000909529*$R$14^2)+(0.0000001001685*$R$14^3)-(0.000000001120083*$R$14^4)+(0.000000000006536332*$R$14^5))</f>
        <v>0.99768148881597907</v>
      </c>
      <c r="Q18" s="10"/>
      <c r="R18" s="2"/>
    </row>
    <row r="19" spans="3:54" hidden="1" x14ac:dyDescent="0.25">
      <c r="C19" s="8" t="s">
        <v>9</v>
      </c>
      <c r="D19" s="9"/>
      <c r="E19" s="9"/>
      <c r="F19" s="9"/>
      <c r="G19" s="9"/>
      <c r="H19" s="9"/>
      <c r="I19" s="9"/>
      <c r="J19" s="9"/>
      <c r="K19" s="10"/>
      <c r="L19" s="10"/>
      <c r="M19" s="10"/>
      <c r="N19" s="10"/>
      <c r="O19" s="25" t="s">
        <v>43</v>
      </c>
      <c r="P19" s="19" t="e">
        <f>$P$24*($P$18/#REF!)</f>
        <v>#REF!</v>
      </c>
      <c r="Q19" s="10" t="s">
        <v>3</v>
      </c>
      <c r="R19" s="2"/>
    </row>
    <row r="20" spans="3:54" hidden="1" x14ac:dyDescent="0.25">
      <c r="C20" s="8" t="s">
        <v>18</v>
      </c>
      <c r="D20" s="9"/>
      <c r="E20" s="9"/>
      <c r="F20" s="9"/>
      <c r="G20" s="9"/>
      <c r="H20" s="9"/>
      <c r="I20" s="9"/>
      <c r="J20" s="9"/>
      <c r="K20" s="10"/>
      <c r="L20" s="10"/>
      <c r="M20" s="10"/>
      <c r="N20" s="10"/>
      <c r="O20" s="25" t="s">
        <v>44</v>
      </c>
      <c r="P20" s="19" t="e">
        <f>5+#REF!</f>
        <v>#REF!</v>
      </c>
      <c r="Q20" s="10" t="s">
        <v>6</v>
      </c>
      <c r="R20" s="2"/>
    </row>
    <row r="21" spans="3:54" hidden="1" x14ac:dyDescent="0.25">
      <c r="C21" s="8" t="s">
        <v>10</v>
      </c>
      <c r="D21" s="9"/>
      <c r="E21" s="9"/>
      <c r="F21" s="9"/>
      <c r="G21" s="9"/>
      <c r="H21" s="9"/>
      <c r="I21" s="9"/>
      <c r="J21" s="9"/>
      <c r="K21" s="10"/>
      <c r="L21" s="10"/>
      <c r="M21" s="10"/>
      <c r="N21" s="10"/>
      <c r="O21" s="25" t="s">
        <v>45</v>
      </c>
      <c r="P21" s="19" t="e">
        <f>P20*(1+0.00001*(R14-20))</f>
        <v>#REF!</v>
      </c>
      <c r="Q21" s="10" t="s">
        <v>6</v>
      </c>
      <c r="R21" s="2"/>
    </row>
    <row r="22" spans="3:54" hidden="1" x14ac:dyDescent="0.25">
      <c r="C22" s="8" t="s">
        <v>13</v>
      </c>
      <c r="D22" s="9"/>
      <c r="E22" s="9"/>
      <c r="F22" s="9"/>
      <c r="G22" s="9"/>
      <c r="H22" s="9"/>
      <c r="I22" s="9"/>
      <c r="J22" s="9"/>
      <c r="K22" s="10"/>
      <c r="L22" s="10"/>
      <c r="M22" s="10"/>
      <c r="N22" s="10"/>
      <c r="O22" s="25" t="s">
        <v>39</v>
      </c>
      <c r="P22" s="22" t="e">
        <f>$R$16*(1+0.00001*(20-$R$14))</f>
        <v>#VALUE!</v>
      </c>
      <c r="Q22" s="10" t="s">
        <v>6</v>
      </c>
      <c r="R22" s="2"/>
    </row>
    <row r="23" spans="3:54" hidden="1" x14ac:dyDescent="0.25">
      <c r="C23" s="8" t="s">
        <v>14</v>
      </c>
      <c r="D23" s="9"/>
      <c r="E23" s="9"/>
      <c r="F23" s="9"/>
      <c r="G23" s="9"/>
      <c r="H23" s="9"/>
      <c r="I23" s="9"/>
      <c r="J23" s="9"/>
      <c r="K23" s="10"/>
      <c r="L23" s="10"/>
      <c r="M23" s="10"/>
      <c r="N23" s="10"/>
      <c r="O23" s="25" t="s">
        <v>40</v>
      </c>
      <c r="P23" s="22" t="e">
        <f>$R$17*(1+0.00001*(20-$R$14))</f>
        <v>#VALUE!</v>
      </c>
      <c r="Q23" s="10" t="s">
        <v>6</v>
      </c>
      <c r="R23" s="2"/>
    </row>
    <row r="24" spans="3:54" hidden="1" x14ac:dyDescent="0.25">
      <c r="C24" s="8" t="s">
        <v>15</v>
      </c>
      <c r="D24" s="9"/>
      <c r="E24" s="9"/>
      <c r="F24" s="9"/>
      <c r="G24" s="9"/>
      <c r="H24" s="9"/>
      <c r="I24" s="9"/>
      <c r="J24" s="9"/>
      <c r="K24" s="10"/>
      <c r="L24" s="10"/>
      <c r="M24" s="10"/>
      <c r="N24" s="10"/>
      <c r="O24" s="25" t="s">
        <v>41</v>
      </c>
      <c r="P24" s="23" t="e">
        <f>MAX(#REF!)</f>
        <v>#REF!</v>
      </c>
      <c r="Q24" s="10" t="s">
        <v>3</v>
      </c>
      <c r="R24" s="2"/>
    </row>
    <row r="25" spans="3:54" hidden="1" x14ac:dyDescent="0.25">
      <c r="C25" s="8" t="s">
        <v>16</v>
      </c>
      <c r="D25" s="9"/>
      <c r="E25" s="9"/>
      <c r="F25" s="9"/>
      <c r="G25" s="9"/>
      <c r="H25" s="9"/>
      <c r="I25" s="9"/>
      <c r="J25" s="9"/>
      <c r="K25" s="10"/>
      <c r="L25" s="10"/>
      <c r="M25" s="10"/>
      <c r="N25" s="10"/>
      <c r="O25" s="25" t="s">
        <v>42</v>
      </c>
      <c r="P25" s="23" t="e">
        <f>IF(ISBLANK(R14),"",IF(ISBLANK(P21),"",IF(ISBLANK(R17),"",(($P$24*$P$18)/($P$22-$P$23)))))</f>
        <v>#REF!</v>
      </c>
      <c r="Q25" s="10" t="s">
        <v>3</v>
      </c>
      <c r="R25" s="2"/>
    </row>
    <row r="26" spans="3:54" hidden="1" x14ac:dyDescent="0.25">
      <c r="C26" s="40" t="s">
        <v>31</v>
      </c>
      <c r="D26" s="41"/>
      <c r="E26" s="41"/>
      <c r="F26" s="41"/>
      <c r="G26" s="41"/>
      <c r="H26" s="41"/>
      <c r="I26" s="41"/>
      <c r="J26" s="41"/>
      <c r="K26" s="10"/>
      <c r="L26" s="10"/>
      <c r="M26" s="10"/>
      <c r="N26" s="10"/>
      <c r="O26" s="25" t="s">
        <v>30</v>
      </c>
      <c r="P26" s="23" t="e">
        <f>2+(#REF!+#REF!)</f>
        <v>#REF!</v>
      </c>
      <c r="Q26" s="10" t="s">
        <v>6</v>
      </c>
      <c r="R26" s="2"/>
    </row>
    <row r="27" spans="3:54" ht="15.75" hidden="1" thickBot="1" x14ac:dyDescent="0.3">
      <c r="C27" s="26"/>
      <c r="D27" s="27"/>
      <c r="E27" s="27"/>
      <c r="F27" s="27"/>
      <c r="G27" s="27"/>
      <c r="H27" s="27"/>
      <c r="I27" s="27"/>
      <c r="J27" s="27"/>
      <c r="K27" s="28"/>
      <c r="L27" s="28"/>
      <c r="M27" s="28"/>
      <c r="N27" s="28"/>
      <c r="O27" s="29" t="s">
        <v>29</v>
      </c>
      <c r="P27" s="24">
        <v>1.6999999999999999E-3</v>
      </c>
      <c r="Q27" s="28"/>
      <c r="R27" s="4"/>
    </row>
    <row r="29" spans="3:54" ht="15.75" x14ac:dyDescent="0.25">
      <c r="E29" s="202" t="s">
        <v>60</v>
      </c>
      <c r="F29" s="202"/>
      <c r="G29" s="202"/>
      <c r="H29" s="202"/>
      <c r="I29" s="69" t="s">
        <v>66</v>
      </c>
      <c r="K29" s="70"/>
      <c r="L29" s="70"/>
      <c r="M29" s="70"/>
      <c r="N29" s="71"/>
      <c r="O29" s="70" t="s">
        <v>66</v>
      </c>
    </row>
    <row r="30" spans="3:54" ht="16.5" thickBot="1" x14ac:dyDescent="0.3">
      <c r="E30" s="173"/>
      <c r="F30" s="173"/>
      <c r="G30" s="173"/>
      <c r="H30" s="173"/>
      <c r="I30" s="173"/>
      <c r="J30" s="73"/>
      <c r="K30" s="72"/>
      <c r="L30" s="72"/>
      <c r="M30" s="72"/>
      <c r="N30" s="71"/>
      <c r="O30" s="71" t="s">
        <v>65</v>
      </c>
      <c r="P30" s="71"/>
    </row>
    <row r="31" spans="3:54" ht="15.75" customHeight="1" x14ac:dyDescent="0.25">
      <c r="C31" s="203" t="s">
        <v>5</v>
      </c>
      <c r="D31" s="190" t="s">
        <v>24</v>
      </c>
      <c r="E31" s="190" t="s">
        <v>58</v>
      </c>
      <c r="F31" s="190" t="s">
        <v>56</v>
      </c>
      <c r="G31" s="190" t="s">
        <v>20</v>
      </c>
      <c r="H31" s="190" t="s">
        <v>76</v>
      </c>
      <c r="I31" s="188" t="s">
        <v>77</v>
      </c>
      <c r="J31" s="188" t="s">
        <v>64</v>
      </c>
      <c r="K31" s="190" t="s">
        <v>21</v>
      </c>
      <c r="L31" s="190" t="s">
        <v>22</v>
      </c>
      <c r="M31" s="190" t="s">
        <v>26</v>
      </c>
      <c r="N31" s="190" t="s">
        <v>25</v>
      </c>
      <c r="O31" s="190" t="s">
        <v>23</v>
      </c>
      <c r="P31" s="192" t="s">
        <v>74</v>
      </c>
      <c r="Q31" s="192"/>
      <c r="R31" s="192"/>
      <c r="S31" s="192"/>
      <c r="T31" s="184" t="s">
        <v>69</v>
      </c>
      <c r="U31" s="184"/>
      <c r="V31" s="184" t="s">
        <v>70</v>
      </c>
      <c r="W31" s="184"/>
      <c r="X31" s="184" t="s">
        <v>71</v>
      </c>
      <c r="Y31" s="184"/>
      <c r="Z31" s="184" t="s">
        <v>67</v>
      </c>
      <c r="AA31" s="184"/>
      <c r="AB31" s="184" t="s">
        <v>68</v>
      </c>
      <c r="AC31" s="186"/>
      <c r="AD31" s="227" t="s">
        <v>80</v>
      </c>
      <c r="AE31" s="227" t="s">
        <v>81</v>
      </c>
      <c r="AF31" s="227" t="s">
        <v>82</v>
      </c>
      <c r="AG31" s="228" t="s">
        <v>83</v>
      </c>
      <c r="AH31" s="227" t="s">
        <v>84</v>
      </c>
      <c r="AI31" s="227" t="s">
        <v>85</v>
      </c>
      <c r="AJ31" s="227" t="s">
        <v>86</v>
      </c>
      <c r="AK31" s="227" t="s">
        <v>87</v>
      </c>
      <c r="AL31" s="228" t="s">
        <v>88</v>
      </c>
      <c r="AM31" s="227" t="s">
        <v>89</v>
      </c>
      <c r="AN31" s="227" t="s">
        <v>90</v>
      </c>
      <c r="AO31" s="227" t="s">
        <v>91</v>
      </c>
      <c r="AP31" s="227" t="s">
        <v>92</v>
      </c>
      <c r="AQ31" s="227" t="s">
        <v>93</v>
      </c>
      <c r="AR31" s="228" t="s">
        <v>94</v>
      </c>
      <c r="AS31" s="228" t="s">
        <v>95</v>
      </c>
      <c r="AT31" s="228" t="s">
        <v>96</v>
      </c>
      <c r="AU31" s="227" t="s">
        <v>97</v>
      </c>
      <c r="AV31" s="227" t="s">
        <v>98</v>
      </c>
      <c r="AW31" s="229" t="s">
        <v>99</v>
      </c>
      <c r="AX31" s="227" t="s">
        <v>100</v>
      </c>
      <c r="AY31" s="227" t="s">
        <v>101</v>
      </c>
      <c r="AZ31" s="228" t="s">
        <v>102</v>
      </c>
      <c r="BA31" s="227" t="s">
        <v>103</v>
      </c>
      <c r="BB31" s="230" t="s">
        <v>104</v>
      </c>
    </row>
    <row r="32" spans="3:54" ht="15.75" customHeight="1" x14ac:dyDescent="0.25">
      <c r="C32" s="204"/>
      <c r="D32" s="191"/>
      <c r="E32" s="191"/>
      <c r="F32" s="191"/>
      <c r="G32" s="191"/>
      <c r="H32" s="191"/>
      <c r="I32" s="205"/>
      <c r="J32" s="189"/>
      <c r="K32" s="191"/>
      <c r="L32" s="191"/>
      <c r="M32" s="191"/>
      <c r="N32" s="191"/>
      <c r="O32" s="191"/>
      <c r="P32" s="193"/>
      <c r="Q32" s="193"/>
      <c r="R32" s="193"/>
      <c r="S32" s="193"/>
      <c r="T32" s="185"/>
      <c r="U32" s="185"/>
      <c r="V32" s="185"/>
      <c r="W32" s="185"/>
      <c r="X32" s="185"/>
      <c r="Y32" s="185"/>
      <c r="Z32" s="185"/>
      <c r="AA32" s="185"/>
      <c r="AB32" s="185"/>
      <c r="AC32" s="187"/>
      <c r="AD32" s="227"/>
      <c r="AE32" s="227"/>
      <c r="AF32" s="227"/>
      <c r="AG32" s="228"/>
      <c r="AH32" s="227"/>
      <c r="AI32" s="227"/>
      <c r="AJ32" s="227"/>
      <c r="AK32" s="227"/>
      <c r="AL32" s="228"/>
      <c r="AM32" s="227"/>
      <c r="AN32" s="227"/>
      <c r="AO32" s="227"/>
      <c r="AP32" s="227"/>
      <c r="AQ32" s="227"/>
      <c r="AR32" s="228"/>
      <c r="AS32" s="228"/>
      <c r="AT32" s="228"/>
      <c r="AU32" s="227"/>
      <c r="AV32" s="227"/>
      <c r="AW32" s="229"/>
      <c r="AX32" s="227"/>
      <c r="AY32" s="227"/>
      <c r="AZ32" s="228"/>
      <c r="BA32" s="227"/>
      <c r="BB32" s="230"/>
    </row>
    <row r="33" spans="1:54" ht="15.75" customHeight="1" x14ac:dyDescent="0.25">
      <c r="C33" s="178" t="s">
        <v>59</v>
      </c>
      <c r="D33" s="180" t="s">
        <v>4</v>
      </c>
      <c r="E33" s="180" t="s">
        <v>2</v>
      </c>
      <c r="F33" s="176" t="s">
        <v>62</v>
      </c>
      <c r="G33" s="182"/>
      <c r="H33" s="176" t="s">
        <v>27</v>
      </c>
      <c r="I33" s="176" t="s">
        <v>27</v>
      </c>
      <c r="J33" s="176" t="s">
        <v>62</v>
      </c>
      <c r="K33" s="174"/>
      <c r="L33" s="174"/>
      <c r="M33" s="174"/>
      <c r="N33" s="174"/>
      <c r="O33" s="174"/>
      <c r="P33" s="137" t="s">
        <v>132</v>
      </c>
      <c r="Q33" s="137"/>
      <c r="R33" s="137" t="s">
        <v>133</v>
      </c>
      <c r="S33" s="137" t="s">
        <v>134</v>
      </c>
      <c r="T33" s="138" t="s">
        <v>135</v>
      </c>
      <c r="U33" s="138" t="s">
        <v>136</v>
      </c>
      <c r="V33" s="138" t="s">
        <v>137</v>
      </c>
      <c r="W33" s="138" t="s">
        <v>138</v>
      </c>
      <c r="X33" s="138" t="s">
        <v>139</v>
      </c>
      <c r="Y33" s="138" t="s">
        <v>140</v>
      </c>
      <c r="Z33" s="138" t="s">
        <v>141</v>
      </c>
      <c r="AA33" s="138" t="s">
        <v>142</v>
      </c>
      <c r="AB33" s="138" t="s">
        <v>143</v>
      </c>
      <c r="AC33" s="139" t="s">
        <v>144</v>
      </c>
      <c r="AD33" s="129" t="s">
        <v>105</v>
      </c>
      <c r="AE33" s="129" t="s">
        <v>106</v>
      </c>
      <c r="AF33" s="129" t="s">
        <v>107</v>
      </c>
      <c r="AG33" s="130" t="s">
        <v>108</v>
      </c>
      <c r="AH33" s="129" t="s">
        <v>109</v>
      </c>
      <c r="AI33" s="131" t="s">
        <v>110</v>
      </c>
      <c r="AJ33" s="129" t="s">
        <v>111</v>
      </c>
      <c r="AK33" s="131" t="s">
        <v>112</v>
      </c>
      <c r="AL33" s="129" t="s">
        <v>113</v>
      </c>
      <c r="AM33" s="129" t="s">
        <v>114</v>
      </c>
      <c r="AN33" s="129" t="s">
        <v>115</v>
      </c>
      <c r="AO33" s="129" t="s">
        <v>116</v>
      </c>
      <c r="AP33" s="129" t="s">
        <v>117</v>
      </c>
      <c r="AQ33" s="131" t="s">
        <v>118</v>
      </c>
      <c r="AR33" s="129" t="s">
        <v>119</v>
      </c>
      <c r="AS33" s="129" t="s">
        <v>120</v>
      </c>
      <c r="AT33" s="132" t="s">
        <v>121</v>
      </c>
      <c r="AU33" s="131" t="s">
        <v>122</v>
      </c>
      <c r="AV33" s="131" t="s">
        <v>123</v>
      </c>
      <c r="AW33" s="131" t="s">
        <v>124</v>
      </c>
      <c r="AX33" s="129" t="s">
        <v>125</v>
      </c>
      <c r="AY33" s="129" t="s">
        <v>126</v>
      </c>
      <c r="AZ33" s="130" t="s">
        <v>127</v>
      </c>
      <c r="BA33" s="129" t="s">
        <v>128</v>
      </c>
      <c r="BB33" s="133" t="s">
        <v>129</v>
      </c>
    </row>
    <row r="34" spans="1:54" ht="14.25" customHeight="1" thickBot="1" x14ac:dyDescent="0.3">
      <c r="C34" s="179"/>
      <c r="D34" s="181"/>
      <c r="E34" s="181"/>
      <c r="F34" s="177"/>
      <c r="G34" s="183"/>
      <c r="H34" s="177"/>
      <c r="I34" s="177"/>
      <c r="J34" s="177"/>
      <c r="K34" s="125"/>
      <c r="L34" s="125"/>
      <c r="M34" s="125"/>
      <c r="N34" s="126" t="s">
        <v>6</v>
      </c>
      <c r="O34" s="125"/>
      <c r="P34" s="126" t="s">
        <v>61</v>
      </c>
      <c r="Q34" s="126" t="s">
        <v>79</v>
      </c>
      <c r="R34" s="126" t="s">
        <v>63</v>
      </c>
      <c r="S34" s="126" t="s">
        <v>28</v>
      </c>
      <c r="T34" s="100" t="s">
        <v>63</v>
      </c>
      <c r="U34" s="100" t="s">
        <v>28</v>
      </c>
      <c r="V34" s="100" t="s">
        <v>63</v>
      </c>
      <c r="W34" s="100" t="s">
        <v>28</v>
      </c>
      <c r="X34" s="100" t="s">
        <v>63</v>
      </c>
      <c r="Y34" s="100" t="s">
        <v>28</v>
      </c>
      <c r="Z34" s="100" t="s">
        <v>63</v>
      </c>
      <c r="AA34" s="100" t="s">
        <v>28</v>
      </c>
      <c r="AB34" s="100" t="s">
        <v>63</v>
      </c>
      <c r="AC34" s="101" t="s">
        <v>28</v>
      </c>
      <c r="AD34" s="134" t="s">
        <v>130</v>
      </c>
      <c r="AE34" s="134" t="s">
        <v>130</v>
      </c>
      <c r="AF34" s="134" t="s">
        <v>130</v>
      </c>
      <c r="AG34" s="135" t="s">
        <v>131</v>
      </c>
      <c r="AH34" s="134" t="s">
        <v>131</v>
      </c>
      <c r="AI34" s="134" t="s">
        <v>131</v>
      </c>
      <c r="AJ34" s="134" t="s">
        <v>131</v>
      </c>
      <c r="AK34" s="134" t="s">
        <v>131</v>
      </c>
      <c r="AL34" s="134" t="s">
        <v>131</v>
      </c>
      <c r="AM34" s="134" t="s">
        <v>131</v>
      </c>
      <c r="AN34" s="134" t="s">
        <v>131</v>
      </c>
      <c r="AO34" s="134" t="s">
        <v>131</v>
      </c>
      <c r="AP34" s="134" t="s">
        <v>131</v>
      </c>
      <c r="AQ34" s="134" t="s">
        <v>131</v>
      </c>
      <c r="AR34" s="134" t="s">
        <v>131</v>
      </c>
      <c r="AS34" s="134" t="s">
        <v>131</v>
      </c>
      <c r="AT34" s="134" t="s">
        <v>131</v>
      </c>
      <c r="AU34" s="134" t="s">
        <v>131</v>
      </c>
      <c r="AV34" s="134" t="s">
        <v>131</v>
      </c>
      <c r="AW34" s="134" t="s">
        <v>131</v>
      </c>
      <c r="AX34" s="134" t="s">
        <v>131</v>
      </c>
      <c r="AY34" s="134" t="s">
        <v>131</v>
      </c>
      <c r="AZ34" s="134" t="s">
        <v>131</v>
      </c>
      <c r="BA34" s="134" t="s">
        <v>131</v>
      </c>
      <c r="BB34" s="134" t="s">
        <v>131</v>
      </c>
    </row>
    <row r="35" spans="1:54" ht="15.75" x14ac:dyDescent="0.25">
      <c r="A35" s="75">
        <f>IF(ISBLANK(VLOOKUP(D35,#REF!,3)),0,1)</f>
        <v>1</v>
      </c>
      <c r="B35" s="74">
        <f>IF(ISBLANK(D35),0,IF(ISBLANK(E35),0,IF(ISBLANK(F35),0,1)))</f>
        <v>0</v>
      </c>
      <c r="C35" s="140">
        <v>1</v>
      </c>
      <c r="D35" s="53"/>
      <c r="E35" s="53"/>
      <c r="F35" s="53"/>
      <c r="G35" s="164">
        <v>34.945399999999999</v>
      </c>
      <c r="H35" s="53">
        <v>2000</v>
      </c>
      <c r="I35" s="159">
        <v>2000</v>
      </c>
      <c r="J35" s="142" t="s">
        <v>4</v>
      </c>
      <c r="K35" s="143" t="str">
        <f>IF(ISBLANK(E35),"",(0.000824493-(0.0000040899*E35)+(0.000000076438*E35^2)-(0.00000000082467*E35^3)+(0.0000000000053875*E35^4)))</f>
        <v/>
      </c>
      <c r="L35" s="143" t="str">
        <f>IF(ISBLANK(E35),"",(-0.00000572466+(0.00000010227*E35)-(0.0000000016546*E35^2)))</f>
        <v/>
      </c>
      <c r="M35" s="143" t="str">
        <f>IF(ISBLANK(E35),"",IF(ISBLANK(G35),(O35+(K35*35)+(L35*35^1.5)+(0.00000048314*35^2)),(O35+(K35*G35)+(L35*G35^1.5)+(0.00000048314*G35^2))))</f>
        <v/>
      </c>
      <c r="N35" s="144" t="str">
        <f>IF(ISBLANK(D35),"",IF(ISBLANK(G35),J35*(1+0.00001*(35-20)),J35*(1+0.00001*(G35-20))))</f>
        <v/>
      </c>
      <c r="O35" s="143" t="str">
        <f>IF(ISBLANK(E35),"",(0.999842594+(0.00006793952*E35)-(0.00000909529*E35^2)+(0.0000001001685*E35^3)-(0.000000001120083*E35^4)+(0.000000000006536332*E35^5)))</f>
        <v/>
      </c>
      <c r="P35" s="145">
        <v>5.3739999999999997</v>
      </c>
      <c r="Q35" s="145" t="s">
        <v>4</v>
      </c>
      <c r="R35" s="145" t="s">
        <v>4</v>
      </c>
      <c r="S35" s="146">
        <v>233.7</v>
      </c>
      <c r="T35" s="231">
        <v>0</v>
      </c>
      <c r="U35" s="231">
        <v>0</v>
      </c>
      <c r="X35" s="231">
        <v>22.15</v>
      </c>
      <c r="Y35" s="231">
        <v>21.644745409227674</v>
      </c>
      <c r="Z35" s="231">
        <v>1.5329999999999999</v>
      </c>
      <c r="AA35" s="231">
        <v>1.4980313639885339</v>
      </c>
      <c r="AB35" s="231">
        <v>26.71</v>
      </c>
      <c r="AC35" s="231">
        <v>26.100729114242494</v>
      </c>
      <c r="AD35" s="149"/>
      <c r="AE35" s="149"/>
      <c r="AF35" s="149"/>
      <c r="AG35" s="149"/>
      <c r="AH35" s="149"/>
      <c r="AI35" s="149"/>
      <c r="AJ35" s="149"/>
      <c r="AK35" s="149"/>
      <c r="AL35" s="149"/>
      <c r="AM35" s="149"/>
      <c r="AN35" s="149"/>
      <c r="AO35" s="149"/>
      <c r="AP35" s="149"/>
      <c r="AQ35" s="149"/>
      <c r="AR35" s="149"/>
      <c r="AS35" s="149"/>
      <c r="AT35" s="149"/>
      <c r="AU35" s="149"/>
      <c r="AV35" s="149"/>
      <c r="AW35" s="149"/>
      <c r="AX35" s="149"/>
      <c r="AY35" s="149"/>
      <c r="AZ35" s="149"/>
      <c r="BA35" s="149"/>
      <c r="BB35" s="150"/>
    </row>
    <row r="36" spans="1:54" ht="15.75" x14ac:dyDescent="0.25">
      <c r="A36" s="75">
        <f>IF(ISBLANK(VLOOKUP(D36,#REF!,3)),0,1)</f>
        <v>1</v>
      </c>
      <c r="B36" s="74">
        <f t="shared" ref="B36:B58" si="0">IF(ISBLANK(D36),0,IF(ISBLANK(E36),0,IF(ISBLANK(F36),0,1)))</f>
        <v>0</v>
      </c>
      <c r="C36" s="52">
        <v>2</v>
      </c>
      <c r="D36" s="53"/>
      <c r="E36" s="53"/>
      <c r="F36" s="53"/>
      <c r="G36" s="164">
        <v>34.9467</v>
      </c>
      <c r="H36" s="53">
        <v>1900</v>
      </c>
      <c r="I36" s="159">
        <v>1899</v>
      </c>
      <c r="J36" s="127" t="s">
        <v>4</v>
      </c>
      <c r="K36" s="57" t="str">
        <f t="shared" ref="K36:K45" si="1">IF(ISBLANK(E36),"",(0.000824493-(0.0000040899*E36)+(0.000000076438*E36^2)-(0.00000000082467*E36^3)+(0.0000000000053875*E36^4)))</f>
        <v/>
      </c>
      <c r="L36" s="57" t="str">
        <f t="shared" ref="L36:L45" si="2">IF(ISBLANK(E36),"",(-0.00000572466+(0.00000010227*E36)-(0.0000000016546*E36^2)))</f>
        <v/>
      </c>
      <c r="M36" s="57" t="str">
        <f t="shared" ref="M36:M45" si="3">IF(ISBLANK(E36),"",IF(ISBLANK(G36),(O36+(K36*35)+(L36*35^1.5)+(0.00000048314*35^2)),(O36+(K36*G36)+(L36*G36^1.5)+(0.00000048314*G36^2))))</f>
        <v/>
      </c>
      <c r="N36" s="58" t="str">
        <f t="shared" ref="N36:N45" si="4">IF(ISBLANK(D36),"",IF(ISBLANK(G36),J36*(1+0.00001*(35-20)),J36*(1+0.00001*(G36-20))))</f>
        <v/>
      </c>
      <c r="O36" s="57" t="str">
        <f t="shared" ref="O36:O45" si="5">IF(ISBLANK(E36),"",(0.999842594+(0.00006793952*E36)-(0.00000909529*E36^2)+(0.0000001001685*E36^3)-(0.000000001120083*E36^4)+(0.000000000006536332*E36^5)))</f>
        <v/>
      </c>
      <c r="P36" s="59">
        <v>5.33</v>
      </c>
      <c r="Q36" s="59" t="s">
        <v>4</v>
      </c>
      <c r="R36" s="59" t="s">
        <v>4</v>
      </c>
      <c r="S36" s="60">
        <v>231.7</v>
      </c>
      <c r="T36" s="231">
        <v>0</v>
      </c>
      <c r="U36" s="231">
        <v>0</v>
      </c>
      <c r="X36" s="231">
        <v>22.27</v>
      </c>
      <c r="Y36" s="231">
        <v>21.76200813830701</v>
      </c>
      <c r="Z36" s="231">
        <v>1.5289999999999999</v>
      </c>
      <c r="AA36" s="231">
        <v>1.4941226063525559</v>
      </c>
      <c r="AB36" s="231">
        <v>25.76</v>
      </c>
      <c r="AC36" s="231">
        <v>25.172399175697738</v>
      </c>
      <c r="AD36" s="76"/>
      <c r="AE36" s="76"/>
      <c r="AF36" s="76"/>
      <c r="AG36" s="76"/>
      <c r="AH36" s="76"/>
      <c r="AI36" s="76"/>
      <c r="AJ36" s="76"/>
      <c r="AK36" s="76"/>
      <c r="AL36" s="76"/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76"/>
      <c r="BA36" s="76"/>
      <c r="BB36" s="77"/>
    </row>
    <row r="37" spans="1:54" ht="15.75" x14ac:dyDescent="0.25">
      <c r="A37" s="75">
        <f>IF(ISBLANK(VLOOKUP(D37,#REF!,3)),0,1)</f>
        <v>1</v>
      </c>
      <c r="B37" s="74">
        <f t="shared" si="0"/>
        <v>0</v>
      </c>
      <c r="C37" s="52">
        <v>3</v>
      </c>
      <c r="D37" s="53"/>
      <c r="E37" s="53"/>
      <c r="F37" s="53"/>
      <c r="G37" s="164">
        <v>34.944200000000002</v>
      </c>
      <c r="H37" s="53">
        <v>1800</v>
      </c>
      <c r="I37" s="159">
        <v>1799</v>
      </c>
      <c r="J37" s="127" t="s">
        <v>4</v>
      </c>
      <c r="K37" s="57" t="str">
        <f t="shared" si="1"/>
        <v/>
      </c>
      <c r="L37" s="57" t="str">
        <f t="shared" si="2"/>
        <v/>
      </c>
      <c r="M37" s="57" t="str">
        <f t="shared" si="3"/>
        <v/>
      </c>
      <c r="N37" s="58" t="str">
        <f t="shared" si="4"/>
        <v/>
      </c>
      <c r="O37" s="57" t="str">
        <f t="shared" si="5"/>
        <v/>
      </c>
      <c r="P37" s="59">
        <v>5.23</v>
      </c>
      <c r="Q37" s="59" t="s">
        <v>4</v>
      </c>
      <c r="R37" s="59" t="s">
        <v>4</v>
      </c>
      <c r="S37" s="60">
        <v>227.4</v>
      </c>
      <c r="T37" s="231">
        <v>0</v>
      </c>
      <c r="U37" s="231">
        <v>0</v>
      </c>
      <c r="X37" s="231">
        <v>22.74</v>
      </c>
      <c r="Y37" s="231">
        <v>22.221287160534416</v>
      </c>
      <c r="Z37" s="231">
        <v>1.548</v>
      </c>
      <c r="AA37" s="231">
        <v>1.5126892051234511</v>
      </c>
      <c r="AB37" s="231">
        <v>24.44</v>
      </c>
      <c r="AC37" s="231">
        <v>23.88250915582503</v>
      </c>
      <c r="AD37" s="76"/>
      <c r="AE37" s="76"/>
      <c r="AF37" s="76"/>
      <c r="AG37" s="76"/>
      <c r="AH37" s="76"/>
      <c r="AI37" s="76"/>
      <c r="AJ37" s="76"/>
      <c r="AK37" s="76"/>
      <c r="AL37" s="76"/>
      <c r="AM37" s="76"/>
      <c r="AN37" s="76"/>
      <c r="AO37" s="76"/>
      <c r="AP37" s="76"/>
      <c r="AQ37" s="76"/>
      <c r="AR37" s="76"/>
      <c r="AS37" s="76"/>
      <c r="AT37" s="76"/>
      <c r="AU37" s="76"/>
      <c r="AV37" s="76"/>
      <c r="AW37" s="76"/>
      <c r="AX37" s="76"/>
      <c r="AY37" s="76"/>
      <c r="AZ37" s="76"/>
      <c r="BA37" s="76"/>
      <c r="BB37" s="77"/>
    </row>
    <row r="38" spans="1:54" ht="15.75" x14ac:dyDescent="0.25">
      <c r="A38" s="75">
        <f>IF(ISBLANK(VLOOKUP(D38,#REF!,3)),0,1)</f>
        <v>1</v>
      </c>
      <c r="B38" s="74">
        <f t="shared" si="0"/>
        <v>0</v>
      </c>
      <c r="C38" s="52">
        <v>4</v>
      </c>
      <c r="D38" s="53"/>
      <c r="E38" s="53"/>
      <c r="F38" s="53"/>
      <c r="G38" s="164">
        <v>34.950600000000001</v>
      </c>
      <c r="H38" s="53">
        <v>1700</v>
      </c>
      <c r="I38" s="159">
        <v>1699</v>
      </c>
      <c r="J38" s="127" t="s">
        <v>4</v>
      </c>
      <c r="K38" s="57" t="str">
        <f t="shared" si="1"/>
        <v/>
      </c>
      <c r="L38" s="57" t="str">
        <f t="shared" si="2"/>
        <v/>
      </c>
      <c r="M38" s="57" t="str">
        <f t="shared" si="3"/>
        <v/>
      </c>
      <c r="N38" s="58" t="str">
        <f t="shared" si="4"/>
        <v/>
      </c>
      <c r="O38" s="57" t="str">
        <f t="shared" si="5"/>
        <v/>
      </c>
      <c r="P38" s="59">
        <v>5.242</v>
      </c>
      <c r="Q38" s="59" t="s">
        <v>4</v>
      </c>
      <c r="R38" s="59" t="s">
        <v>4</v>
      </c>
      <c r="S38" s="60">
        <v>227.9</v>
      </c>
      <c r="T38" s="231">
        <v>0</v>
      </c>
      <c r="U38" s="231">
        <v>0</v>
      </c>
      <c r="X38" s="231">
        <v>22.56</v>
      </c>
      <c r="Y38" s="231">
        <v>22.045393066915409</v>
      </c>
      <c r="Z38" s="231">
        <v>1.554</v>
      </c>
      <c r="AA38" s="231">
        <v>1.518552341577418</v>
      </c>
      <c r="AB38" s="231">
        <v>22.82</v>
      </c>
      <c r="AC38" s="231">
        <v>22.299462313253976</v>
      </c>
      <c r="AD38" s="76"/>
      <c r="AE38" s="76"/>
      <c r="AF38" s="76"/>
      <c r="AG38" s="76"/>
      <c r="AH38" s="76"/>
      <c r="AI38" s="76"/>
      <c r="AJ38" s="76"/>
      <c r="AK38" s="76"/>
      <c r="AL38" s="76"/>
      <c r="AM38" s="76"/>
      <c r="AN38" s="76"/>
      <c r="AO38" s="76"/>
      <c r="AP38" s="76"/>
      <c r="AQ38" s="76"/>
      <c r="AR38" s="76"/>
      <c r="AS38" s="76"/>
      <c r="AT38" s="76"/>
      <c r="AU38" s="76"/>
      <c r="AV38" s="76"/>
      <c r="AW38" s="76"/>
      <c r="AX38" s="76"/>
      <c r="AY38" s="76"/>
      <c r="AZ38" s="76"/>
      <c r="BA38" s="76"/>
      <c r="BB38" s="77"/>
    </row>
    <row r="39" spans="1:54" ht="15.75" x14ac:dyDescent="0.25">
      <c r="A39" s="75">
        <f>IF(ISBLANK(VLOOKUP(D39,#REF!,3)),0,1)</f>
        <v>1</v>
      </c>
      <c r="B39" s="74">
        <f t="shared" si="0"/>
        <v>0</v>
      </c>
      <c r="C39" s="52">
        <v>5</v>
      </c>
      <c r="D39" s="53"/>
      <c r="E39" s="53"/>
      <c r="F39" s="53"/>
      <c r="G39" s="164">
        <v>34.945700000000002</v>
      </c>
      <c r="H39" s="53">
        <v>1600</v>
      </c>
      <c r="I39" s="159">
        <v>1600</v>
      </c>
      <c r="J39" s="127" t="s">
        <v>4</v>
      </c>
      <c r="K39" s="57" t="str">
        <f t="shared" si="1"/>
        <v/>
      </c>
      <c r="L39" s="57" t="str">
        <f t="shared" si="2"/>
        <v/>
      </c>
      <c r="M39" s="57" t="str">
        <f t="shared" si="3"/>
        <v/>
      </c>
      <c r="N39" s="58" t="str">
        <f t="shared" si="4"/>
        <v/>
      </c>
      <c r="O39" s="57" t="str">
        <f t="shared" si="5"/>
        <v/>
      </c>
      <c r="P39" s="59">
        <v>5.1230000000000002</v>
      </c>
      <c r="Q39" s="59" t="s">
        <v>4</v>
      </c>
      <c r="R39" s="59" t="s">
        <v>4</v>
      </c>
      <c r="S39" s="60">
        <v>222.7</v>
      </c>
      <c r="T39" s="231">
        <v>0</v>
      </c>
      <c r="U39" s="231">
        <v>0</v>
      </c>
      <c r="X39" s="231">
        <v>22.97</v>
      </c>
      <c r="Y39" s="231">
        <v>22.446040724603144</v>
      </c>
      <c r="Z39" s="231">
        <v>1.5820000000000001</v>
      </c>
      <c r="AA39" s="231">
        <v>1.5459136450292634</v>
      </c>
      <c r="AB39" s="231">
        <v>22.61</v>
      </c>
      <c r="AC39" s="231">
        <v>22.094252537365133</v>
      </c>
      <c r="AD39" s="76"/>
      <c r="AE39" s="76"/>
      <c r="AF39" s="76"/>
      <c r="AG39" s="76"/>
      <c r="AH39" s="76"/>
      <c r="AI39" s="76"/>
      <c r="AJ39" s="76"/>
      <c r="AK39" s="76"/>
      <c r="AL39" s="76"/>
      <c r="AM39" s="76"/>
      <c r="AN39" s="76"/>
      <c r="AO39" s="76"/>
      <c r="AP39" s="76"/>
      <c r="AQ39" s="76"/>
      <c r="AR39" s="76"/>
      <c r="AS39" s="76"/>
      <c r="AT39" s="76"/>
      <c r="AU39" s="76"/>
      <c r="AV39" s="76"/>
      <c r="AW39" s="76"/>
      <c r="AX39" s="76"/>
      <c r="AY39" s="76"/>
      <c r="AZ39" s="76"/>
      <c r="BA39" s="76"/>
      <c r="BB39" s="77"/>
    </row>
    <row r="40" spans="1:54" ht="15.75" x14ac:dyDescent="0.25">
      <c r="A40" s="75">
        <f>IF(ISBLANK(VLOOKUP(D40,#REF!,3)),0,1)</f>
        <v>1</v>
      </c>
      <c r="B40" s="74">
        <f t="shared" si="0"/>
        <v>0</v>
      </c>
      <c r="C40" s="52">
        <v>6</v>
      </c>
      <c r="D40" s="53"/>
      <c r="E40" s="53"/>
      <c r="F40" s="53"/>
      <c r="G40" s="232">
        <v>34.924199999999999</v>
      </c>
      <c r="H40" s="53">
        <v>1500</v>
      </c>
      <c r="I40" s="159">
        <v>1499</v>
      </c>
      <c r="J40" s="127" t="s">
        <v>4</v>
      </c>
      <c r="K40" s="57" t="str">
        <f t="shared" si="1"/>
        <v/>
      </c>
      <c r="L40" s="57" t="str">
        <f t="shared" si="2"/>
        <v/>
      </c>
      <c r="M40" s="57" t="str">
        <f t="shared" si="3"/>
        <v/>
      </c>
      <c r="N40" s="58" t="str">
        <f t="shared" si="4"/>
        <v/>
      </c>
      <c r="O40" s="57" t="str">
        <f t="shared" si="5"/>
        <v/>
      </c>
      <c r="P40" s="59">
        <v>4.9039999999999999</v>
      </c>
      <c r="Q40" s="59" t="s">
        <v>4</v>
      </c>
      <c r="R40" s="59" t="s">
        <v>4</v>
      </c>
      <c r="S40" s="60">
        <v>213.2</v>
      </c>
      <c r="T40" s="231">
        <v>0</v>
      </c>
      <c r="U40" s="231">
        <v>0</v>
      </c>
      <c r="X40" s="231">
        <v>24</v>
      </c>
      <c r="Y40" s="231">
        <v>23.452545815867456</v>
      </c>
      <c r="Z40" s="231">
        <v>1.661</v>
      </c>
      <c r="AA40" s="231">
        <v>1.6231116083398269</v>
      </c>
      <c r="AB40" s="231">
        <v>23.04</v>
      </c>
      <c r="AC40" s="231">
        <v>22.514443983232759</v>
      </c>
      <c r="AD40" s="76"/>
      <c r="AE40" s="76"/>
      <c r="AF40" s="76"/>
      <c r="AG40" s="76"/>
      <c r="AH40" s="76"/>
      <c r="AI40" s="76"/>
      <c r="AJ40" s="76"/>
      <c r="AK40" s="76"/>
      <c r="AL40" s="76"/>
      <c r="AM40" s="76"/>
      <c r="AN40" s="76"/>
      <c r="AO40" s="76"/>
      <c r="AP40" s="76"/>
      <c r="AQ40" s="76"/>
      <c r="AR40" s="76"/>
      <c r="AS40" s="76"/>
      <c r="AT40" s="76"/>
      <c r="AU40" s="76"/>
      <c r="AV40" s="76"/>
      <c r="AW40" s="76"/>
      <c r="AX40" s="76"/>
      <c r="AY40" s="76"/>
      <c r="AZ40" s="76"/>
      <c r="BA40" s="76"/>
      <c r="BB40" s="77"/>
    </row>
    <row r="41" spans="1:54" ht="15.75" x14ac:dyDescent="0.25">
      <c r="A41" s="75">
        <f>IF(ISBLANK(VLOOKUP(D41,#REF!,3)),0,1)</f>
        <v>1</v>
      </c>
      <c r="B41" s="74">
        <f t="shared" si="0"/>
        <v>0</v>
      </c>
      <c r="C41" s="52">
        <v>7</v>
      </c>
      <c r="D41" s="53"/>
      <c r="E41" s="53"/>
      <c r="F41" s="53"/>
      <c r="G41" s="232">
        <v>34.924799999999998</v>
      </c>
      <c r="H41" s="53">
        <v>1500</v>
      </c>
      <c r="I41" s="159">
        <v>1500</v>
      </c>
      <c r="J41" s="127" t="s">
        <v>4</v>
      </c>
      <c r="K41" s="57" t="str">
        <f t="shared" si="1"/>
        <v/>
      </c>
      <c r="L41" s="57" t="str">
        <f t="shared" si="2"/>
        <v/>
      </c>
      <c r="M41" s="57" t="str">
        <f t="shared" si="3"/>
        <v/>
      </c>
      <c r="N41" s="58" t="str">
        <f t="shared" si="4"/>
        <v/>
      </c>
      <c r="O41" s="57" t="str">
        <f t="shared" si="5"/>
        <v/>
      </c>
      <c r="P41" s="59">
        <v>4.907</v>
      </c>
      <c r="Q41" s="59" t="s">
        <v>4</v>
      </c>
      <c r="R41" s="59" t="s">
        <v>4</v>
      </c>
      <c r="S41" s="60">
        <v>213.4</v>
      </c>
      <c r="T41" s="231">
        <v>0</v>
      </c>
      <c r="U41" s="231">
        <v>0</v>
      </c>
      <c r="X41" s="231">
        <v>23.87</v>
      </c>
      <c r="Y41" s="231">
        <v>23.325511192698176</v>
      </c>
      <c r="Z41" s="231">
        <v>1.6419999999999999</v>
      </c>
      <c r="AA41" s="231">
        <v>1.6045450095689318</v>
      </c>
      <c r="AB41" s="231">
        <v>22.76</v>
      </c>
      <c r="AC41" s="231">
        <v>22.240830948714308</v>
      </c>
      <c r="AD41" s="76"/>
      <c r="AE41" s="76"/>
      <c r="AF41" s="76"/>
      <c r="AG41" s="76"/>
      <c r="AH41" s="76"/>
      <c r="AI41" s="76"/>
      <c r="AJ41" s="76"/>
      <c r="AK41" s="76"/>
      <c r="AL41" s="76"/>
      <c r="AM41" s="76"/>
      <c r="AN41" s="76"/>
      <c r="AO41" s="76"/>
      <c r="AP41" s="76"/>
      <c r="AQ41" s="76"/>
      <c r="AR41" s="76"/>
      <c r="AS41" s="76"/>
      <c r="AT41" s="76"/>
      <c r="AU41" s="76"/>
      <c r="AV41" s="76"/>
      <c r="AW41" s="76"/>
      <c r="AX41" s="76"/>
      <c r="AY41" s="76"/>
      <c r="AZ41" s="76"/>
      <c r="BA41" s="76"/>
      <c r="BB41" s="77"/>
    </row>
    <row r="42" spans="1:54" ht="15.75" x14ac:dyDescent="0.25">
      <c r="A42" s="75">
        <f>IF(ISBLANK(VLOOKUP(D42,#REF!,3)),0,1)</f>
        <v>1</v>
      </c>
      <c r="B42" s="74">
        <f t="shared" si="0"/>
        <v>0</v>
      </c>
      <c r="C42" s="52">
        <v>8</v>
      </c>
      <c r="D42" s="53"/>
      <c r="E42" s="53"/>
      <c r="F42" s="53"/>
      <c r="G42" s="164">
        <v>34.886699999999998</v>
      </c>
      <c r="H42" s="53">
        <v>1400</v>
      </c>
      <c r="I42" s="159">
        <v>1399</v>
      </c>
      <c r="J42" s="127" t="s">
        <v>4</v>
      </c>
      <c r="K42" s="57" t="str">
        <f t="shared" si="1"/>
        <v/>
      </c>
      <c r="L42" s="57" t="str">
        <f t="shared" si="2"/>
        <v/>
      </c>
      <c r="M42" s="57" t="str">
        <f t="shared" si="3"/>
        <v/>
      </c>
      <c r="N42" s="58" t="str">
        <f t="shared" si="4"/>
        <v/>
      </c>
      <c r="O42" s="57" t="str">
        <f t="shared" si="5"/>
        <v/>
      </c>
      <c r="P42" s="59">
        <v>4.6459999999999999</v>
      </c>
      <c r="Q42" s="59" t="s">
        <v>4</v>
      </c>
      <c r="R42" s="59" t="s">
        <v>4</v>
      </c>
      <c r="S42" s="60">
        <v>202</v>
      </c>
      <c r="T42" s="231">
        <v>0</v>
      </c>
      <c r="U42" s="231">
        <v>0</v>
      </c>
      <c r="X42" s="231">
        <v>25.47</v>
      </c>
      <c r="Y42" s="231">
        <v>24.889014247089339</v>
      </c>
      <c r="Z42" s="231">
        <v>1.776</v>
      </c>
      <c r="AA42" s="231">
        <v>1.7354883903741918</v>
      </c>
      <c r="AB42" s="231">
        <v>24.81</v>
      </c>
      <c r="AC42" s="231">
        <v>24.244069237152981</v>
      </c>
      <c r="AD42" s="76"/>
      <c r="AE42" s="76"/>
      <c r="AF42" s="76"/>
      <c r="AG42" s="76"/>
      <c r="AH42" s="76"/>
      <c r="AI42" s="76"/>
      <c r="AJ42" s="76"/>
      <c r="AK42" s="76"/>
      <c r="AL42" s="76"/>
      <c r="AM42" s="76"/>
      <c r="AN42" s="76"/>
      <c r="AO42" s="76"/>
      <c r="AP42" s="76"/>
      <c r="AQ42" s="76"/>
      <c r="AR42" s="76"/>
      <c r="AS42" s="76"/>
      <c r="AT42" s="76"/>
      <c r="AU42" s="76"/>
      <c r="AV42" s="76"/>
      <c r="AW42" s="76"/>
      <c r="AX42" s="76"/>
      <c r="AY42" s="76"/>
      <c r="AZ42" s="76"/>
      <c r="BA42" s="76"/>
      <c r="BB42" s="77"/>
    </row>
    <row r="43" spans="1:54" ht="15.75" x14ac:dyDescent="0.25">
      <c r="A43" s="75">
        <f>IF(ISBLANK(VLOOKUP(D43,#REF!,3)),0,1)</f>
        <v>1</v>
      </c>
      <c r="B43" s="74">
        <f t="shared" si="0"/>
        <v>0</v>
      </c>
      <c r="C43" s="52">
        <v>9</v>
      </c>
      <c r="D43" s="53"/>
      <c r="E43" s="53"/>
      <c r="F43" s="53"/>
      <c r="G43" s="164">
        <v>34.753999999999998</v>
      </c>
      <c r="H43" s="53">
        <v>1200</v>
      </c>
      <c r="I43" s="159">
        <v>1199</v>
      </c>
      <c r="J43" s="127" t="s">
        <v>4</v>
      </c>
      <c r="K43" s="57" t="str">
        <f t="shared" si="1"/>
        <v/>
      </c>
      <c r="L43" s="57" t="str">
        <f t="shared" si="2"/>
        <v/>
      </c>
      <c r="M43" s="57" t="str">
        <f t="shared" si="3"/>
        <v/>
      </c>
      <c r="N43" s="58" t="str">
        <f t="shared" si="4"/>
        <v/>
      </c>
      <c r="O43" s="57" t="str">
        <f t="shared" si="5"/>
        <v/>
      </c>
      <c r="P43" s="59">
        <v>3.86</v>
      </c>
      <c r="Q43" s="59" t="s">
        <v>4</v>
      </c>
      <c r="R43" s="59" t="s">
        <v>4</v>
      </c>
      <c r="S43" s="60">
        <v>167.9</v>
      </c>
      <c r="T43" s="231">
        <v>0</v>
      </c>
      <c r="U43" s="231">
        <v>0</v>
      </c>
      <c r="X43" s="231">
        <v>31.13</v>
      </c>
      <c r="Y43" s="231">
        <v>30.419906301998079</v>
      </c>
      <c r="Z43" s="231">
        <v>2.0870000000000002</v>
      </c>
      <c r="AA43" s="231">
        <v>2.0393942965714746</v>
      </c>
      <c r="AB43" s="231">
        <v>29.62</v>
      </c>
      <c r="AC43" s="231">
        <v>28.94435029441642</v>
      </c>
      <c r="AD43" s="76"/>
      <c r="AE43" s="76"/>
      <c r="AF43" s="76"/>
      <c r="AG43" s="76"/>
      <c r="AH43" s="76"/>
      <c r="AI43" s="76"/>
      <c r="AJ43" s="76"/>
      <c r="AK43" s="76"/>
      <c r="AL43" s="76"/>
      <c r="AM43" s="76"/>
      <c r="AN43" s="76"/>
      <c r="AO43" s="76"/>
      <c r="AP43" s="76"/>
      <c r="AQ43" s="76"/>
      <c r="AR43" s="76"/>
      <c r="AS43" s="76"/>
      <c r="AT43" s="76"/>
      <c r="AU43" s="76"/>
      <c r="AV43" s="76"/>
      <c r="AW43" s="76"/>
      <c r="AX43" s="76"/>
      <c r="AY43" s="76"/>
      <c r="AZ43" s="76"/>
      <c r="BA43" s="76"/>
      <c r="BB43" s="77"/>
    </row>
    <row r="44" spans="1:54" ht="15.75" x14ac:dyDescent="0.25">
      <c r="A44" s="75">
        <f>IF(ISBLANK(VLOOKUP(D44,#REF!,3)),0,1)</f>
        <v>1</v>
      </c>
      <c r="B44" s="74">
        <f t="shared" si="0"/>
        <v>0</v>
      </c>
      <c r="C44" s="52">
        <v>10</v>
      </c>
      <c r="D44" s="53"/>
      <c r="E44" s="53"/>
      <c r="F44" s="53"/>
      <c r="G44" s="164">
        <v>34.604199999999999</v>
      </c>
      <c r="H44" s="53">
        <v>1000</v>
      </c>
      <c r="I44" s="159">
        <v>1000</v>
      </c>
      <c r="J44" s="127" t="s">
        <v>4</v>
      </c>
      <c r="K44" s="57" t="str">
        <f t="shared" si="1"/>
        <v/>
      </c>
      <c r="L44" s="57" t="str">
        <f t="shared" si="2"/>
        <v/>
      </c>
      <c r="M44" s="57" t="str">
        <f t="shared" si="3"/>
        <v/>
      </c>
      <c r="N44" s="58" t="str">
        <f t="shared" si="4"/>
        <v/>
      </c>
      <c r="O44" s="57" t="str">
        <f t="shared" si="5"/>
        <v/>
      </c>
      <c r="P44" s="59">
        <v>3.3769999999999998</v>
      </c>
      <c r="Q44" s="59" t="s">
        <v>4</v>
      </c>
      <c r="R44" s="59" t="s">
        <v>4</v>
      </c>
      <c r="S44" s="60">
        <v>146.9</v>
      </c>
      <c r="T44" s="231">
        <v>0</v>
      </c>
      <c r="U44" s="231">
        <v>0</v>
      </c>
      <c r="X44" s="231">
        <v>35.06</v>
      </c>
      <c r="Y44" s="231">
        <v>34.260260679346381</v>
      </c>
      <c r="Z44" s="231">
        <v>2.3660000000000001</v>
      </c>
      <c r="AA44" s="231">
        <v>2.3120301416809337</v>
      </c>
      <c r="AB44" s="231">
        <v>32.340000000000003</v>
      </c>
      <c r="AC44" s="231">
        <v>31.602305486881402</v>
      </c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  <c r="AP44" s="76"/>
      <c r="AQ44" s="76"/>
      <c r="AR44" s="76"/>
      <c r="AS44" s="76"/>
      <c r="AT44" s="76"/>
      <c r="AU44" s="76"/>
      <c r="AV44" s="76"/>
      <c r="AW44" s="76"/>
      <c r="AX44" s="76"/>
      <c r="AY44" s="76"/>
      <c r="AZ44" s="76"/>
      <c r="BA44" s="76"/>
      <c r="BB44" s="77"/>
    </row>
    <row r="45" spans="1:54" ht="15.75" x14ac:dyDescent="0.25">
      <c r="A45" s="75">
        <f>IF(ISBLANK(VLOOKUP(D45,#REF!,3)),0,1)</f>
        <v>1</v>
      </c>
      <c r="B45" s="74">
        <f t="shared" si="0"/>
        <v>0</v>
      </c>
      <c r="C45" s="52">
        <v>11</v>
      </c>
      <c r="D45" s="53"/>
      <c r="E45" s="53"/>
      <c r="F45" s="53"/>
      <c r="G45" s="164">
        <v>34.516599999999997</v>
      </c>
      <c r="H45" s="53">
        <v>800</v>
      </c>
      <c r="I45" s="159">
        <v>799</v>
      </c>
      <c r="J45" s="127" t="s">
        <v>4</v>
      </c>
      <c r="K45" s="57" t="str">
        <f t="shared" si="1"/>
        <v/>
      </c>
      <c r="L45" s="57" t="str">
        <f t="shared" si="2"/>
        <v/>
      </c>
      <c r="M45" s="57" t="str">
        <f t="shared" si="3"/>
        <v/>
      </c>
      <c r="N45" s="58" t="str">
        <f t="shared" si="4"/>
        <v/>
      </c>
      <c r="O45" s="57" t="str">
        <f t="shared" si="5"/>
        <v/>
      </c>
      <c r="P45" s="59">
        <v>2.71</v>
      </c>
      <c r="Q45" s="59" t="s">
        <v>4</v>
      </c>
      <c r="R45" s="59" t="s">
        <v>4</v>
      </c>
      <c r="S45" s="60">
        <v>117.9</v>
      </c>
      <c r="T45" s="231">
        <v>0</v>
      </c>
      <c r="U45" s="231">
        <v>0</v>
      </c>
      <c r="X45" s="231">
        <v>38.86</v>
      </c>
      <c r="Y45" s="231">
        <v>37.973580433525392</v>
      </c>
      <c r="Z45" s="231">
        <v>2.5390000000000001</v>
      </c>
      <c r="AA45" s="231">
        <v>2.4810839094369781</v>
      </c>
      <c r="AB45" s="231">
        <v>31.47</v>
      </c>
      <c r="AC45" s="231">
        <v>30.752150701056202</v>
      </c>
      <c r="AD45" s="76"/>
      <c r="AE45" s="76"/>
      <c r="AF45" s="76"/>
      <c r="AG45" s="76"/>
      <c r="AH45" s="76"/>
      <c r="AI45" s="76"/>
      <c r="AJ45" s="76"/>
      <c r="AK45" s="76"/>
      <c r="AL45" s="76"/>
      <c r="AM45" s="76"/>
      <c r="AN45" s="76"/>
      <c r="AO45" s="76"/>
      <c r="AP45" s="76"/>
      <c r="AQ45" s="76"/>
      <c r="AR45" s="76"/>
      <c r="AS45" s="76"/>
      <c r="AT45" s="76"/>
      <c r="AU45" s="76"/>
      <c r="AV45" s="76"/>
      <c r="AW45" s="76"/>
      <c r="AX45" s="76"/>
      <c r="AY45" s="76"/>
      <c r="AZ45" s="76"/>
      <c r="BA45" s="76"/>
      <c r="BB45" s="77"/>
    </row>
    <row r="46" spans="1:54" ht="15.75" x14ac:dyDescent="0.25">
      <c r="A46" s="75">
        <f>IF(ISBLANK(VLOOKUP(D46,#REF!,3)),0,1)</f>
        <v>1</v>
      </c>
      <c r="B46" s="74">
        <f t="shared" si="0"/>
        <v>0</v>
      </c>
      <c r="C46" s="52">
        <v>12</v>
      </c>
      <c r="D46" s="53"/>
      <c r="E46" s="54"/>
      <c r="F46" s="55"/>
      <c r="G46" s="164">
        <v>34.662100000000002</v>
      </c>
      <c r="H46" s="53">
        <v>500</v>
      </c>
      <c r="I46" s="159">
        <v>499</v>
      </c>
      <c r="J46" s="127" t="s">
        <v>4</v>
      </c>
      <c r="K46" s="127" t="s">
        <v>4</v>
      </c>
      <c r="L46" s="127" t="s">
        <v>4</v>
      </c>
      <c r="M46" s="127" t="s">
        <v>4</v>
      </c>
      <c r="N46" s="127" t="s">
        <v>4</v>
      </c>
      <c r="O46" s="127" t="s">
        <v>4</v>
      </c>
      <c r="P46" s="59">
        <v>1.2869999999999999</v>
      </c>
      <c r="Q46" s="59" t="s">
        <v>4</v>
      </c>
      <c r="R46" s="59" t="s">
        <v>4</v>
      </c>
      <c r="S46" s="60">
        <v>56</v>
      </c>
      <c r="T46" s="231">
        <v>0</v>
      </c>
      <c r="U46" s="231">
        <v>0</v>
      </c>
      <c r="X46" s="231">
        <v>40.78</v>
      </c>
      <c r="Y46" s="231">
        <v>39.849784098794792</v>
      </c>
      <c r="Z46" s="231">
        <v>2.5620000000000003</v>
      </c>
      <c r="AA46" s="231">
        <v>2.5035592658438515</v>
      </c>
      <c r="AB46" s="231">
        <v>21.92</v>
      </c>
      <c r="AC46" s="231">
        <v>21.419991845158947</v>
      </c>
      <c r="AD46" s="76"/>
      <c r="AE46" s="76"/>
      <c r="AF46" s="76"/>
      <c r="AG46" s="76"/>
      <c r="AH46" s="76"/>
      <c r="AI46" s="76"/>
      <c r="AJ46" s="76"/>
      <c r="AK46" s="76"/>
      <c r="AL46" s="76"/>
      <c r="AM46" s="76"/>
      <c r="AN46" s="76"/>
      <c r="AO46" s="76"/>
      <c r="AP46" s="76"/>
      <c r="AQ46" s="76"/>
      <c r="AR46" s="76"/>
      <c r="AS46" s="76"/>
      <c r="AT46" s="76"/>
      <c r="AU46" s="76"/>
      <c r="AV46" s="76"/>
      <c r="AW46" s="76"/>
      <c r="AX46" s="76"/>
      <c r="AY46" s="76"/>
      <c r="AZ46" s="76"/>
      <c r="BA46" s="76"/>
      <c r="BB46" s="77"/>
    </row>
    <row r="47" spans="1:54" ht="15.75" x14ac:dyDescent="0.25">
      <c r="A47" s="75">
        <f>IF(ISBLANK(VLOOKUP(D47,#REF!,3)),0,1)</f>
        <v>1</v>
      </c>
      <c r="B47" s="74">
        <f t="shared" si="0"/>
        <v>0</v>
      </c>
      <c r="C47" s="52">
        <v>13</v>
      </c>
      <c r="D47" s="53"/>
      <c r="E47" s="54"/>
      <c r="F47" s="55"/>
      <c r="G47" s="164">
        <v>35.023299999999999</v>
      </c>
      <c r="H47" s="53">
        <v>300</v>
      </c>
      <c r="I47" s="159">
        <v>299</v>
      </c>
      <c r="J47" s="127" t="s">
        <v>4</v>
      </c>
      <c r="K47" s="127" t="s">
        <v>4</v>
      </c>
      <c r="L47" s="127" t="s">
        <v>4</v>
      </c>
      <c r="M47" s="127" t="s">
        <v>4</v>
      </c>
      <c r="N47" s="127" t="s">
        <v>4</v>
      </c>
      <c r="O47" s="127" t="s">
        <v>4</v>
      </c>
      <c r="P47" s="59">
        <v>0.78200000000000003</v>
      </c>
      <c r="Q47" s="59" t="s">
        <v>4</v>
      </c>
      <c r="R47" s="59" t="s">
        <v>4</v>
      </c>
      <c r="S47" s="60">
        <v>34</v>
      </c>
      <c r="T47" s="231">
        <v>0</v>
      </c>
      <c r="U47" s="231">
        <v>0</v>
      </c>
      <c r="X47" s="231">
        <v>35.49</v>
      </c>
      <c r="Y47" s="231">
        <v>34.680452125214003</v>
      </c>
      <c r="Z47" s="231">
        <v>2.1960000000000002</v>
      </c>
      <c r="AA47" s="231">
        <v>2.1459079421518727</v>
      </c>
      <c r="AB47" s="231">
        <v>14.47</v>
      </c>
      <c r="AC47" s="231">
        <v>14.139930748150089</v>
      </c>
      <c r="AD47" s="76"/>
      <c r="AE47" s="76"/>
      <c r="AF47" s="76"/>
      <c r="AG47" s="76"/>
      <c r="AH47" s="76"/>
      <c r="AI47" s="76"/>
      <c r="AJ47" s="76"/>
      <c r="AK47" s="76"/>
      <c r="AL47" s="76"/>
      <c r="AM47" s="76"/>
      <c r="AN47" s="76"/>
      <c r="AO47" s="76"/>
      <c r="AP47" s="76"/>
      <c r="AQ47" s="76"/>
      <c r="AR47" s="76"/>
      <c r="AS47" s="76"/>
      <c r="AT47" s="76"/>
      <c r="AU47" s="76"/>
      <c r="AV47" s="76"/>
      <c r="AW47" s="76"/>
      <c r="AX47" s="76"/>
      <c r="AY47" s="76"/>
      <c r="AZ47" s="76"/>
      <c r="BA47" s="76"/>
      <c r="BB47" s="77"/>
    </row>
    <row r="48" spans="1:54" ht="15.75" x14ac:dyDescent="0.25">
      <c r="A48" s="75">
        <f>IF(ISBLANK(VLOOKUP(D48,#REF!,3)),0,1)</f>
        <v>1</v>
      </c>
      <c r="B48" s="74">
        <f t="shared" si="0"/>
        <v>0</v>
      </c>
      <c r="C48" s="52">
        <v>14</v>
      </c>
      <c r="D48" s="53"/>
      <c r="E48" s="54"/>
      <c r="F48" s="55"/>
      <c r="G48" s="164">
        <v>35.510599999999997</v>
      </c>
      <c r="H48" s="53">
        <v>160</v>
      </c>
      <c r="I48" s="159">
        <v>159</v>
      </c>
      <c r="J48" s="127" t="s">
        <v>4</v>
      </c>
      <c r="K48" s="127" t="s">
        <v>4</v>
      </c>
      <c r="L48" s="127" t="s">
        <v>4</v>
      </c>
      <c r="M48" s="127" t="s">
        <v>4</v>
      </c>
      <c r="N48" s="127" t="s">
        <v>4</v>
      </c>
      <c r="O48" s="127" t="s">
        <v>4</v>
      </c>
      <c r="P48" s="59">
        <v>1.2609999999999999</v>
      </c>
      <c r="Q48" s="59" t="s">
        <v>4</v>
      </c>
      <c r="R48" s="59" t="s">
        <v>4</v>
      </c>
      <c r="S48" s="60">
        <v>54.9</v>
      </c>
      <c r="T48" s="231">
        <v>0</v>
      </c>
      <c r="U48" s="231">
        <v>0</v>
      </c>
      <c r="X48" s="231">
        <v>26.21</v>
      </c>
      <c r="Y48" s="231">
        <v>25.612134409745252</v>
      </c>
      <c r="Z48" s="231">
        <v>1.6870000000000001</v>
      </c>
      <c r="AA48" s="231">
        <v>1.6485185329736833</v>
      </c>
      <c r="AB48" s="231">
        <v>8.65</v>
      </c>
      <c r="AC48" s="231">
        <v>8.4526883878022296</v>
      </c>
      <c r="AD48" s="76"/>
      <c r="AE48" s="76"/>
      <c r="AF48" s="76"/>
      <c r="AG48" s="76"/>
      <c r="AH48" s="76"/>
      <c r="AI48" s="76"/>
      <c r="AJ48" s="76"/>
      <c r="AK48" s="76"/>
      <c r="AL48" s="76"/>
      <c r="AM48" s="76"/>
      <c r="AN48" s="76"/>
      <c r="AO48" s="76"/>
      <c r="AP48" s="76"/>
      <c r="AQ48" s="76"/>
      <c r="AR48" s="76"/>
      <c r="AS48" s="76"/>
      <c r="AT48" s="76"/>
      <c r="AU48" s="76"/>
      <c r="AV48" s="76"/>
      <c r="AW48" s="76"/>
      <c r="AX48" s="76"/>
      <c r="AY48" s="76"/>
      <c r="AZ48" s="76"/>
      <c r="BA48" s="76"/>
      <c r="BB48" s="77"/>
    </row>
    <row r="49" spans="1:54" ht="15.75" x14ac:dyDescent="0.25">
      <c r="A49" s="75">
        <f>IF(ISBLANK(VLOOKUP(D49,#REF!,3)),0,1)</f>
        <v>1</v>
      </c>
      <c r="B49" s="74">
        <f t="shared" si="0"/>
        <v>0</v>
      </c>
      <c r="C49" s="52">
        <v>15</v>
      </c>
      <c r="D49" s="53"/>
      <c r="E49" s="54"/>
      <c r="F49" s="55"/>
      <c r="G49" s="164">
        <v>35.598100000000002</v>
      </c>
      <c r="H49" s="53">
        <v>130</v>
      </c>
      <c r="I49" s="159">
        <v>129</v>
      </c>
      <c r="J49" s="16"/>
      <c r="K49" s="16"/>
      <c r="L49" s="16"/>
      <c r="M49" s="16"/>
      <c r="N49" s="16"/>
      <c r="O49" s="16"/>
      <c r="P49" s="169">
        <v>1.655</v>
      </c>
      <c r="Q49" s="169"/>
      <c r="R49" s="169"/>
      <c r="S49" s="124">
        <v>72</v>
      </c>
      <c r="T49" s="231">
        <v>0</v>
      </c>
      <c r="U49" s="231">
        <v>0</v>
      </c>
      <c r="X49" s="231">
        <v>23.27</v>
      </c>
      <c r="Y49" s="231">
        <v>22.73919754730149</v>
      </c>
      <c r="Z49" s="231">
        <v>1.5529999999999999</v>
      </c>
      <c r="AA49" s="231">
        <v>1.5175751521684233</v>
      </c>
      <c r="AB49" s="231">
        <v>7.44</v>
      </c>
      <c r="AC49" s="231">
        <v>7.2702892029189119</v>
      </c>
      <c r="AD49" s="76"/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76"/>
      <c r="AR49" s="76"/>
      <c r="AS49" s="76"/>
      <c r="AT49" s="76"/>
      <c r="AU49" s="76"/>
      <c r="AV49" s="76"/>
      <c r="AW49" s="76"/>
      <c r="AX49" s="76"/>
      <c r="AY49" s="76"/>
      <c r="AZ49" s="76"/>
      <c r="BA49" s="76"/>
      <c r="BB49" s="77"/>
    </row>
    <row r="50" spans="1:54" ht="15.75" x14ac:dyDescent="0.25">
      <c r="A50" s="75">
        <f>IF(ISBLANK(VLOOKUP(D50,#REF!,3)),0,1)</f>
        <v>1</v>
      </c>
      <c r="B50" s="74">
        <f t="shared" si="0"/>
        <v>0</v>
      </c>
      <c r="C50" s="52">
        <v>16</v>
      </c>
      <c r="D50" s="53"/>
      <c r="E50" s="54"/>
      <c r="F50" s="55"/>
      <c r="G50" s="164">
        <v>35.6691</v>
      </c>
      <c r="H50" s="53">
        <v>100</v>
      </c>
      <c r="I50" s="159">
        <v>99</v>
      </c>
      <c r="J50" s="16"/>
      <c r="K50" s="16"/>
      <c r="L50" s="16"/>
      <c r="M50" s="16"/>
      <c r="N50" s="16"/>
      <c r="O50" s="16"/>
      <c r="P50" s="169">
        <v>2.1619999999999999</v>
      </c>
      <c r="Q50" s="169"/>
      <c r="R50" s="169"/>
      <c r="S50" s="124">
        <v>94.1</v>
      </c>
      <c r="T50" s="231">
        <v>0</v>
      </c>
      <c r="U50" s="231">
        <v>0</v>
      </c>
      <c r="X50" s="231">
        <v>19.89</v>
      </c>
      <c r="Y50" s="231">
        <v>19.436297344900154</v>
      </c>
      <c r="Z50" s="231">
        <v>1.3759999999999999</v>
      </c>
      <c r="AA50" s="231">
        <v>1.3446126267764007</v>
      </c>
      <c r="AB50" s="231">
        <v>6.33</v>
      </c>
      <c r="AC50" s="231">
        <v>6.1856089589350418</v>
      </c>
      <c r="AD50" s="76"/>
      <c r="AE50" s="76"/>
      <c r="AF50" s="76"/>
      <c r="AG50" s="76"/>
      <c r="AH50" s="76"/>
      <c r="AI50" s="76"/>
      <c r="AJ50" s="76"/>
      <c r="AK50" s="76"/>
      <c r="AL50" s="76"/>
      <c r="AM50" s="76"/>
      <c r="AN50" s="76"/>
      <c r="AO50" s="76"/>
      <c r="AP50" s="76"/>
      <c r="AQ50" s="76"/>
      <c r="AR50" s="76"/>
      <c r="AS50" s="76"/>
      <c r="AT50" s="76"/>
      <c r="AU50" s="76"/>
      <c r="AV50" s="76"/>
      <c r="AW50" s="76"/>
      <c r="AX50" s="76"/>
      <c r="AY50" s="76"/>
      <c r="AZ50" s="76"/>
      <c r="BA50" s="76"/>
      <c r="BB50" s="77"/>
    </row>
    <row r="51" spans="1:54" ht="15.75" x14ac:dyDescent="0.25">
      <c r="A51" s="75">
        <f>IF(ISBLANK(VLOOKUP(D51,#REF!,3)),0,1)</f>
        <v>1</v>
      </c>
      <c r="B51" s="74">
        <f t="shared" si="0"/>
        <v>0</v>
      </c>
      <c r="C51" s="52">
        <v>17</v>
      </c>
      <c r="D51" s="53"/>
      <c r="E51" s="54"/>
      <c r="F51" s="55"/>
      <c r="G51" s="164">
        <v>35.753399999999999</v>
      </c>
      <c r="H51" s="53">
        <v>80</v>
      </c>
      <c r="I51" s="159">
        <v>78</v>
      </c>
      <c r="J51" s="16"/>
      <c r="K51" s="16"/>
      <c r="L51" s="16"/>
      <c r="M51" s="16"/>
      <c r="N51" s="16"/>
      <c r="O51" s="16"/>
      <c r="P51" s="169">
        <v>2.3340000000000001</v>
      </c>
      <c r="Q51" s="169"/>
      <c r="R51" s="169"/>
      <c r="S51" s="124">
        <v>101.7</v>
      </c>
      <c r="T51" s="231">
        <v>7.0000000000000001E-3</v>
      </c>
      <c r="U51" s="231">
        <v>6.8403258629613417E-3</v>
      </c>
      <c r="X51" s="231">
        <v>17.822999999999997</v>
      </c>
      <c r="Y51" s="231">
        <v>17.416446836508566</v>
      </c>
      <c r="Z51" s="231">
        <v>1.2789999999999999</v>
      </c>
      <c r="AA51" s="231">
        <v>1.2498252541039365</v>
      </c>
      <c r="AB51" s="231">
        <v>5.66</v>
      </c>
      <c r="AC51" s="231">
        <v>5.5308920549087421</v>
      </c>
      <c r="AD51" s="76"/>
      <c r="AE51" s="76"/>
      <c r="AF51" s="76"/>
      <c r="AG51" s="76"/>
      <c r="AH51" s="76"/>
      <c r="AI51" s="76"/>
      <c r="AJ51" s="76"/>
      <c r="AK51" s="76"/>
      <c r="AL51" s="76"/>
      <c r="AM51" s="76"/>
      <c r="AN51" s="76"/>
      <c r="AO51" s="76"/>
      <c r="AP51" s="76"/>
      <c r="AQ51" s="76"/>
      <c r="AR51" s="76"/>
      <c r="AS51" s="76"/>
      <c r="AT51" s="76"/>
      <c r="AU51" s="76"/>
      <c r="AV51" s="76"/>
      <c r="AW51" s="76"/>
      <c r="AX51" s="76"/>
      <c r="AY51" s="76"/>
      <c r="AZ51" s="76"/>
      <c r="BA51" s="76"/>
      <c r="BB51" s="77"/>
    </row>
    <row r="52" spans="1:54" ht="15.75" x14ac:dyDescent="0.25">
      <c r="A52" s="75">
        <f>IF(ISBLANK(VLOOKUP(D52,#REF!,3)),0,1)</f>
        <v>1</v>
      </c>
      <c r="B52" s="74">
        <f t="shared" si="0"/>
        <v>0</v>
      </c>
      <c r="C52" s="52">
        <v>18</v>
      </c>
      <c r="D52" s="53"/>
      <c r="E52" s="54"/>
      <c r="F52" s="55"/>
      <c r="G52" s="164">
        <v>35.847499999999997</v>
      </c>
      <c r="H52" s="53">
        <v>60</v>
      </c>
      <c r="I52" s="159">
        <v>59</v>
      </c>
      <c r="J52" s="16"/>
      <c r="K52" s="16"/>
      <c r="L52" s="16"/>
      <c r="M52" s="16"/>
      <c r="N52" s="16"/>
      <c r="O52" s="16"/>
      <c r="P52" s="169">
        <v>2.5790000000000002</v>
      </c>
      <c r="Q52" s="169"/>
      <c r="R52" s="169"/>
      <c r="S52" s="124">
        <v>112.3</v>
      </c>
      <c r="T52" s="231">
        <v>2.5000000000000001E-2</v>
      </c>
      <c r="U52" s="231">
        <v>2.4429735224861936E-2</v>
      </c>
      <c r="X52" s="231">
        <v>15.494999999999999</v>
      </c>
      <c r="Y52" s="231">
        <v>15.141549892369426</v>
      </c>
      <c r="Z52" s="231">
        <v>1.123</v>
      </c>
      <c r="AA52" s="231">
        <v>1.0973837063007981</v>
      </c>
      <c r="AB52" s="231">
        <v>4.91</v>
      </c>
      <c r="AC52" s="231">
        <v>4.7979999981628838</v>
      </c>
      <c r="AD52" s="76"/>
      <c r="AE52" s="76"/>
      <c r="AF52" s="76"/>
      <c r="AG52" s="76"/>
      <c r="AH52" s="76"/>
      <c r="AI52" s="76"/>
      <c r="AJ52" s="76"/>
      <c r="AK52" s="76"/>
      <c r="AL52" s="76"/>
      <c r="AM52" s="76"/>
      <c r="AN52" s="76"/>
      <c r="AO52" s="76"/>
      <c r="AP52" s="76"/>
      <c r="AQ52" s="76"/>
      <c r="AR52" s="76"/>
      <c r="AS52" s="76"/>
      <c r="AT52" s="76"/>
      <c r="AU52" s="76"/>
      <c r="AV52" s="76"/>
      <c r="AW52" s="76"/>
      <c r="AX52" s="76"/>
      <c r="AY52" s="76"/>
      <c r="AZ52" s="76"/>
      <c r="BA52" s="76"/>
      <c r="BB52" s="77"/>
    </row>
    <row r="53" spans="1:54" ht="15.75" x14ac:dyDescent="0.25">
      <c r="A53" s="75">
        <f>IF(ISBLANK(VLOOKUP(D53,#REF!,3)),0,1)</f>
        <v>1</v>
      </c>
      <c r="B53" s="74">
        <f t="shared" si="0"/>
        <v>0</v>
      </c>
      <c r="C53" s="52">
        <v>19</v>
      </c>
      <c r="D53" s="53"/>
      <c r="E53" s="54"/>
      <c r="F53" s="55"/>
      <c r="G53" s="164">
        <v>35.960799999999999</v>
      </c>
      <c r="H53" s="53">
        <v>40</v>
      </c>
      <c r="I53" s="159">
        <v>39</v>
      </c>
      <c r="J53" s="16"/>
      <c r="K53" s="16"/>
      <c r="L53" s="16"/>
      <c r="M53" s="16"/>
      <c r="N53" s="16"/>
      <c r="O53" s="16"/>
      <c r="P53" s="169">
        <v>3.0779999999999998</v>
      </c>
      <c r="Q53" s="169"/>
      <c r="R53" s="169"/>
      <c r="S53" s="124">
        <v>134.1</v>
      </c>
      <c r="T53" s="231">
        <v>0.11700000000000001</v>
      </c>
      <c r="U53" s="231">
        <v>0.11433116085235387</v>
      </c>
      <c r="X53" s="231">
        <v>11.613</v>
      </c>
      <c r="Y53" s="231">
        <v>11.348100606652865</v>
      </c>
      <c r="Z53" s="231">
        <v>0.90700000000000003</v>
      </c>
      <c r="AA53" s="231">
        <v>0.88631079395799106</v>
      </c>
      <c r="AB53" s="231">
        <v>3.58</v>
      </c>
      <c r="AC53" s="231">
        <v>3.498338084200229</v>
      </c>
      <c r="AD53" s="76"/>
      <c r="AE53" s="76"/>
      <c r="AF53" s="76"/>
      <c r="AG53" s="76"/>
      <c r="AH53" s="76"/>
      <c r="AI53" s="76"/>
      <c r="AJ53" s="76"/>
      <c r="AK53" s="76"/>
      <c r="AL53" s="76"/>
      <c r="AM53" s="76"/>
      <c r="AN53" s="76"/>
      <c r="AO53" s="76"/>
      <c r="AP53" s="76"/>
      <c r="AQ53" s="76"/>
      <c r="AR53" s="76"/>
      <c r="AS53" s="76"/>
      <c r="AT53" s="76"/>
      <c r="AU53" s="76"/>
      <c r="AV53" s="76"/>
      <c r="AW53" s="76"/>
      <c r="AX53" s="76"/>
      <c r="AY53" s="76"/>
      <c r="AZ53" s="76"/>
      <c r="BA53" s="76"/>
      <c r="BB53" s="77"/>
    </row>
    <row r="54" spans="1:54" ht="15.75" x14ac:dyDescent="0.25">
      <c r="A54" s="75">
        <f>IF(ISBLANK(VLOOKUP(D54,#REF!,3)),0,1)</f>
        <v>1</v>
      </c>
      <c r="B54" s="74">
        <f t="shared" si="0"/>
        <v>0</v>
      </c>
      <c r="C54" s="52">
        <v>20</v>
      </c>
      <c r="D54" s="53"/>
      <c r="E54" s="54"/>
      <c r="F54" s="55"/>
      <c r="G54" s="164">
        <v>35.916400000000003</v>
      </c>
      <c r="H54" s="53">
        <v>20</v>
      </c>
      <c r="I54" s="159">
        <v>20</v>
      </c>
      <c r="J54" s="16"/>
      <c r="K54" s="16"/>
      <c r="L54" s="16"/>
      <c r="M54" s="16"/>
      <c r="N54" s="16"/>
      <c r="O54" s="16"/>
      <c r="P54" s="169">
        <v>3.5379999999999998</v>
      </c>
      <c r="Q54" s="169"/>
      <c r="R54" s="169"/>
      <c r="S54" s="124">
        <v>154.19999999999999</v>
      </c>
      <c r="T54" s="231">
        <v>0.26700000000000002</v>
      </c>
      <c r="U54" s="231">
        <v>0.2609095722015255</v>
      </c>
      <c r="X54" s="231">
        <v>7.4529999999999994</v>
      </c>
      <c r="Y54" s="231">
        <v>7.2829926652358399</v>
      </c>
      <c r="Z54" s="231">
        <v>0.70199999999999996</v>
      </c>
      <c r="AA54" s="231">
        <v>0.68598696511412305</v>
      </c>
      <c r="AB54" s="231">
        <v>3.46</v>
      </c>
      <c r="AC54" s="231">
        <v>3.3810753551208919</v>
      </c>
      <c r="AD54" s="76"/>
      <c r="AE54" s="76"/>
      <c r="AF54" s="76"/>
      <c r="AG54" s="76"/>
      <c r="AH54" s="76"/>
      <c r="AI54" s="76"/>
      <c r="AJ54" s="76"/>
      <c r="AK54" s="76"/>
      <c r="AL54" s="76"/>
      <c r="AM54" s="76"/>
      <c r="AN54" s="76"/>
      <c r="AO54" s="76"/>
      <c r="AP54" s="76"/>
      <c r="AQ54" s="76"/>
      <c r="AR54" s="76"/>
      <c r="AS54" s="76"/>
      <c r="AT54" s="76"/>
      <c r="AU54" s="76"/>
      <c r="AV54" s="76"/>
      <c r="AW54" s="76"/>
      <c r="AX54" s="76"/>
      <c r="AY54" s="76"/>
      <c r="AZ54" s="76"/>
      <c r="BA54" s="76"/>
      <c r="BB54" s="77"/>
    </row>
    <row r="55" spans="1:54" ht="15.75" x14ac:dyDescent="0.25">
      <c r="A55" s="75">
        <f>IF(ISBLANK(VLOOKUP(D55,#REF!,3)),0,1)</f>
        <v>1</v>
      </c>
      <c r="B55" s="74">
        <f t="shared" si="0"/>
        <v>0</v>
      </c>
      <c r="C55" s="52">
        <v>21</v>
      </c>
      <c r="D55" s="53"/>
      <c r="E55" s="54"/>
      <c r="F55" s="55"/>
      <c r="G55" s="164">
        <v>35.910200000000003</v>
      </c>
      <c r="H55" s="53">
        <v>10</v>
      </c>
      <c r="I55" s="159">
        <v>9</v>
      </c>
      <c r="J55" s="16"/>
      <c r="K55" s="16"/>
      <c r="L55" s="16"/>
      <c r="M55" s="16"/>
      <c r="N55" s="16"/>
      <c r="O55" s="16"/>
      <c r="P55" s="169">
        <v>4.5049999999999999</v>
      </c>
      <c r="Q55" s="169"/>
      <c r="R55" s="169"/>
      <c r="S55" s="124">
        <v>196.3</v>
      </c>
      <c r="T55" s="231">
        <v>1.4E-2</v>
      </c>
      <c r="U55" s="231">
        <v>1.3680651725922683E-2</v>
      </c>
      <c r="X55" s="231">
        <v>0.81599999999999995</v>
      </c>
      <c r="Y55" s="231">
        <v>0.79738655773949352</v>
      </c>
      <c r="Z55" s="231">
        <v>0.33199999999999996</v>
      </c>
      <c r="AA55" s="231">
        <v>0.32442688378616646</v>
      </c>
      <c r="AB55" s="231">
        <v>2.5299999999999998</v>
      </c>
      <c r="AC55" s="231">
        <v>2.4722892047560276</v>
      </c>
      <c r="AD55" s="76"/>
      <c r="AE55" s="76"/>
      <c r="AF55" s="76"/>
      <c r="AG55" s="76"/>
      <c r="AH55" s="76"/>
      <c r="AI55" s="76"/>
      <c r="AJ55" s="76"/>
      <c r="AK55" s="76"/>
      <c r="AL55" s="76"/>
      <c r="AM55" s="76"/>
      <c r="AN55" s="76"/>
      <c r="AO55" s="76"/>
      <c r="AP55" s="76"/>
      <c r="AQ55" s="76"/>
      <c r="AR55" s="76"/>
      <c r="AS55" s="76"/>
      <c r="AT55" s="76"/>
      <c r="AU55" s="76"/>
      <c r="AV55" s="76"/>
      <c r="AW55" s="76"/>
      <c r="AX55" s="76"/>
      <c r="AY55" s="76"/>
      <c r="AZ55" s="76"/>
      <c r="BA55" s="76"/>
      <c r="BB55" s="77"/>
    </row>
    <row r="56" spans="1:54" ht="15.75" x14ac:dyDescent="0.25">
      <c r="A56" s="75">
        <f>IF(ISBLANK(VLOOKUP(D56,#REF!,3)),0,1)</f>
        <v>1</v>
      </c>
      <c r="B56" s="74">
        <f t="shared" si="0"/>
        <v>0</v>
      </c>
      <c r="C56" s="52">
        <v>22</v>
      </c>
      <c r="D56" s="53"/>
      <c r="E56" s="54"/>
      <c r="F56" s="55"/>
      <c r="G56" s="164">
        <v>35.831499999999998</v>
      </c>
      <c r="H56" s="53">
        <v>0</v>
      </c>
      <c r="I56" s="159">
        <v>0</v>
      </c>
      <c r="J56" s="16"/>
      <c r="K56" s="16"/>
      <c r="L56" s="16"/>
      <c r="M56" s="16"/>
      <c r="N56" s="16"/>
      <c r="O56" s="16"/>
      <c r="P56" s="169">
        <v>4.7380000000000004</v>
      </c>
      <c r="Q56" s="169"/>
      <c r="R56" s="169"/>
      <c r="S56" s="124">
        <v>206.6</v>
      </c>
      <c r="T56" s="231">
        <v>0</v>
      </c>
      <c r="U56" s="231">
        <v>0</v>
      </c>
      <c r="X56" s="231">
        <v>0.22</v>
      </c>
      <c r="Y56" s="231">
        <v>0.21498166997878504</v>
      </c>
      <c r="Z56" s="231">
        <v>0.18099999999999999</v>
      </c>
      <c r="AA56" s="231">
        <v>0.1768712830280004</v>
      </c>
      <c r="AB56" s="231">
        <v>2.33</v>
      </c>
      <c r="AC56" s="231">
        <v>2.2768513229571323</v>
      </c>
      <c r="AD56" s="76"/>
      <c r="AE56" s="76"/>
      <c r="AF56" s="76"/>
      <c r="AG56" s="76"/>
      <c r="AH56" s="76"/>
      <c r="AI56" s="76"/>
      <c r="AJ56" s="76"/>
      <c r="AK56" s="76"/>
      <c r="AL56" s="76"/>
      <c r="AM56" s="76"/>
      <c r="AN56" s="76"/>
      <c r="AO56" s="76"/>
      <c r="AP56" s="76"/>
      <c r="AQ56" s="76"/>
      <c r="AR56" s="76"/>
      <c r="AS56" s="76"/>
      <c r="AT56" s="76"/>
      <c r="AU56" s="76"/>
      <c r="AV56" s="76"/>
      <c r="AW56" s="76"/>
      <c r="AX56" s="76"/>
      <c r="AY56" s="76"/>
      <c r="AZ56" s="76"/>
      <c r="BA56" s="76"/>
      <c r="BB56" s="77"/>
    </row>
    <row r="57" spans="1:54" ht="15.75" x14ac:dyDescent="0.25">
      <c r="A57" s="75">
        <f>IF(ISBLANK(VLOOKUP(D57,#REF!,3)),0,1)</f>
        <v>1</v>
      </c>
      <c r="B57" s="74">
        <f t="shared" si="0"/>
        <v>0</v>
      </c>
      <c r="C57" s="52">
        <v>23</v>
      </c>
      <c r="D57" s="53"/>
      <c r="E57" s="54"/>
      <c r="F57" s="55"/>
      <c r="G57" s="112"/>
      <c r="H57" s="53"/>
      <c r="I57" s="53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  <c r="AG57" s="76"/>
      <c r="AH57" s="76"/>
      <c r="AI57" s="76"/>
      <c r="AJ57" s="76"/>
      <c r="AK57" s="76"/>
      <c r="AL57" s="76"/>
      <c r="AM57" s="76"/>
      <c r="AN57" s="76"/>
      <c r="AO57" s="76"/>
      <c r="AP57" s="76"/>
      <c r="AQ57" s="76"/>
      <c r="AR57" s="76"/>
      <c r="AS57" s="76"/>
      <c r="AT57" s="76"/>
      <c r="AU57" s="76"/>
      <c r="AV57" s="76"/>
      <c r="AW57" s="76"/>
      <c r="AX57" s="76"/>
      <c r="AY57" s="76"/>
      <c r="AZ57" s="76"/>
      <c r="BA57" s="76"/>
      <c r="BB57" s="77"/>
    </row>
    <row r="58" spans="1:54" ht="16.5" thickBot="1" x14ac:dyDescent="0.3">
      <c r="A58" s="75">
        <f>IF(ISBLANK(VLOOKUP(D58,#REF!,3)),0,1)</f>
        <v>1</v>
      </c>
      <c r="B58" s="74">
        <f t="shared" si="0"/>
        <v>0</v>
      </c>
      <c r="C58" s="61">
        <v>24</v>
      </c>
      <c r="D58" s="62"/>
      <c r="E58" s="63"/>
      <c r="F58" s="64"/>
      <c r="G58" s="113"/>
      <c r="H58" s="62"/>
      <c r="I58" s="62"/>
      <c r="J58" s="152" t="s">
        <v>4</v>
      </c>
      <c r="K58" s="65" t="str">
        <f>IF(ISBLANK(E58),"",(0.000824493-(0.0000040899*E58)+(0.000000076438*E58^2)-(0.00000000082467*E58^3)+(0.0000000000053875*E58^4)))</f>
        <v/>
      </c>
      <c r="L58" s="65" t="str">
        <f t="shared" ref="L58" si="6">IF(ISBLANK(E58),"",(-0.00000572466+(0.00000010227*E58)-(0.0000000016546*E58^2)))</f>
        <v/>
      </c>
      <c r="M58" s="65" t="str">
        <f t="shared" ref="M58" si="7">IF(ISBLANK(E58),"",IF(ISBLANK(G58),(O58+(K58*35)+(L58*35^1.5)+(0.00000048314*35^2)),(O58+(K58*G58)+(L58*G58^1.5)+(0.00000048314*G58^2))))</f>
        <v/>
      </c>
      <c r="N58" s="66" t="str">
        <f t="shared" ref="N58" si="8">IF(ISBLANK(D58),"",IF(ISBLANK(G58),J58*(1+0.00001*(35-20)),J58*(1+0.00001*(G58-20))))</f>
        <v/>
      </c>
      <c r="O58" s="65" t="str">
        <f t="shared" ref="O58" si="9">IF(ISBLANK(E58),"",(0.999842594+(0.00006793952*E58)-(0.00000909529*E58^2)+(0.0000001001685*E58^3)-(0.000000001120083*E58^4)+(0.000000000006536332*E58^5)))</f>
        <v/>
      </c>
      <c r="P58" s="67" t="s">
        <v>4</v>
      </c>
      <c r="Q58" s="153" t="s">
        <v>4</v>
      </c>
      <c r="R58" s="68" t="s">
        <v>4</v>
      </c>
      <c r="S58" s="68" t="s">
        <v>4</v>
      </c>
      <c r="T58" s="78"/>
      <c r="U58" s="78"/>
      <c r="V58" s="78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/>
      <c r="AH58" s="78"/>
      <c r="AI58" s="78"/>
      <c r="AJ58" s="78"/>
      <c r="AK58" s="78"/>
      <c r="AL58" s="78"/>
      <c r="AM58" s="78"/>
      <c r="AN58" s="78"/>
      <c r="AO58" s="78"/>
      <c r="AP58" s="78"/>
      <c r="AQ58" s="78"/>
      <c r="AR58" s="78"/>
      <c r="AS58" s="78"/>
      <c r="AT58" s="78"/>
      <c r="AU58" s="78"/>
      <c r="AV58" s="78"/>
      <c r="AW58" s="78"/>
      <c r="AX58" s="78"/>
      <c r="AY58" s="78"/>
      <c r="AZ58" s="78"/>
      <c r="BA58" s="78"/>
      <c r="BB58" s="79"/>
    </row>
  </sheetData>
  <dataConsolidate/>
  <mergeCells count="70"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AV31:AV32"/>
    <mergeCell ref="AW31:AW32"/>
    <mergeCell ref="AX31:AX32"/>
    <mergeCell ref="AY31:AY32"/>
    <mergeCell ref="AZ31:AZ32"/>
    <mergeCell ref="BA31:BA32"/>
    <mergeCell ref="AP31:AP32"/>
    <mergeCell ref="AQ31:AQ32"/>
    <mergeCell ref="AR31:AR32"/>
    <mergeCell ref="AS31:AS32"/>
    <mergeCell ref="AT31:AT32"/>
    <mergeCell ref="AU31:AU32"/>
    <mergeCell ref="AJ31:AJ32"/>
    <mergeCell ref="AK31:AK32"/>
    <mergeCell ref="AL31:AL32"/>
    <mergeCell ref="AM31:AM32"/>
    <mergeCell ref="AN31:AN32"/>
    <mergeCell ref="AO31:AO32"/>
    <mergeCell ref="AD31:AD32"/>
    <mergeCell ref="AE31:AE32"/>
    <mergeCell ref="AF31:AF32"/>
    <mergeCell ref="AG31:AG32"/>
    <mergeCell ref="AH31:AH32"/>
    <mergeCell ref="AI31:AI32"/>
    <mergeCell ref="P31:S32"/>
    <mergeCell ref="T31:U32"/>
    <mergeCell ref="V31:W32"/>
    <mergeCell ref="X31:Y32"/>
    <mergeCell ref="Z31:AA32"/>
    <mergeCell ref="AB31:AC32"/>
    <mergeCell ref="J31:J32"/>
    <mergeCell ref="K31:K32"/>
    <mergeCell ref="L31:L32"/>
    <mergeCell ref="M31:M32"/>
    <mergeCell ref="N31:N32"/>
    <mergeCell ref="O31:O32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G8:H8"/>
    <mergeCell ref="Q8:R8"/>
    <mergeCell ref="G9:H9"/>
    <mergeCell ref="Q9:R9"/>
    <mergeCell ref="G10:H10"/>
    <mergeCell ref="Q10:R10"/>
    <mergeCell ref="C2:E2"/>
    <mergeCell ref="F2:T2"/>
    <mergeCell ref="C4:U4"/>
    <mergeCell ref="C6:E6"/>
    <mergeCell ref="F6:G6"/>
    <mergeCell ref="H6:J6"/>
    <mergeCell ref="P6:Q6"/>
    <mergeCell ref="R6:S6"/>
    <mergeCell ref="T6:U6"/>
  </mergeCells>
  <dataValidations count="4">
    <dataValidation type="list" allowBlank="1" showErrorMessage="1" sqref="I29">
      <formula1>$O$28:$O$30</formula1>
    </dataValidation>
    <dataValidation allowBlank="1" showErrorMessage="1" sqref="J30"/>
    <dataValidation type="list" showInputMessage="1" showErrorMessage="1" promptTitle="Choix Cardinal" sqref="P10">
      <formula1>$N$8:$N$10</formula1>
    </dataValidation>
    <dataValidation type="list" showInputMessage="1" showErrorMessage="1" promptTitle="Choix Cardinal" sqref="P9">
      <formula1>$M$8:$M$10</formula1>
    </dataValidation>
  </dataValidations>
  <pageMargins left="0.7" right="0.7" top="0.75" bottom="0.75" header="0.3" footer="0.3"/>
  <pageSetup paperSize="9" orientation="portrait" horizontalDpi="4294967293" r:id="rId1"/>
  <drawing r:id="rId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8"/>
  <sheetViews>
    <sheetView zoomScaleNormal="100" workbookViewId="0">
      <selection activeCell="T35" sqref="T35:U56"/>
    </sheetView>
  </sheetViews>
  <sheetFormatPr baseColWidth="10" defaultColWidth="11.42578125" defaultRowHeight="15" x14ac:dyDescent="0.25"/>
  <cols>
    <col min="1" max="2" width="0.85546875" style="80" customWidth="1"/>
    <col min="3" max="3" width="3.7109375" style="80" customWidth="1"/>
    <col min="4" max="8" width="10.28515625" style="80" customWidth="1"/>
    <col min="9" max="10" width="15.7109375" style="80" customWidth="1"/>
    <col min="11" max="15" width="10.7109375" style="80" hidden="1" customWidth="1"/>
    <col min="16" max="16" width="10.7109375" style="80" customWidth="1"/>
    <col min="17" max="29" width="10.28515625" style="80" customWidth="1"/>
    <col min="30" max="16384" width="11.42578125" style="80"/>
  </cols>
  <sheetData>
    <row r="1" spans="3:23" ht="3" customHeight="1" thickBot="1" x14ac:dyDescent="0.3"/>
    <row r="2" spans="3:23" ht="21" x14ac:dyDescent="0.35">
      <c r="C2" s="214" t="s">
        <v>19</v>
      </c>
      <c r="D2" s="215"/>
      <c r="E2" s="215"/>
      <c r="F2" s="216" t="s">
        <v>147</v>
      </c>
      <c r="G2" s="216"/>
      <c r="H2" s="216"/>
      <c r="I2" s="216"/>
      <c r="J2" s="216"/>
      <c r="K2" s="216"/>
      <c r="L2" s="216"/>
      <c r="M2" s="216"/>
      <c r="N2" s="216"/>
      <c r="O2" s="216"/>
      <c r="P2" s="216"/>
      <c r="Q2" s="216"/>
      <c r="R2" s="216"/>
      <c r="S2" s="216"/>
      <c r="T2" s="216"/>
      <c r="U2" s="1"/>
    </row>
    <row r="3" spans="3:23" x14ac:dyDescent="0.25">
      <c r="C3" s="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2"/>
    </row>
    <row r="4" spans="3:23" ht="21.75" thickBot="1" x14ac:dyDescent="0.4">
      <c r="C4" s="217" t="s">
        <v>75</v>
      </c>
      <c r="D4" s="218"/>
      <c r="E4" s="218"/>
      <c r="F4" s="218"/>
      <c r="G4" s="218"/>
      <c r="H4" s="218"/>
      <c r="I4" s="218"/>
      <c r="J4" s="218"/>
      <c r="K4" s="218"/>
      <c r="L4" s="218"/>
      <c r="M4" s="218"/>
      <c r="N4" s="218"/>
      <c r="O4" s="218"/>
      <c r="P4" s="218"/>
      <c r="Q4" s="218"/>
      <c r="R4" s="218"/>
      <c r="S4" s="218"/>
      <c r="T4" s="218"/>
      <c r="U4" s="219"/>
    </row>
    <row r="5" spans="3:23" ht="15.75" customHeight="1" thickBot="1" x14ac:dyDescent="0.4">
      <c r="C5" s="7"/>
      <c r="D5" s="7"/>
      <c r="E5" s="7"/>
      <c r="F5" s="7"/>
      <c r="G5" s="7"/>
      <c r="J5" s="7"/>
      <c r="K5" s="7"/>
      <c r="L5" s="7"/>
      <c r="M5" s="7"/>
      <c r="N5" s="7"/>
      <c r="O5" s="7"/>
      <c r="P5" s="7"/>
      <c r="Q5" s="7"/>
      <c r="R5" s="7"/>
    </row>
    <row r="6" spans="3:23" ht="16.5" customHeight="1" thickBot="1" x14ac:dyDescent="0.3">
      <c r="C6" s="220" t="s">
        <v>38</v>
      </c>
      <c r="D6" s="221"/>
      <c r="E6" s="221"/>
      <c r="F6" s="222">
        <v>65</v>
      </c>
      <c r="G6" s="222"/>
      <c r="H6" s="221" t="s">
        <v>37</v>
      </c>
      <c r="I6" s="221"/>
      <c r="J6" s="221"/>
      <c r="K6" s="51"/>
      <c r="L6" s="51"/>
      <c r="M6" s="51"/>
      <c r="N6" s="50"/>
      <c r="O6" s="51"/>
      <c r="P6" s="223">
        <v>1</v>
      </c>
      <c r="Q6" s="223"/>
      <c r="R6" s="224" t="s">
        <v>78</v>
      </c>
      <c r="S6" s="224"/>
      <c r="T6" s="225">
        <v>37433</v>
      </c>
      <c r="U6" s="226"/>
    </row>
    <row r="7" spans="3:23" ht="16.5" customHeight="1" thickBot="1" x14ac:dyDescent="0.4">
      <c r="C7" s="34"/>
      <c r="D7" s="34"/>
      <c r="E7" s="33"/>
      <c r="F7" s="35"/>
      <c r="G7" s="33"/>
      <c r="H7" s="33"/>
      <c r="I7" s="33"/>
      <c r="J7" s="33"/>
      <c r="K7" s="33"/>
      <c r="L7" s="33"/>
      <c r="M7" s="33"/>
      <c r="N7" s="33"/>
      <c r="O7" s="37"/>
      <c r="P7" s="33"/>
      <c r="Q7" s="36"/>
    </row>
    <row r="8" spans="3:23" ht="15" customHeight="1" x14ac:dyDescent="0.25">
      <c r="C8" s="46"/>
      <c r="D8" s="33"/>
      <c r="G8" s="206" t="s">
        <v>57</v>
      </c>
      <c r="H8" s="207"/>
      <c r="I8" s="172" t="s">
        <v>50</v>
      </c>
      <c r="J8" s="172" t="s">
        <v>46</v>
      </c>
      <c r="K8" s="44"/>
      <c r="L8" s="44"/>
      <c r="M8" s="44"/>
      <c r="N8" s="44"/>
      <c r="O8" s="47"/>
      <c r="P8" s="45" t="s">
        <v>52</v>
      </c>
      <c r="Q8" s="208" t="s">
        <v>47</v>
      </c>
      <c r="R8" s="209"/>
    </row>
    <row r="9" spans="3:23" ht="14.25" customHeight="1" x14ac:dyDescent="0.25">
      <c r="C9" s="46"/>
      <c r="D9" s="33"/>
      <c r="G9" s="210" t="s">
        <v>48</v>
      </c>
      <c r="H9" s="211"/>
      <c r="I9" s="38">
        <v>6</v>
      </c>
      <c r="J9" s="39">
        <v>0.08</v>
      </c>
      <c r="K9" s="42" t="s">
        <v>51</v>
      </c>
      <c r="L9" s="43" t="str">
        <f>IF(P9=M9,"+","-")</f>
        <v>-</v>
      </c>
      <c r="M9" s="42" t="s">
        <v>3</v>
      </c>
      <c r="N9" s="42" t="s">
        <v>54</v>
      </c>
      <c r="O9" s="16" t="str">
        <f>IF(ISBLANK(I9),"",IF(ISBLANK(J9),"",IF(P9=M10,L9&amp;N11,N11)))</f>
        <v>-6°0,08</v>
      </c>
      <c r="P9" s="39" t="s">
        <v>53</v>
      </c>
      <c r="Q9" s="212">
        <f>IF(ISBLANK(I9),"",IF(ISBLANK(J9),"",IF(J9&gt;60,"ERREUR !!",O11*(I9+(J9/60)))))</f>
        <v>-6.0013333333333332</v>
      </c>
      <c r="R9" s="213"/>
    </row>
    <row r="10" spans="3:23" ht="15" customHeight="1" x14ac:dyDescent="0.25">
      <c r="C10" s="46"/>
      <c r="D10" s="33"/>
      <c r="G10" s="210" t="s">
        <v>49</v>
      </c>
      <c r="H10" s="211"/>
      <c r="I10" s="38">
        <v>8</v>
      </c>
      <c r="J10" s="39">
        <v>59.77</v>
      </c>
      <c r="K10" s="42" t="s">
        <v>51</v>
      </c>
      <c r="L10" s="43" t="str">
        <f>IF(P10=N9,"+","-")</f>
        <v>+</v>
      </c>
      <c r="M10" s="42" t="s">
        <v>53</v>
      </c>
      <c r="N10" s="42" t="s">
        <v>55</v>
      </c>
      <c r="O10" s="11" t="str">
        <f>IF(ISBLANK(I10),"",IF(ISBLANK(J10),"",IF(P10=N10,L10&amp;N12,N12)))</f>
        <v>8°59,77</v>
      </c>
      <c r="P10" s="39" t="s">
        <v>54</v>
      </c>
      <c r="Q10" s="212">
        <f>IF(ISBLANK(I10),"",IF(ISBLANK(J10),"",IF(J10&gt;60,"ERREUR !!",O12*(I10+(J10/60)))))</f>
        <v>8.9961666666666673</v>
      </c>
      <c r="R10" s="213"/>
      <c r="S10" s="31"/>
      <c r="T10" s="31"/>
    </row>
    <row r="11" spans="3:23" x14ac:dyDescent="0.25">
      <c r="G11" s="194" t="s">
        <v>72</v>
      </c>
      <c r="H11" s="195"/>
      <c r="I11" s="83" t="s">
        <v>33</v>
      </c>
      <c r="J11" s="85">
        <v>37433</v>
      </c>
      <c r="K11" s="85"/>
      <c r="L11" s="85"/>
      <c r="M11" s="85"/>
      <c r="N11" s="86" t="str">
        <f>I9&amp;"°"&amp;J9</f>
        <v>6°0,08</v>
      </c>
      <c r="O11" s="87">
        <f>IF(P9=M10,-1,1)</f>
        <v>-1</v>
      </c>
      <c r="P11" s="198" t="str">
        <f>TEXT(J11,"aaaa-mm-jj")&amp;"T"&amp;TEXT(J12,"hh:mm:ss")&amp;"z"</f>
        <v>2006-06-27T02:30:00z</v>
      </c>
      <c r="Q11" s="198"/>
      <c r="R11" s="199"/>
      <c r="T11" s="30"/>
      <c r="U11" s="30"/>
      <c r="V11" s="32"/>
      <c r="W11" s="32"/>
    </row>
    <row r="12" spans="3:23" ht="15.75" thickBot="1" x14ac:dyDescent="0.3">
      <c r="G12" s="196"/>
      <c r="H12" s="197"/>
      <c r="I12" s="84" t="s">
        <v>73</v>
      </c>
      <c r="J12" s="114">
        <v>0.10416666666666667</v>
      </c>
      <c r="K12" s="88"/>
      <c r="L12" s="88"/>
      <c r="M12" s="88"/>
      <c r="N12" s="89" t="str">
        <f>I10&amp;"°"&amp;J10</f>
        <v>8°59,77</v>
      </c>
      <c r="O12" s="87">
        <f>IF(P10=N10,-1,1)</f>
        <v>1</v>
      </c>
      <c r="P12" s="200"/>
      <c r="Q12" s="200"/>
      <c r="R12" s="201"/>
      <c r="T12" s="30"/>
      <c r="U12" s="30"/>
      <c r="V12" s="32"/>
      <c r="W12" s="32"/>
    </row>
    <row r="13" spans="3:23" ht="15.75" thickBot="1" x14ac:dyDescent="0.3">
      <c r="C13" s="5" t="s">
        <v>1</v>
      </c>
      <c r="D13" s="5"/>
      <c r="E13" s="6"/>
      <c r="K13" s="81"/>
      <c r="L13" s="81"/>
      <c r="M13" s="81"/>
      <c r="N13" s="81"/>
      <c r="O13" s="81"/>
      <c r="P13" s="81"/>
      <c r="Q13" s="82"/>
    </row>
    <row r="14" spans="3:23" ht="15" customHeight="1" thickBot="1" x14ac:dyDescent="0.3">
      <c r="C14" s="97" t="s">
        <v>7</v>
      </c>
      <c r="D14" s="90"/>
      <c r="E14" s="90"/>
      <c r="F14" s="90"/>
      <c r="G14" s="90"/>
      <c r="H14" s="91"/>
      <c r="I14" s="91"/>
      <c r="J14" s="91"/>
      <c r="K14" s="90"/>
      <c r="L14" s="90"/>
      <c r="M14" s="90"/>
      <c r="N14" s="91"/>
      <c r="O14" s="12"/>
      <c r="P14" s="91"/>
      <c r="Q14" s="12" t="s">
        <v>17</v>
      </c>
      <c r="R14" s="17">
        <v>22.4</v>
      </c>
      <c r="S14" s="92" t="s">
        <v>2</v>
      </c>
    </row>
    <row r="15" spans="3:23" ht="14.25" customHeight="1" x14ac:dyDescent="0.25">
      <c r="C15" s="98" t="s">
        <v>32</v>
      </c>
      <c r="D15" s="93"/>
      <c r="E15" s="93"/>
      <c r="F15" s="93"/>
      <c r="G15" s="93"/>
      <c r="H15" s="23"/>
      <c r="I15" s="23"/>
      <c r="J15" s="23"/>
      <c r="K15" s="93"/>
      <c r="L15" s="93"/>
      <c r="M15" s="93"/>
      <c r="N15" s="23"/>
      <c r="O15" s="13"/>
      <c r="P15" s="23"/>
      <c r="Q15" s="13" t="s">
        <v>34</v>
      </c>
      <c r="R15" s="17">
        <v>22.4</v>
      </c>
      <c r="S15" s="94" t="s">
        <v>2</v>
      </c>
    </row>
    <row r="16" spans="3:23" x14ac:dyDescent="0.25">
      <c r="C16" s="98" t="s">
        <v>11</v>
      </c>
      <c r="D16" s="93"/>
      <c r="E16" s="93"/>
      <c r="F16" s="93"/>
      <c r="G16" s="93"/>
      <c r="H16" s="23"/>
      <c r="I16" s="23"/>
      <c r="J16" s="23"/>
      <c r="K16" s="93"/>
      <c r="L16" s="93"/>
      <c r="M16" s="93"/>
      <c r="N16" s="23"/>
      <c r="O16" s="14"/>
      <c r="P16" s="23"/>
      <c r="Q16" s="14" t="s">
        <v>35</v>
      </c>
      <c r="R16" s="20" t="s">
        <v>4</v>
      </c>
      <c r="S16" s="94" t="s">
        <v>6</v>
      </c>
    </row>
    <row r="17" spans="3:54" ht="15.75" thickBot="1" x14ac:dyDescent="0.3">
      <c r="C17" s="99" t="s">
        <v>12</v>
      </c>
      <c r="D17" s="95"/>
      <c r="E17" s="95"/>
      <c r="F17" s="95"/>
      <c r="G17" s="95"/>
      <c r="H17" s="24"/>
      <c r="I17" s="24"/>
      <c r="J17" s="24"/>
      <c r="K17" s="95"/>
      <c r="L17" s="95"/>
      <c r="M17" s="95"/>
      <c r="N17" s="24"/>
      <c r="O17" s="15"/>
      <c r="P17" s="24"/>
      <c r="Q17" s="15" t="s">
        <v>36</v>
      </c>
      <c r="R17" s="21" t="s">
        <v>4</v>
      </c>
      <c r="S17" s="96" t="s">
        <v>6</v>
      </c>
    </row>
    <row r="18" spans="3:54" hidden="1" x14ac:dyDescent="0.25">
      <c r="C18" s="8" t="s">
        <v>8</v>
      </c>
      <c r="D18" s="9"/>
      <c r="E18" s="9"/>
      <c r="F18" s="9"/>
      <c r="G18" s="9"/>
      <c r="H18" s="9"/>
      <c r="I18" s="9"/>
      <c r="J18" s="9"/>
      <c r="K18" s="10"/>
      <c r="L18" s="10"/>
      <c r="M18" s="10"/>
      <c r="N18" s="10"/>
      <c r="O18" s="25" t="s">
        <v>0</v>
      </c>
      <c r="P18" s="19">
        <f>(0.999842594+(0.00006793952*$R$14)-(0.00000909529*$R$14^2)+(0.0000001001685*$R$14^3)-(0.000000001120083*$R$14^4)+(0.000000000006536332*$R$14^5))</f>
        <v>0.99768148881597907</v>
      </c>
      <c r="Q18" s="10"/>
      <c r="R18" s="2"/>
    </row>
    <row r="19" spans="3:54" hidden="1" x14ac:dyDescent="0.25">
      <c r="C19" s="8" t="s">
        <v>9</v>
      </c>
      <c r="D19" s="9"/>
      <c r="E19" s="9"/>
      <c r="F19" s="9"/>
      <c r="G19" s="9"/>
      <c r="H19" s="9"/>
      <c r="I19" s="9"/>
      <c r="J19" s="9"/>
      <c r="K19" s="10"/>
      <c r="L19" s="10"/>
      <c r="M19" s="10"/>
      <c r="N19" s="10"/>
      <c r="O19" s="25" t="s">
        <v>43</v>
      </c>
      <c r="P19" s="19" t="e">
        <f>$P$24*($P$18/#REF!)</f>
        <v>#REF!</v>
      </c>
      <c r="Q19" s="10" t="s">
        <v>3</v>
      </c>
      <c r="R19" s="2"/>
    </row>
    <row r="20" spans="3:54" hidden="1" x14ac:dyDescent="0.25">
      <c r="C20" s="8" t="s">
        <v>18</v>
      </c>
      <c r="D20" s="9"/>
      <c r="E20" s="9"/>
      <c r="F20" s="9"/>
      <c r="G20" s="9"/>
      <c r="H20" s="9"/>
      <c r="I20" s="9"/>
      <c r="J20" s="9"/>
      <c r="K20" s="10"/>
      <c r="L20" s="10"/>
      <c r="M20" s="10"/>
      <c r="N20" s="10"/>
      <c r="O20" s="25" t="s">
        <v>44</v>
      </c>
      <c r="P20" s="19" t="e">
        <f>5+#REF!</f>
        <v>#REF!</v>
      </c>
      <c r="Q20" s="10" t="s">
        <v>6</v>
      </c>
      <c r="R20" s="2"/>
    </row>
    <row r="21" spans="3:54" hidden="1" x14ac:dyDescent="0.25">
      <c r="C21" s="8" t="s">
        <v>10</v>
      </c>
      <c r="D21" s="9"/>
      <c r="E21" s="9"/>
      <c r="F21" s="9"/>
      <c r="G21" s="9"/>
      <c r="H21" s="9"/>
      <c r="I21" s="9"/>
      <c r="J21" s="9"/>
      <c r="K21" s="10"/>
      <c r="L21" s="10"/>
      <c r="M21" s="10"/>
      <c r="N21" s="10"/>
      <c r="O21" s="25" t="s">
        <v>45</v>
      </c>
      <c r="P21" s="19" t="e">
        <f>P20*(1+0.00001*(R14-20))</f>
        <v>#REF!</v>
      </c>
      <c r="Q21" s="10" t="s">
        <v>6</v>
      </c>
      <c r="R21" s="2"/>
    </row>
    <row r="22" spans="3:54" hidden="1" x14ac:dyDescent="0.25">
      <c r="C22" s="8" t="s">
        <v>13</v>
      </c>
      <c r="D22" s="9"/>
      <c r="E22" s="9"/>
      <c r="F22" s="9"/>
      <c r="G22" s="9"/>
      <c r="H22" s="9"/>
      <c r="I22" s="9"/>
      <c r="J22" s="9"/>
      <c r="K22" s="10"/>
      <c r="L22" s="10"/>
      <c r="M22" s="10"/>
      <c r="N22" s="10"/>
      <c r="O22" s="25" t="s">
        <v>39</v>
      </c>
      <c r="P22" s="22" t="e">
        <f>$R$16*(1+0.00001*(20-$R$14))</f>
        <v>#VALUE!</v>
      </c>
      <c r="Q22" s="10" t="s">
        <v>6</v>
      </c>
      <c r="R22" s="2"/>
    </row>
    <row r="23" spans="3:54" hidden="1" x14ac:dyDescent="0.25">
      <c r="C23" s="8" t="s">
        <v>14</v>
      </c>
      <c r="D23" s="9"/>
      <c r="E23" s="9"/>
      <c r="F23" s="9"/>
      <c r="G23" s="9"/>
      <c r="H23" s="9"/>
      <c r="I23" s="9"/>
      <c r="J23" s="9"/>
      <c r="K23" s="10"/>
      <c r="L23" s="10"/>
      <c r="M23" s="10"/>
      <c r="N23" s="10"/>
      <c r="O23" s="25" t="s">
        <v>40</v>
      </c>
      <c r="P23" s="22" t="e">
        <f>$R$17*(1+0.00001*(20-$R$14))</f>
        <v>#VALUE!</v>
      </c>
      <c r="Q23" s="10" t="s">
        <v>6</v>
      </c>
      <c r="R23" s="2"/>
    </row>
    <row r="24" spans="3:54" hidden="1" x14ac:dyDescent="0.25">
      <c r="C24" s="8" t="s">
        <v>15</v>
      </c>
      <c r="D24" s="9"/>
      <c r="E24" s="9"/>
      <c r="F24" s="9"/>
      <c r="G24" s="9"/>
      <c r="H24" s="9"/>
      <c r="I24" s="9"/>
      <c r="J24" s="9"/>
      <c r="K24" s="10"/>
      <c r="L24" s="10"/>
      <c r="M24" s="10"/>
      <c r="N24" s="10"/>
      <c r="O24" s="25" t="s">
        <v>41</v>
      </c>
      <c r="P24" s="23" t="e">
        <f>MAX(#REF!)</f>
        <v>#REF!</v>
      </c>
      <c r="Q24" s="10" t="s">
        <v>3</v>
      </c>
      <c r="R24" s="2"/>
    </row>
    <row r="25" spans="3:54" hidden="1" x14ac:dyDescent="0.25">
      <c r="C25" s="8" t="s">
        <v>16</v>
      </c>
      <c r="D25" s="9"/>
      <c r="E25" s="9"/>
      <c r="F25" s="9"/>
      <c r="G25" s="9"/>
      <c r="H25" s="9"/>
      <c r="I25" s="9"/>
      <c r="J25" s="9"/>
      <c r="K25" s="10"/>
      <c r="L25" s="10"/>
      <c r="M25" s="10"/>
      <c r="N25" s="10"/>
      <c r="O25" s="25" t="s">
        <v>42</v>
      </c>
      <c r="P25" s="23" t="e">
        <f>IF(ISBLANK(R14),"",IF(ISBLANK(P21),"",IF(ISBLANK(R17),"",(($P$24*$P$18)/($P$22-$P$23)))))</f>
        <v>#REF!</v>
      </c>
      <c r="Q25" s="10" t="s">
        <v>3</v>
      </c>
      <c r="R25" s="2"/>
    </row>
    <row r="26" spans="3:54" hidden="1" x14ac:dyDescent="0.25">
      <c r="C26" s="40" t="s">
        <v>31</v>
      </c>
      <c r="D26" s="41"/>
      <c r="E26" s="41"/>
      <c r="F26" s="41"/>
      <c r="G26" s="41"/>
      <c r="H26" s="41"/>
      <c r="I26" s="41"/>
      <c r="J26" s="41"/>
      <c r="K26" s="10"/>
      <c r="L26" s="10"/>
      <c r="M26" s="10"/>
      <c r="N26" s="10"/>
      <c r="O26" s="25" t="s">
        <v>30</v>
      </c>
      <c r="P26" s="23" t="e">
        <f>2+(#REF!+#REF!)</f>
        <v>#REF!</v>
      </c>
      <c r="Q26" s="10" t="s">
        <v>6</v>
      </c>
      <c r="R26" s="2"/>
    </row>
    <row r="27" spans="3:54" ht="15.75" hidden="1" thickBot="1" x14ac:dyDescent="0.3">
      <c r="C27" s="26"/>
      <c r="D27" s="27"/>
      <c r="E27" s="27"/>
      <c r="F27" s="27"/>
      <c r="G27" s="27"/>
      <c r="H27" s="27"/>
      <c r="I27" s="27"/>
      <c r="J27" s="27"/>
      <c r="K27" s="28"/>
      <c r="L27" s="28"/>
      <c r="M27" s="28"/>
      <c r="N27" s="28"/>
      <c r="O27" s="29" t="s">
        <v>29</v>
      </c>
      <c r="P27" s="24">
        <v>1.6999999999999999E-3</v>
      </c>
      <c r="Q27" s="28"/>
      <c r="R27" s="4"/>
    </row>
    <row r="29" spans="3:54" ht="15.75" x14ac:dyDescent="0.25">
      <c r="E29" s="202" t="s">
        <v>60</v>
      </c>
      <c r="F29" s="202"/>
      <c r="G29" s="202"/>
      <c r="H29" s="202"/>
      <c r="I29" s="69" t="s">
        <v>66</v>
      </c>
      <c r="K29" s="70"/>
      <c r="L29" s="70"/>
      <c r="M29" s="70"/>
      <c r="N29" s="71"/>
      <c r="O29" s="70" t="s">
        <v>66</v>
      </c>
    </row>
    <row r="30" spans="3:54" ht="16.5" thickBot="1" x14ac:dyDescent="0.3">
      <c r="E30" s="173"/>
      <c r="F30" s="173"/>
      <c r="G30" s="173"/>
      <c r="H30" s="173"/>
      <c r="I30" s="173"/>
      <c r="J30" s="73"/>
      <c r="K30" s="72"/>
      <c r="L30" s="72"/>
      <c r="M30" s="72"/>
      <c r="N30" s="71"/>
      <c r="O30" s="71" t="s">
        <v>65</v>
      </c>
      <c r="P30" s="71"/>
    </row>
    <row r="31" spans="3:54" ht="15.75" customHeight="1" x14ac:dyDescent="0.25">
      <c r="C31" s="203" t="s">
        <v>5</v>
      </c>
      <c r="D31" s="190" t="s">
        <v>24</v>
      </c>
      <c r="E31" s="190" t="s">
        <v>58</v>
      </c>
      <c r="F31" s="190" t="s">
        <v>56</v>
      </c>
      <c r="G31" s="190" t="s">
        <v>20</v>
      </c>
      <c r="H31" s="190" t="s">
        <v>76</v>
      </c>
      <c r="I31" s="188" t="s">
        <v>77</v>
      </c>
      <c r="J31" s="188" t="s">
        <v>64</v>
      </c>
      <c r="K31" s="190" t="s">
        <v>21</v>
      </c>
      <c r="L31" s="190" t="s">
        <v>22</v>
      </c>
      <c r="M31" s="190" t="s">
        <v>26</v>
      </c>
      <c r="N31" s="190" t="s">
        <v>25</v>
      </c>
      <c r="O31" s="190" t="s">
        <v>23</v>
      </c>
      <c r="P31" s="192" t="s">
        <v>74</v>
      </c>
      <c r="Q31" s="192"/>
      <c r="R31" s="192"/>
      <c r="S31" s="192"/>
      <c r="T31" s="184" t="s">
        <v>69</v>
      </c>
      <c r="U31" s="184"/>
      <c r="V31" s="184" t="s">
        <v>70</v>
      </c>
      <c r="W31" s="184"/>
      <c r="X31" s="184" t="s">
        <v>71</v>
      </c>
      <c r="Y31" s="184"/>
      <c r="Z31" s="184" t="s">
        <v>67</v>
      </c>
      <c r="AA31" s="184"/>
      <c r="AB31" s="184" t="s">
        <v>68</v>
      </c>
      <c r="AC31" s="186"/>
      <c r="AD31" s="227" t="s">
        <v>80</v>
      </c>
      <c r="AE31" s="227" t="s">
        <v>81</v>
      </c>
      <c r="AF31" s="227" t="s">
        <v>82</v>
      </c>
      <c r="AG31" s="228" t="s">
        <v>83</v>
      </c>
      <c r="AH31" s="227" t="s">
        <v>84</v>
      </c>
      <c r="AI31" s="227" t="s">
        <v>85</v>
      </c>
      <c r="AJ31" s="227" t="s">
        <v>86</v>
      </c>
      <c r="AK31" s="227" t="s">
        <v>87</v>
      </c>
      <c r="AL31" s="228" t="s">
        <v>88</v>
      </c>
      <c r="AM31" s="227" t="s">
        <v>89</v>
      </c>
      <c r="AN31" s="227" t="s">
        <v>90</v>
      </c>
      <c r="AO31" s="227" t="s">
        <v>91</v>
      </c>
      <c r="AP31" s="227" t="s">
        <v>92</v>
      </c>
      <c r="AQ31" s="227" t="s">
        <v>93</v>
      </c>
      <c r="AR31" s="228" t="s">
        <v>94</v>
      </c>
      <c r="AS31" s="228" t="s">
        <v>95</v>
      </c>
      <c r="AT31" s="228" t="s">
        <v>96</v>
      </c>
      <c r="AU31" s="227" t="s">
        <v>97</v>
      </c>
      <c r="AV31" s="227" t="s">
        <v>98</v>
      </c>
      <c r="AW31" s="229" t="s">
        <v>99</v>
      </c>
      <c r="AX31" s="227" t="s">
        <v>100</v>
      </c>
      <c r="AY31" s="227" t="s">
        <v>101</v>
      </c>
      <c r="AZ31" s="228" t="s">
        <v>102</v>
      </c>
      <c r="BA31" s="227" t="s">
        <v>103</v>
      </c>
      <c r="BB31" s="230" t="s">
        <v>104</v>
      </c>
    </row>
    <row r="32" spans="3:54" ht="15.75" customHeight="1" x14ac:dyDescent="0.25">
      <c r="C32" s="204"/>
      <c r="D32" s="191"/>
      <c r="E32" s="191"/>
      <c r="F32" s="191"/>
      <c r="G32" s="191"/>
      <c r="H32" s="191"/>
      <c r="I32" s="205"/>
      <c r="J32" s="189"/>
      <c r="K32" s="191"/>
      <c r="L32" s="191"/>
      <c r="M32" s="191"/>
      <c r="N32" s="191"/>
      <c r="O32" s="191"/>
      <c r="P32" s="193"/>
      <c r="Q32" s="193"/>
      <c r="R32" s="193"/>
      <c r="S32" s="193"/>
      <c r="T32" s="185"/>
      <c r="U32" s="185"/>
      <c r="V32" s="185"/>
      <c r="W32" s="185"/>
      <c r="X32" s="185"/>
      <c r="Y32" s="185"/>
      <c r="Z32" s="185"/>
      <c r="AA32" s="185"/>
      <c r="AB32" s="185"/>
      <c r="AC32" s="187"/>
      <c r="AD32" s="227"/>
      <c r="AE32" s="227"/>
      <c r="AF32" s="227"/>
      <c r="AG32" s="228"/>
      <c r="AH32" s="227"/>
      <c r="AI32" s="227"/>
      <c r="AJ32" s="227"/>
      <c r="AK32" s="227"/>
      <c r="AL32" s="228"/>
      <c r="AM32" s="227"/>
      <c r="AN32" s="227"/>
      <c r="AO32" s="227"/>
      <c r="AP32" s="227"/>
      <c r="AQ32" s="227"/>
      <c r="AR32" s="228"/>
      <c r="AS32" s="228"/>
      <c r="AT32" s="228"/>
      <c r="AU32" s="227"/>
      <c r="AV32" s="227"/>
      <c r="AW32" s="229"/>
      <c r="AX32" s="227"/>
      <c r="AY32" s="227"/>
      <c r="AZ32" s="228"/>
      <c r="BA32" s="227"/>
      <c r="BB32" s="230"/>
    </row>
    <row r="33" spans="1:54" ht="15.75" customHeight="1" x14ac:dyDescent="0.25">
      <c r="C33" s="178" t="s">
        <v>59</v>
      </c>
      <c r="D33" s="180" t="s">
        <v>4</v>
      </c>
      <c r="E33" s="180" t="s">
        <v>2</v>
      </c>
      <c r="F33" s="176" t="s">
        <v>62</v>
      </c>
      <c r="G33" s="182"/>
      <c r="H33" s="176" t="s">
        <v>27</v>
      </c>
      <c r="I33" s="176" t="s">
        <v>27</v>
      </c>
      <c r="J33" s="176" t="s">
        <v>62</v>
      </c>
      <c r="K33" s="174"/>
      <c r="L33" s="174"/>
      <c r="M33" s="174"/>
      <c r="N33" s="174"/>
      <c r="O33" s="174"/>
      <c r="P33" s="137" t="s">
        <v>132</v>
      </c>
      <c r="Q33" s="137"/>
      <c r="R33" s="137" t="s">
        <v>133</v>
      </c>
      <c r="S33" s="137" t="s">
        <v>134</v>
      </c>
      <c r="T33" s="138" t="s">
        <v>135</v>
      </c>
      <c r="U33" s="138" t="s">
        <v>136</v>
      </c>
      <c r="V33" s="138" t="s">
        <v>137</v>
      </c>
      <c r="W33" s="138" t="s">
        <v>138</v>
      </c>
      <c r="X33" s="138" t="s">
        <v>139</v>
      </c>
      <c r="Y33" s="138" t="s">
        <v>140</v>
      </c>
      <c r="Z33" s="138" t="s">
        <v>141</v>
      </c>
      <c r="AA33" s="138" t="s">
        <v>142</v>
      </c>
      <c r="AB33" s="138" t="s">
        <v>143</v>
      </c>
      <c r="AC33" s="139" t="s">
        <v>144</v>
      </c>
      <c r="AD33" s="129" t="s">
        <v>105</v>
      </c>
      <c r="AE33" s="129" t="s">
        <v>106</v>
      </c>
      <c r="AF33" s="129" t="s">
        <v>107</v>
      </c>
      <c r="AG33" s="130" t="s">
        <v>108</v>
      </c>
      <c r="AH33" s="129" t="s">
        <v>109</v>
      </c>
      <c r="AI33" s="131" t="s">
        <v>110</v>
      </c>
      <c r="AJ33" s="129" t="s">
        <v>111</v>
      </c>
      <c r="AK33" s="131" t="s">
        <v>112</v>
      </c>
      <c r="AL33" s="129" t="s">
        <v>113</v>
      </c>
      <c r="AM33" s="129" t="s">
        <v>114</v>
      </c>
      <c r="AN33" s="129" t="s">
        <v>115</v>
      </c>
      <c r="AO33" s="129" t="s">
        <v>116</v>
      </c>
      <c r="AP33" s="129" t="s">
        <v>117</v>
      </c>
      <c r="AQ33" s="131" t="s">
        <v>118</v>
      </c>
      <c r="AR33" s="129" t="s">
        <v>119</v>
      </c>
      <c r="AS33" s="129" t="s">
        <v>120</v>
      </c>
      <c r="AT33" s="132" t="s">
        <v>121</v>
      </c>
      <c r="AU33" s="131" t="s">
        <v>122</v>
      </c>
      <c r="AV33" s="131" t="s">
        <v>123</v>
      </c>
      <c r="AW33" s="131" t="s">
        <v>124</v>
      </c>
      <c r="AX33" s="129" t="s">
        <v>125</v>
      </c>
      <c r="AY33" s="129" t="s">
        <v>126</v>
      </c>
      <c r="AZ33" s="130" t="s">
        <v>127</v>
      </c>
      <c r="BA33" s="129" t="s">
        <v>128</v>
      </c>
      <c r="BB33" s="133" t="s">
        <v>129</v>
      </c>
    </row>
    <row r="34" spans="1:54" ht="14.25" customHeight="1" thickBot="1" x14ac:dyDescent="0.3">
      <c r="C34" s="179"/>
      <c r="D34" s="181"/>
      <c r="E34" s="181"/>
      <c r="F34" s="177"/>
      <c r="G34" s="183"/>
      <c r="H34" s="177"/>
      <c r="I34" s="177"/>
      <c r="J34" s="177"/>
      <c r="K34" s="125"/>
      <c r="L34" s="125"/>
      <c r="M34" s="125"/>
      <c r="N34" s="126" t="s">
        <v>6</v>
      </c>
      <c r="O34" s="125"/>
      <c r="P34" s="126" t="s">
        <v>61</v>
      </c>
      <c r="Q34" s="126" t="s">
        <v>79</v>
      </c>
      <c r="R34" s="126" t="s">
        <v>63</v>
      </c>
      <c r="S34" s="126" t="s">
        <v>28</v>
      </c>
      <c r="T34" s="100" t="s">
        <v>63</v>
      </c>
      <c r="U34" s="100" t="s">
        <v>28</v>
      </c>
      <c r="V34" s="100" t="s">
        <v>63</v>
      </c>
      <c r="W34" s="100" t="s">
        <v>28</v>
      </c>
      <c r="X34" s="100" t="s">
        <v>63</v>
      </c>
      <c r="Y34" s="100" t="s">
        <v>28</v>
      </c>
      <c r="Z34" s="100" t="s">
        <v>63</v>
      </c>
      <c r="AA34" s="100" t="s">
        <v>28</v>
      </c>
      <c r="AB34" s="100" t="s">
        <v>63</v>
      </c>
      <c r="AC34" s="101" t="s">
        <v>28</v>
      </c>
      <c r="AD34" s="134" t="s">
        <v>130</v>
      </c>
      <c r="AE34" s="134" t="s">
        <v>130</v>
      </c>
      <c r="AF34" s="134" t="s">
        <v>130</v>
      </c>
      <c r="AG34" s="135" t="s">
        <v>131</v>
      </c>
      <c r="AH34" s="134" t="s">
        <v>131</v>
      </c>
      <c r="AI34" s="134" t="s">
        <v>131</v>
      </c>
      <c r="AJ34" s="134" t="s">
        <v>131</v>
      </c>
      <c r="AK34" s="134" t="s">
        <v>131</v>
      </c>
      <c r="AL34" s="134" t="s">
        <v>131</v>
      </c>
      <c r="AM34" s="134" t="s">
        <v>131</v>
      </c>
      <c r="AN34" s="134" t="s">
        <v>131</v>
      </c>
      <c r="AO34" s="134" t="s">
        <v>131</v>
      </c>
      <c r="AP34" s="134" t="s">
        <v>131</v>
      </c>
      <c r="AQ34" s="134" t="s">
        <v>131</v>
      </c>
      <c r="AR34" s="134" t="s">
        <v>131</v>
      </c>
      <c r="AS34" s="134" t="s">
        <v>131</v>
      </c>
      <c r="AT34" s="134" t="s">
        <v>131</v>
      </c>
      <c r="AU34" s="134" t="s">
        <v>131</v>
      </c>
      <c r="AV34" s="134" t="s">
        <v>131</v>
      </c>
      <c r="AW34" s="134" t="s">
        <v>131</v>
      </c>
      <c r="AX34" s="134" t="s">
        <v>131</v>
      </c>
      <c r="AY34" s="134" t="s">
        <v>131</v>
      </c>
      <c r="AZ34" s="134" t="s">
        <v>131</v>
      </c>
      <c r="BA34" s="134" t="s">
        <v>131</v>
      </c>
      <c r="BB34" s="134" t="s">
        <v>131</v>
      </c>
    </row>
    <row r="35" spans="1:54" ht="15.75" x14ac:dyDescent="0.25">
      <c r="A35" s="75">
        <f>IF(ISBLANK(VLOOKUP(D35,#REF!,3)),0,1)</f>
        <v>1</v>
      </c>
      <c r="B35" s="74">
        <f>IF(ISBLANK(D35),0,IF(ISBLANK(E35),0,IF(ISBLANK(F35),0,1)))</f>
        <v>0</v>
      </c>
      <c r="C35" s="140">
        <v>1</v>
      </c>
      <c r="D35" s="53"/>
      <c r="E35" s="53"/>
      <c r="F35" s="53"/>
      <c r="G35" s="164">
        <v>34.942</v>
      </c>
      <c r="H35" s="53">
        <v>2000</v>
      </c>
      <c r="I35" s="159">
        <v>2004</v>
      </c>
      <c r="J35" s="142" t="s">
        <v>4</v>
      </c>
      <c r="K35" s="143" t="str">
        <f>IF(ISBLANK(E35),"",(0.000824493-(0.0000040899*E35)+(0.000000076438*E35^2)-(0.00000000082467*E35^3)+(0.0000000000053875*E35^4)))</f>
        <v/>
      </c>
      <c r="L35" s="143" t="str">
        <f>IF(ISBLANK(E35),"",(-0.00000572466+(0.00000010227*E35)-(0.0000000016546*E35^2)))</f>
        <v/>
      </c>
      <c r="M35" s="143" t="str">
        <f>IF(ISBLANK(E35),"",IF(ISBLANK(G35),(O35+(K35*35)+(L35*35^1.5)+(0.00000048314*35^2)),(O35+(K35*G35)+(L35*G35^1.5)+(0.00000048314*G35^2))))</f>
        <v/>
      </c>
      <c r="N35" s="144" t="str">
        <f>IF(ISBLANK(D35),"",IF(ISBLANK(G35),J35*(1+0.00001*(35-20)),J35*(1+0.00001*(G35-20))))</f>
        <v/>
      </c>
      <c r="O35" s="143" t="str">
        <f>IF(ISBLANK(E35),"",(0.999842594+(0.00006793952*E35)-(0.00000909529*E35^2)+(0.0000001001685*E35^3)-(0.000000001120083*E35^4)+(0.000000000006536332*E35^5)))</f>
        <v/>
      </c>
      <c r="P35" s="145">
        <v>5.3659999999999997</v>
      </c>
      <c r="Q35" s="145" t="s">
        <v>4</v>
      </c>
      <c r="R35" s="145" t="s">
        <v>4</v>
      </c>
      <c r="S35" s="146">
        <v>233.3</v>
      </c>
      <c r="T35" s="231">
        <v>4.0000000000000001E-3</v>
      </c>
      <c r="U35" s="231">
        <v>3.9087576359779098E-3</v>
      </c>
      <c r="X35" s="231">
        <v>22.186</v>
      </c>
      <c r="Y35" s="231">
        <v>21.679924227951474</v>
      </c>
      <c r="Z35" s="231">
        <v>1.532</v>
      </c>
      <c r="AA35" s="231">
        <v>1.4970541745795394</v>
      </c>
      <c r="AB35" s="231">
        <v>27.43</v>
      </c>
      <c r="AC35" s="231">
        <v>26.804305488718516</v>
      </c>
      <c r="AD35" s="149"/>
      <c r="AE35" s="149"/>
      <c r="AF35" s="149"/>
      <c r="AG35" s="149"/>
      <c r="AH35" s="149"/>
      <c r="AI35" s="149"/>
      <c r="AJ35" s="149"/>
      <c r="AK35" s="149"/>
      <c r="AL35" s="149"/>
      <c r="AM35" s="149"/>
      <c r="AN35" s="149"/>
      <c r="AO35" s="149"/>
      <c r="AP35" s="149"/>
      <c r="AQ35" s="149"/>
      <c r="AR35" s="149"/>
      <c r="AS35" s="149"/>
      <c r="AT35" s="149"/>
      <c r="AU35" s="149"/>
      <c r="AV35" s="149"/>
      <c r="AW35" s="149"/>
      <c r="AX35" s="149"/>
      <c r="AY35" s="149"/>
      <c r="AZ35" s="149"/>
      <c r="BA35" s="149"/>
      <c r="BB35" s="150"/>
    </row>
    <row r="36" spans="1:54" ht="15.75" x14ac:dyDescent="0.25">
      <c r="A36" s="75">
        <f>IF(ISBLANK(VLOOKUP(D36,#REF!,3)),0,1)</f>
        <v>1</v>
      </c>
      <c r="B36" s="74">
        <f t="shared" ref="B36:B58" si="0">IF(ISBLANK(D36),0,IF(ISBLANK(E36),0,IF(ISBLANK(F36),0,1)))</f>
        <v>0</v>
      </c>
      <c r="C36" s="52">
        <v>2</v>
      </c>
      <c r="D36" s="53"/>
      <c r="E36" s="53"/>
      <c r="F36" s="53"/>
      <c r="G36" s="164">
        <v>34.945399999999999</v>
      </c>
      <c r="H36" s="53">
        <v>1900</v>
      </c>
      <c r="I36" s="159">
        <v>1900</v>
      </c>
      <c r="J36" s="127" t="s">
        <v>4</v>
      </c>
      <c r="K36" s="57" t="str">
        <f t="shared" ref="K36:K45" si="1">IF(ISBLANK(E36),"",(0.000824493-(0.0000040899*E36)+(0.000000076438*E36^2)-(0.00000000082467*E36^3)+(0.0000000000053875*E36^4)))</f>
        <v/>
      </c>
      <c r="L36" s="57" t="str">
        <f t="shared" ref="L36:L45" si="2">IF(ISBLANK(E36),"",(-0.00000572466+(0.00000010227*E36)-(0.0000000016546*E36^2)))</f>
        <v/>
      </c>
      <c r="M36" s="57" t="str">
        <f t="shared" ref="M36:M45" si="3">IF(ISBLANK(E36),"",IF(ISBLANK(G36),(O36+(K36*35)+(L36*35^1.5)+(0.00000048314*35^2)),(O36+(K36*G36)+(L36*G36^1.5)+(0.00000048314*G36^2))))</f>
        <v/>
      </c>
      <c r="N36" s="58" t="str">
        <f t="shared" ref="N36:N45" si="4">IF(ISBLANK(D36),"",IF(ISBLANK(G36),J36*(1+0.00001*(35-20)),J36*(1+0.00001*(G36-20))))</f>
        <v/>
      </c>
      <c r="O36" s="57" t="str">
        <f t="shared" ref="O36:O45" si="5">IF(ISBLANK(E36),"",(0.999842594+(0.00006793952*E36)-(0.00000909529*E36^2)+(0.0000001001685*E36^3)-(0.000000001120083*E36^4)+(0.000000000006536332*E36^5)))</f>
        <v/>
      </c>
      <c r="P36" s="59">
        <v>5.3579999999999997</v>
      </c>
      <c r="Q36" s="59" t="s">
        <v>4</v>
      </c>
      <c r="R36" s="59" t="s">
        <v>4</v>
      </c>
      <c r="S36" s="60">
        <v>233</v>
      </c>
      <c r="T36" s="231">
        <v>8.9999999999999993E-3</v>
      </c>
      <c r="U36" s="231">
        <v>8.7947046809502966E-3</v>
      </c>
      <c r="X36" s="231">
        <v>21.960999999999999</v>
      </c>
      <c r="Y36" s="231">
        <v>21.460056610927715</v>
      </c>
      <c r="Z36" s="231">
        <v>1.522</v>
      </c>
      <c r="AA36" s="231">
        <v>1.4872822804895947</v>
      </c>
      <c r="AB36" s="231">
        <v>25.35</v>
      </c>
      <c r="AC36" s="231">
        <v>24.771751518010003</v>
      </c>
      <c r="AD36" s="76"/>
      <c r="AE36" s="76"/>
      <c r="AF36" s="76"/>
      <c r="AG36" s="76"/>
      <c r="AH36" s="76"/>
      <c r="AI36" s="76"/>
      <c r="AJ36" s="76"/>
      <c r="AK36" s="76"/>
      <c r="AL36" s="76"/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76"/>
      <c r="BA36" s="76"/>
      <c r="BB36" s="77"/>
    </row>
    <row r="37" spans="1:54" ht="15.75" x14ac:dyDescent="0.25">
      <c r="A37" s="75">
        <f>IF(ISBLANK(VLOOKUP(D37,#REF!,3)),0,1)</f>
        <v>1</v>
      </c>
      <c r="B37" s="74">
        <f t="shared" si="0"/>
        <v>0</v>
      </c>
      <c r="C37" s="52">
        <v>3</v>
      </c>
      <c r="D37" s="53"/>
      <c r="E37" s="53"/>
      <c r="F37" s="53"/>
      <c r="G37" s="164">
        <v>34.945399999999999</v>
      </c>
      <c r="H37" s="53">
        <v>1800</v>
      </c>
      <c r="I37" s="159">
        <v>1799</v>
      </c>
      <c r="J37" s="127" t="s">
        <v>4</v>
      </c>
      <c r="K37" s="57" t="str">
        <f t="shared" si="1"/>
        <v/>
      </c>
      <c r="L37" s="57" t="str">
        <f t="shared" si="2"/>
        <v/>
      </c>
      <c r="M37" s="57" t="str">
        <f t="shared" si="3"/>
        <v/>
      </c>
      <c r="N37" s="58" t="str">
        <f t="shared" si="4"/>
        <v/>
      </c>
      <c r="O37" s="57" t="str">
        <f t="shared" si="5"/>
        <v/>
      </c>
      <c r="P37" s="59">
        <v>5.2709999999999999</v>
      </c>
      <c r="Q37" s="59" t="s">
        <v>4</v>
      </c>
      <c r="R37" s="59" t="s">
        <v>4</v>
      </c>
      <c r="S37" s="60">
        <v>229.2</v>
      </c>
      <c r="T37" s="231">
        <v>4.0000000000000001E-3</v>
      </c>
      <c r="U37" s="231">
        <v>3.9087576359779098E-3</v>
      </c>
      <c r="X37" s="231">
        <v>22.346</v>
      </c>
      <c r="Y37" s="231">
        <v>21.836274533390593</v>
      </c>
      <c r="Z37" s="231">
        <v>1.5309999999999999</v>
      </c>
      <c r="AA37" s="231">
        <v>1.4960769851705449</v>
      </c>
      <c r="AB37" s="231">
        <v>23.81</v>
      </c>
      <c r="AC37" s="231">
        <v>23.266879828158505</v>
      </c>
      <c r="AD37" s="76"/>
      <c r="AE37" s="76"/>
      <c r="AF37" s="76"/>
      <c r="AG37" s="76"/>
      <c r="AH37" s="76"/>
      <c r="AI37" s="76"/>
      <c r="AJ37" s="76"/>
      <c r="AK37" s="76"/>
      <c r="AL37" s="76"/>
      <c r="AM37" s="76"/>
      <c r="AN37" s="76"/>
      <c r="AO37" s="76"/>
      <c r="AP37" s="76"/>
      <c r="AQ37" s="76"/>
      <c r="AR37" s="76"/>
      <c r="AS37" s="76"/>
      <c r="AT37" s="76"/>
      <c r="AU37" s="76"/>
      <c r="AV37" s="76"/>
      <c r="AW37" s="76"/>
      <c r="AX37" s="76"/>
      <c r="AY37" s="76"/>
      <c r="AZ37" s="76"/>
      <c r="BA37" s="76"/>
      <c r="BB37" s="77"/>
    </row>
    <row r="38" spans="1:54" ht="15.75" x14ac:dyDescent="0.25">
      <c r="A38" s="75">
        <f>IF(ISBLANK(VLOOKUP(D38,#REF!,3)),0,1)</f>
        <v>1</v>
      </c>
      <c r="B38" s="74">
        <f t="shared" si="0"/>
        <v>0</v>
      </c>
      <c r="C38" s="52">
        <v>4</v>
      </c>
      <c r="D38" s="53"/>
      <c r="E38" s="53"/>
      <c r="F38" s="53"/>
      <c r="G38" s="164">
        <v>34.9435</v>
      </c>
      <c r="H38" s="53">
        <v>1700</v>
      </c>
      <c r="I38" s="159">
        <v>1698</v>
      </c>
      <c r="J38" s="127" t="s">
        <v>4</v>
      </c>
      <c r="K38" s="57" t="str">
        <f t="shared" si="1"/>
        <v/>
      </c>
      <c r="L38" s="57" t="str">
        <f t="shared" si="2"/>
        <v/>
      </c>
      <c r="M38" s="57" t="str">
        <f t="shared" si="3"/>
        <v/>
      </c>
      <c r="N38" s="58" t="str">
        <f t="shared" si="4"/>
        <v/>
      </c>
      <c r="O38" s="57" t="str">
        <f t="shared" si="5"/>
        <v/>
      </c>
      <c r="P38" s="59">
        <v>5.1959999999999997</v>
      </c>
      <c r="Q38" s="59" t="s">
        <v>4</v>
      </c>
      <c r="R38" s="59" t="s">
        <v>4</v>
      </c>
      <c r="S38" s="60">
        <v>225.9</v>
      </c>
      <c r="T38" s="231">
        <v>6.0000000000000001E-3</v>
      </c>
      <c r="U38" s="231">
        <v>5.8631364539668647E-3</v>
      </c>
      <c r="X38" s="231">
        <v>22.513999999999999</v>
      </c>
      <c r="Y38" s="231">
        <v>22.000442354101665</v>
      </c>
      <c r="Z38" s="231">
        <v>1.5549999999999999</v>
      </c>
      <c r="AA38" s="231">
        <v>1.5195295309864123</v>
      </c>
      <c r="AB38" s="231">
        <v>22.87</v>
      </c>
      <c r="AC38" s="231">
        <v>22.3483217837037</v>
      </c>
      <c r="AD38" s="76"/>
      <c r="AE38" s="76"/>
      <c r="AF38" s="76"/>
      <c r="AG38" s="76"/>
      <c r="AH38" s="76"/>
      <c r="AI38" s="76"/>
      <c r="AJ38" s="76"/>
      <c r="AK38" s="76"/>
      <c r="AL38" s="76"/>
      <c r="AM38" s="76"/>
      <c r="AN38" s="76"/>
      <c r="AO38" s="76"/>
      <c r="AP38" s="76"/>
      <c r="AQ38" s="76"/>
      <c r="AR38" s="76"/>
      <c r="AS38" s="76"/>
      <c r="AT38" s="76"/>
      <c r="AU38" s="76"/>
      <c r="AV38" s="76"/>
      <c r="AW38" s="76"/>
      <c r="AX38" s="76"/>
      <c r="AY38" s="76"/>
      <c r="AZ38" s="76"/>
      <c r="BA38" s="76"/>
      <c r="BB38" s="77"/>
    </row>
    <row r="39" spans="1:54" ht="15.75" x14ac:dyDescent="0.25">
      <c r="A39" s="75">
        <f>IF(ISBLANK(VLOOKUP(D39,#REF!,3)),0,1)</f>
        <v>1</v>
      </c>
      <c r="B39" s="74">
        <f t="shared" si="0"/>
        <v>0</v>
      </c>
      <c r="C39" s="52">
        <v>5</v>
      </c>
      <c r="D39" s="53"/>
      <c r="E39" s="53"/>
      <c r="F39" s="53"/>
      <c r="G39" s="164">
        <v>34.933300000000003</v>
      </c>
      <c r="H39" s="53">
        <v>1600</v>
      </c>
      <c r="I39" s="159">
        <v>1601</v>
      </c>
      <c r="J39" s="127" t="s">
        <v>4</v>
      </c>
      <c r="K39" s="57" t="str">
        <f t="shared" si="1"/>
        <v/>
      </c>
      <c r="L39" s="57" t="str">
        <f t="shared" si="2"/>
        <v/>
      </c>
      <c r="M39" s="57" t="str">
        <f t="shared" si="3"/>
        <v/>
      </c>
      <c r="N39" s="58" t="str">
        <f t="shared" si="4"/>
        <v/>
      </c>
      <c r="O39" s="57" t="str">
        <f t="shared" si="5"/>
        <v/>
      </c>
      <c r="P39" s="59">
        <v>5.0220000000000002</v>
      </c>
      <c r="Q39" s="59" t="s">
        <v>4</v>
      </c>
      <c r="R39" s="59" t="s">
        <v>4</v>
      </c>
      <c r="S39" s="60">
        <v>218.4</v>
      </c>
      <c r="T39" s="231">
        <v>4.0000000000000001E-3</v>
      </c>
      <c r="U39" s="231">
        <v>3.9087576359779098E-3</v>
      </c>
      <c r="X39" s="231">
        <v>23.285999999999998</v>
      </c>
      <c r="Y39" s="231">
        <v>22.754832577845399</v>
      </c>
      <c r="Z39" s="231">
        <v>1.6159999999999999</v>
      </c>
      <c r="AA39" s="231">
        <v>1.5791380849350753</v>
      </c>
      <c r="AB39" s="231">
        <v>23.05</v>
      </c>
      <c r="AC39" s="231">
        <v>22.524215877322703</v>
      </c>
      <c r="AD39" s="76"/>
      <c r="AE39" s="76"/>
      <c r="AF39" s="76"/>
      <c r="AG39" s="76"/>
      <c r="AH39" s="76"/>
      <c r="AI39" s="76"/>
      <c r="AJ39" s="76"/>
      <c r="AK39" s="76"/>
      <c r="AL39" s="76"/>
      <c r="AM39" s="76"/>
      <c r="AN39" s="76"/>
      <c r="AO39" s="76"/>
      <c r="AP39" s="76"/>
      <c r="AQ39" s="76"/>
      <c r="AR39" s="76"/>
      <c r="AS39" s="76"/>
      <c r="AT39" s="76"/>
      <c r="AU39" s="76"/>
      <c r="AV39" s="76"/>
      <c r="AW39" s="76"/>
      <c r="AX39" s="76"/>
      <c r="AY39" s="76"/>
      <c r="AZ39" s="76"/>
      <c r="BA39" s="76"/>
      <c r="BB39" s="77"/>
    </row>
    <row r="40" spans="1:54" ht="15.75" x14ac:dyDescent="0.25">
      <c r="A40" s="75">
        <f>IF(ISBLANK(VLOOKUP(D40,#REF!,3)),0,1)</f>
        <v>1</v>
      </c>
      <c r="B40" s="74">
        <f t="shared" si="0"/>
        <v>0</v>
      </c>
      <c r="C40" s="52">
        <v>6</v>
      </c>
      <c r="D40" s="53"/>
      <c r="E40" s="53"/>
      <c r="F40" s="53"/>
      <c r="G40" s="164">
        <v>34.913699999999999</v>
      </c>
      <c r="H40" s="53">
        <v>1500</v>
      </c>
      <c r="I40" s="159">
        <v>1499</v>
      </c>
      <c r="J40" s="127" t="s">
        <v>4</v>
      </c>
      <c r="K40" s="57" t="str">
        <f t="shared" si="1"/>
        <v/>
      </c>
      <c r="L40" s="57" t="str">
        <f t="shared" si="2"/>
        <v/>
      </c>
      <c r="M40" s="57" t="str">
        <f t="shared" si="3"/>
        <v/>
      </c>
      <c r="N40" s="58" t="str">
        <f t="shared" si="4"/>
        <v/>
      </c>
      <c r="O40" s="57" t="str">
        <f t="shared" si="5"/>
        <v/>
      </c>
      <c r="P40" s="59">
        <v>4.8319999999999999</v>
      </c>
      <c r="Q40" s="59" t="s">
        <v>4</v>
      </c>
      <c r="R40" s="59" t="s">
        <v>4</v>
      </c>
      <c r="S40" s="60">
        <v>210.1</v>
      </c>
      <c r="T40" s="231">
        <v>6.0000000000000001E-3</v>
      </c>
      <c r="U40" s="231">
        <v>5.8631364539668647E-3</v>
      </c>
      <c r="X40" s="231">
        <v>24.494</v>
      </c>
      <c r="Y40" s="231">
        <v>23.93527738391073</v>
      </c>
      <c r="Z40" s="231">
        <v>1.7010000000000001</v>
      </c>
      <c r="AA40" s="231">
        <v>1.662199184699606</v>
      </c>
      <c r="AB40" s="231">
        <v>23.69</v>
      </c>
      <c r="AC40" s="231">
        <v>23.149617099079173</v>
      </c>
      <c r="AD40" s="76"/>
      <c r="AE40" s="76"/>
      <c r="AF40" s="76"/>
      <c r="AG40" s="76"/>
      <c r="AH40" s="76"/>
      <c r="AI40" s="76"/>
      <c r="AJ40" s="76"/>
      <c r="AK40" s="76"/>
      <c r="AL40" s="76"/>
      <c r="AM40" s="76"/>
      <c r="AN40" s="76"/>
      <c r="AO40" s="76"/>
      <c r="AP40" s="76"/>
      <c r="AQ40" s="76"/>
      <c r="AR40" s="76"/>
      <c r="AS40" s="76"/>
      <c r="AT40" s="76"/>
      <c r="AU40" s="76"/>
      <c r="AV40" s="76"/>
      <c r="AW40" s="76"/>
      <c r="AX40" s="76"/>
      <c r="AY40" s="76"/>
      <c r="AZ40" s="76"/>
      <c r="BA40" s="76"/>
      <c r="BB40" s="77"/>
    </row>
    <row r="41" spans="1:54" ht="15.75" x14ac:dyDescent="0.25">
      <c r="A41" s="75">
        <f>IF(ISBLANK(VLOOKUP(D41,#REF!,3)),0,1)</f>
        <v>1</v>
      </c>
      <c r="B41" s="74">
        <f t="shared" si="0"/>
        <v>0</v>
      </c>
      <c r="C41" s="52">
        <v>7</v>
      </c>
      <c r="D41" s="53"/>
      <c r="E41" s="53"/>
      <c r="F41" s="53"/>
      <c r="G41" s="232">
        <v>34.880499999999998</v>
      </c>
      <c r="H41" s="53">
        <v>1400</v>
      </c>
      <c r="I41" s="159">
        <v>1398</v>
      </c>
      <c r="J41" s="127" t="s">
        <v>4</v>
      </c>
      <c r="K41" s="57" t="str">
        <f t="shared" si="1"/>
        <v/>
      </c>
      <c r="L41" s="57" t="str">
        <f t="shared" si="2"/>
        <v/>
      </c>
      <c r="M41" s="57" t="str">
        <f t="shared" si="3"/>
        <v/>
      </c>
      <c r="N41" s="58" t="str">
        <f t="shared" si="4"/>
        <v/>
      </c>
      <c r="O41" s="57" t="str">
        <f t="shared" si="5"/>
        <v/>
      </c>
      <c r="P41" s="59">
        <v>4.5140000000000002</v>
      </c>
      <c r="Q41" s="59" t="s">
        <v>4</v>
      </c>
      <c r="R41" s="59" t="s">
        <v>4</v>
      </c>
      <c r="S41" s="60">
        <v>196.3</v>
      </c>
      <c r="T41" s="231">
        <v>5.0000000000000001E-3</v>
      </c>
      <c r="U41" s="231">
        <v>4.8859470449723868E-3</v>
      </c>
      <c r="X41" s="231">
        <v>26.254999999999999</v>
      </c>
      <c r="Y41" s="231">
        <v>25.656107933150004</v>
      </c>
      <c r="Z41" s="231">
        <v>1.8069999999999999</v>
      </c>
      <c r="AA41" s="231">
        <v>1.7657812620530207</v>
      </c>
      <c r="AB41" s="231">
        <v>26.01</v>
      </c>
      <c r="AC41" s="231">
        <v>25.41669652794636</v>
      </c>
      <c r="AD41" s="76"/>
      <c r="AE41" s="76"/>
      <c r="AF41" s="76"/>
      <c r="AG41" s="76"/>
      <c r="AH41" s="76"/>
      <c r="AI41" s="76"/>
      <c r="AJ41" s="76"/>
      <c r="AK41" s="76"/>
      <c r="AL41" s="76"/>
      <c r="AM41" s="76"/>
      <c r="AN41" s="76"/>
      <c r="AO41" s="76"/>
      <c r="AP41" s="76"/>
      <c r="AQ41" s="76"/>
      <c r="AR41" s="76"/>
      <c r="AS41" s="76"/>
      <c r="AT41" s="76"/>
      <c r="AU41" s="76"/>
      <c r="AV41" s="76"/>
      <c r="AW41" s="76"/>
      <c r="AX41" s="76"/>
      <c r="AY41" s="76"/>
      <c r="AZ41" s="76"/>
      <c r="BA41" s="76"/>
      <c r="BB41" s="77"/>
    </row>
    <row r="42" spans="1:54" ht="15.75" x14ac:dyDescent="0.25">
      <c r="A42" s="75">
        <f>IF(ISBLANK(VLOOKUP(D42,#REF!,3)),0,1)</f>
        <v>1</v>
      </c>
      <c r="B42" s="74">
        <f t="shared" si="0"/>
        <v>0</v>
      </c>
      <c r="C42" s="52">
        <v>8</v>
      </c>
      <c r="D42" s="53"/>
      <c r="E42" s="53"/>
      <c r="F42" s="53"/>
      <c r="G42" s="232">
        <v>34.8797</v>
      </c>
      <c r="H42" s="53">
        <v>1400</v>
      </c>
      <c r="I42" s="159">
        <v>1398</v>
      </c>
      <c r="J42" s="127" t="s">
        <v>4</v>
      </c>
      <c r="K42" s="57" t="str">
        <f t="shared" si="1"/>
        <v/>
      </c>
      <c r="L42" s="57" t="str">
        <f t="shared" si="2"/>
        <v/>
      </c>
      <c r="M42" s="57" t="str">
        <f t="shared" si="3"/>
        <v/>
      </c>
      <c r="N42" s="58" t="str">
        <f t="shared" si="4"/>
        <v/>
      </c>
      <c r="O42" s="57" t="str">
        <f t="shared" si="5"/>
        <v/>
      </c>
      <c r="P42" s="59">
        <v>4.508</v>
      </c>
      <c r="Q42" s="59" t="s">
        <v>4</v>
      </c>
      <c r="R42" s="59" t="s">
        <v>4</v>
      </c>
      <c r="S42" s="60">
        <v>196.1</v>
      </c>
      <c r="T42" s="231">
        <v>5.0000000000000001E-3</v>
      </c>
      <c r="U42" s="231">
        <v>4.8859470449723868E-3</v>
      </c>
      <c r="X42" s="231">
        <v>26.225000000000001</v>
      </c>
      <c r="Y42" s="231">
        <v>25.626792250880172</v>
      </c>
      <c r="Z42" s="231">
        <v>1.8129999999999999</v>
      </c>
      <c r="AA42" s="231">
        <v>1.7716443985069874</v>
      </c>
      <c r="AB42" s="231">
        <v>26.02</v>
      </c>
      <c r="AC42" s="231">
        <v>25.426468422036301</v>
      </c>
      <c r="AD42" s="76"/>
      <c r="AE42" s="76"/>
      <c r="AF42" s="76"/>
      <c r="AG42" s="76"/>
      <c r="AH42" s="76"/>
      <c r="AI42" s="76"/>
      <c r="AJ42" s="76"/>
      <c r="AK42" s="76"/>
      <c r="AL42" s="76"/>
      <c r="AM42" s="76"/>
      <c r="AN42" s="76"/>
      <c r="AO42" s="76"/>
      <c r="AP42" s="76"/>
      <c r="AQ42" s="76"/>
      <c r="AR42" s="76"/>
      <c r="AS42" s="76"/>
      <c r="AT42" s="76"/>
      <c r="AU42" s="76"/>
      <c r="AV42" s="76"/>
      <c r="AW42" s="76"/>
      <c r="AX42" s="76"/>
      <c r="AY42" s="76"/>
      <c r="AZ42" s="76"/>
      <c r="BA42" s="76"/>
      <c r="BB42" s="77"/>
    </row>
    <row r="43" spans="1:54" ht="15.75" x14ac:dyDescent="0.25">
      <c r="A43" s="75">
        <f>IF(ISBLANK(VLOOKUP(D43,#REF!,3)),0,1)</f>
        <v>1</v>
      </c>
      <c r="B43" s="74">
        <f t="shared" si="0"/>
        <v>0</v>
      </c>
      <c r="C43" s="52">
        <v>9</v>
      </c>
      <c r="D43" s="53"/>
      <c r="E43" s="53"/>
      <c r="F43" s="53"/>
      <c r="G43" s="164">
        <v>34.756300000000003</v>
      </c>
      <c r="H43" s="53">
        <v>1200</v>
      </c>
      <c r="I43" s="159">
        <v>1201</v>
      </c>
      <c r="J43" s="127" t="s">
        <v>4</v>
      </c>
      <c r="K43" s="57" t="str">
        <f t="shared" si="1"/>
        <v/>
      </c>
      <c r="L43" s="57" t="str">
        <f t="shared" si="2"/>
        <v/>
      </c>
      <c r="M43" s="57" t="str">
        <f t="shared" si="3"/>
        <v/>
      </c>
      <c r="N43" s="58" t="str">
        <f t="shared" si="4"/>
        <v/>
      </c>
      <c r="O43" s="57" t="str">
        <f t="shared" si="5"/>
        <v/>
      </c>
      <c r="P43" s="59">
        <v>3.8580000000000001</v>
      </c>
      <c r="Q43" s="59" t="s">
        <v>4</v>
      </c>
      <c r="R43" s="59" t="s">
        <v>4</v>
      </c>
      <c r="S43" s="60">
        <v>167.8</v>
      </c>
      <c r="T43" s="231">
        <v>6.0000000000000001E-3</v>
      </c>
      <c r="U43" s="231">
        <v>5.8631364539668647E-3</v>
      </c>
      <c r="X43" s="231">
        <v>30.994</v>
      </c>
      <c r="Y43" s="231">
        <v>30.287008542374831</v>
      </c>
      <c r="Z43" s="231">
        <v>2.1080000000000001</v>
      </c>
      <c r="AA43" s="231">
        <v>2.0599152741603586</v>
      </c>
      <c r="AB43" s="231">
        <v>29.62</v>
      </c>
      <c r="AC43" s="231">
        <v>28.94435029441642</v>
      </c>
      <c r="AD43" s="76"/>
      <c r="AE43" s="76"/>
      <c r="AF43" s="76"/>
      <c r="AG43" s="76"/>
      <c r="AH43" s="76"/>
      <c r="AI43" s="76"/>
      <c r="AJ43" s="76"/>
      <c r="AK43" s="76"/>
      <c r="AL43" s="76"/>
      <c r="AM43" s="76"/>
      <c r="AN43" s="76"/>
      <c r="AO43" s="76"/>
      <c r="AP43" s="76"/>
      <c r="AQ43" s="76"/>
      <c r="AR43" s="76"/>
      <c r="AS43" s="76"/>
      <c r="AT43" s="76"/>
      <c r="AU43" s="76"/>
      <c r="AV43" s="76"/>
      <c r="AW43" s="76"/>
      <c r="AX43" s="76"/>
      <c r="AY43" s="76"/>
      <c r="AZ43" s="76"/>
      <c r="BA43" s="76"/>
      <c r="BB43" s="77"/>
    </row>
    <row r="44" spans="1:54" ht="15.75" x14ac:dyDescent="0.25">
      <c r="A44" s="75">
        <f>IF(ISBLANK(VLOOKUP(D44,#REF!,3)),0,1)</f>
        <v>1</v>
      </c>
      <c r="B44" s="74">
        <f t="shared" si="0"/>
        <v>0</v>
      </c>
      <c r="C44" s="52">
        <v>10</v>
      </c>
      <c r="D44" s="53"/>
      <c r="E44" s="53"/>
      <c r="F44" s="53"/>
      <c r="G44" s="164">
        <v>34.5961</v>
      </c>
      <c r="H44" s="53">
        <v>1000</v>
      </c>
      <c r="I44" s="159">
        <v>999</v>
      </c>
      <c r="J44" s="127" t="s">
        <v>4</v>
      </c>
      <c r="K44" s="57" t="str">
        <f t="shared" si="1"/>
        <v/>
      </c>
      <c r="L44" s="57" t="str">
        <f t="shared" si="2"/>
        <v/>
      </c>
      <c r="M44" s="57" t="str">
        <f t="shared" si="3"/>
        <v/>
      </c>
      <c r="N44" s="58" t="str">
        <f t="shared" si="4"/>
        <v/>
      </c>
      <c r="O44" s="57" t="str">
        <f t="shared" si="5"/>
        <v/>
      </c>
      <c r="P44" s="59">
        <v>3.327</v>
      </c>
      <c r="Q44" s="59" t="s">
        <v>4</v>
      </c>
      <c r="R44" s="59" t="s">
        <v>4</v>
      </c>
      <c r="S44" s="60">
        <v>144.80000000000001</v>
      </c>
      <c r="T44" s="231">
        <v>5.0000000000000001E-3</v>
      </c>
      <c r="U44" s="231">
        <v>4.8859470449723868E-3</v>
      </c>
      <c r="X44" s="231">
        <v>35.454999999999998</v>
      </c>
      <c r="Y44" s="231">
        <v>34.646250495899196</v>
      </c>
      <c r="Z44" s="231">
        <v>2.3930000000000002</v>
      </c>
      <c r="AA44" s="231">
        <v>2.3384142557237846</v>
      </c>
      <c r="AB44" s="231">
        <v>33.619999999999997</v>
      </c>
      <c r="AC44" s="231">
        <v>32.85310793039433</v>
      </c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  <c r="AP44" s="76"/>
      <c r="AQ44" s="76"/>
      <c r="AR44" s="76"/>
      <c r="AS44" s="76"/>
      <c r="AT44" s="76"/>
      <c r="AU44" s="76"/>
      <c r="AV44" s="76"/>
      <c r="AW44" s="76"/>
      <c r="AX44" s="76"/>
      <c r="AY44" s="76"/>
      <c r="AZ44" s="76"/>
      <c r="BA44" s="76"/>
      <c r="BB44" s="77"/>
    </row>
    <row r="45" spans="1:54" ht="15.75" x14ac:dyDescent="0.25">
      <c r="A45" s="75">
        <f>IF(ISBLANK(VLOOKUP(D45,#REF!,3)),0,1)</f>
        <v>1</v>
      </c>
      <c r="B45" s="74">
        <f t="shared" si="0"/>
        <v>0</v>
      </c>
      <c r="C45" s="52">
        <v>11</v>
      </c>
      <c r="D45" s="53"/>
      <c r="E45" s="53"/>
      <c r="F45" s="53"/>
      <c r="G45" s="164">
        <v>34.512</v>
      </c>
      <c r="H45" s="53">
        <v>800</v>
      </c>
      <c r="I45" s="159">
        <v>799</v>
      </c>
      <c r="J45" s="127" t="s">
        <v>4</v>
      </c>
      <c r="K45" s="57" t="str">
        <f t="shared" si="1"/>
        <v/>
      </c>
      <c r="L45" s="57" t="str">
        <f t="shared" si="2"/>
        <v/>
      </c>
      <c r="M45" s="57" t="str">
        <f t="shared" si="3"/>
        <v/>
      </c>
      <c r="N45" s="58" t="str">
        <f t="shared" si="4"/>
        <v/>
      </c>
      <c r="O45" s="57" t="str">
        <f t="shared" si="5"/>
        <v/>
      </c>
      <c r="P45" s="59">
        <v>2.7370000000000001</v>
      </c>
      <c r="Q45" s="59" t="s">
        <v>4</v>
      </c>
      <c r="R45" s="59" t="s">
        <v>4</v>
      </c>
      <c r="S45" s="60">
        <v>119.1</v>
      </c>
      <c r="T45" s="231">
        <v>4.0000000000000001E-3</v>
      </c>
      <c r="U45" s="231">
        <v>3.9087576359779098E-3</v>
      </c>
      <c r="X45" s="231">
        <v>38.725999999999999</v>
      </c>
      <c r="Y45" s="231">
        <v>37.842637052720129</v>
      </c>
      <c r="Z45" s="231">
        <v>2.5430000000000001</v>
      </c>
      <c r="AA45" s="231">
        <v>2.4849926670729561</v>
      </c>
      <c r="AB45" s="231">
        <v>31.69</v>
      </c>
      <c r="AC45" s="231">
        <v>30.967132371034989</v>
      </c>
      <c r="AD45" s="76"/>
      <c r="AE45" s="76"/>
      <c r="AF45" s="76"/>
      <c r="AG45" s="76"/>
      <c r="AH45" s="76"/>
      <c r="AI45" s="76"/>
      <c r="AJ45" s="76"/>
      <c r="AK45" s="76"/>
      <c r="AL45" s="76"/>
      <c r="AM45" s="76"/>
      <c r="AN45" s="76"/>
      <c r="AO45" s="76"/>
      <c r="AP45" s="76"/>
      <c r="AQ45" s="76"/>
      <c r="AR45" s="76"/>
      <c r="AS45" s="76"/>
      <c r="AT45" s="76"/>
      <c r="AU45" s="76"/>
      <c r="AV45" s="76"/>
      <c r="AW45" s="76"/>
      <c r="AX45" s="76"/>
      <c r="AY45" s="76"/>
      <c r="AZ45" s="76"/>
      <c r="BA45" s="76"/>
      <c r="BB45" s="77"/>
    </row>
    <row r="46" spans="1:54" ht="15.75" x14ac:dyDescent="0.25">
      <c r="A46" s="75">
        <f>IF(ISBLANK(VLOOKUP(D46,#REF!,3)),0,1)</f>
        <v>1</v>
      </c>
      <c r="B46" s="74">
        <f t="shared" si="0"/>
        <v>0</v>
      </c>
      <c r="C46" s="52">
        <v>12</v>
      </c>
      <c r="D46" s="53"/>
      <c r="E46" s="54"/>
      <c r="F46" s="55"/>
      <c r="G46" s="164">
        <v>34.6738</v>
      </c>
      <c r="H46" s="53">
        <v>500</v>
      </c>
      <c r="I46" s="159">
        <v>499</v>
      </c>
      <c r="J46" s="127" t="s">
        <v>4</v>
      </c>
      <c r="K46" s="127" t="s">
        <v>4</v>
      </c>
      <c r="L46" s="127" t="s">
        <v>4</v>
      </c>
      <c r="M46" s="127" t="s">
        <v>4</v>
      </c>
      <c r="N46" s="127" t="s">
        <v>4</v>
      </c>
      <c r="O46" s="127" t="s">
        <v>4</v>
      </c>
      <c r="P46" s="59">
        <v>1.3160000000000001</v>
      </c>
      <c r="Q46" s="59" t="s">
        <v>4</v>
      </c>
      <c r="R46" s="59" t="s">
        <v>4</v>
      </c>
      <c r="S46" s="60">
        <v>57.3</v>
      </c>
      <c r="T46" s="231">
        <v>7.0000000000000001E-3</v>
      </c>
      <c r="U46" s="231">
        <v>6.8403258629613417E-3</v>
      </c>
      <c r="X46" s="231">
        <v>40.413000000000004</v>
      </c>
      <c r="Y46" s="231">
        <v>39.491155585693818</v>
      </c>
      <c r="Z46" s="231">
        <v>2.5260000000000002</v>
      </c>
      <c r="AA46" s="231">
        <v>2.4683804471200501</v>
      </c>
      <c r="AB46" s="231">
        <v>21.58</v>
      </c>
      <c r="AC46" s="231">
        <v>21.087747446100821</v>
      </c>
      <c r="AD46" s="76"/>
      <c r="AE46" s="76"/>
      <c r="AF46" s="76"/>
      <c r="AG46" s="76"/>
      <c r="AH46" s="76"/>
      <c r="AI46" s="76"/>
      <c r="AJ46" s="76"/>
      <c r="AK46" s="76"/>
      <c r="AL46" s="76"/>
      <c r="AM46" s="76"/>
      <c r="AN46" s="76"/>
      <c r="AO46" s="76"/>
      <c r="AP46" s="76"/>
      <c r="AQ46" s="76"/>
      <c r="AR46" s="76"/>
      <c r="AS46" s="76"/>
      <c r="AT46" s="76"/>
      <c r="AU46" s="76"/>
      <c r="AV46" s="76"/>
      <c r="AW46" s="76"/>
      <c r="AX46" s="76"/>
      <c r="AY46" s="76"/>
      <c r="AZ46" s="76"/>
      <c r="BA46" s="76"/>
      <c r="BB46" s="77"/>
    </row>
    <row r="47" spans="1:54" ht="15.75" x14ac:dyDescent="0.25">
      <c r="A47" s="75">
        <f>IF(ISBLANK(VLOOKUP(D47,#REF!,3)),0,1)</f>
        <v>1</v>
      </c>
      <c r="B47" s="74">
        <f t="shared" si="0"/>
        <v>0</v>
      </c>
      <c r="C47" s="52">
        <v>13</v>
      </c>
      <c r="D47" s="53"/>
      <c r="E47" s="54"/>
      <c r="F47" s="55"/>
      <c r="G47" s="164">
        <v>34.986499999999999</v>
      </c>
      <c r="H47" s="53">
        <v>300</v>
      </c>
      <c r="I47" s="159">
        <v>300</v>
      </c>
      <c r="J47" s="127" t="s">
        <v>4</v>
      </c>
      <c r="K47" s="127" t="s">
        <v>4</v>
      </c>
      <c r="L47" s="127" t="s">
        <v>4</v>
      </c>
      <c r="M47" s="127" t="s">
        <v>4</v>
      </c>
      <c r="N47" s="127" t="s">
        <v>4</v>
      </c>
      <c r="O47" s="127" t="s">
        <v>4</v>
      </c>
      <c r="P47" s="59">
        <v>0.16200000000000001</v>
      </c>
      <c r="Q47" s="59" t="s">
        <v>4</v>
      </c>
      <c r="R47" s="59" t="s">
        <v>4</v>
      </c>
      <c r="S47" s="60">
        <v>7</v>
      </c>
      <c r="T47" s="231">
        <v>7.0000000000000001E-3</v>
      </c>
      <c r="U47" s="231">
        <v>6.8403258629613417E-3</v>
      </c>
      <c r="X47" s="231">
        <v>36.423000000000002</v>
      </c>
      <c r="Y47" s="231">
        <v>35.592169843805856</v>
      </c>
      <c r="Z47" s="231">
        <v>2.2360000000000002</v>
      </c>
      <c r="AA47" s="231">
        <v>2.1849955185116516</v>
      </c>
      <c r="AB47" s="231">
        <v>15.14</v>
      </c>
      <c r="AC47" s="231">
        <v>14.794647652176389</v>
      </c>
      <c r="AD47" s="76"/>
      <c r="AE47" s="76"/>
      <c r="AF47" s="76"/>
      <c r="AG47" s="76"/>
      <c r="AH47" s="76"/>
      <c r="AI47" s="76"/>
      <c r="AJ47" s="76"/>
      <c r="AK47" s="76"/>
      <c r="AL47" s="76"/>
      <c r="AM47" s="76"/>
      <c r="AN47" s="76"/>
      <c r="AO47" s="76"/>
      <c r="AP47" s="76"/>
      <c r="AQ47" s="76"/>
      <c r="AR47" s="76"/>
      <c r="AS47" s="76"/>
      <c r="AT47" s="76"/>
      <c r="AU47" s="76"/>
      <c r="AV47" s="76"/>
      <c r="AW47" s="76"/>
      <c r="AX47" s="76"/>
      <c r="AY47" s="76"/>
      <c r="AZ47" s="76"/>
      <c r="BA47" s="76"/>
      <c r="BB47" s="77"/>
    </row>
    <row r="48" spans="1:54" ht="15.75" x14ac:dyDescent="0.25">
      <c r="A48" s="75">
        <f>IF(ISBLANK(VLOOKUP(D48,#REF!,3)),0,1)</f>
        <v>1</v>
      </c>
      <c r="B48" s="74">
        <f t="shared" si="0"/>
        <v>0</v>
      </c>
      <c r="C48" s="52">
        <v>14</v>
      </c>
      <c r="D48" s="53"/>
      <c r="E48" s="54"/>
      <c r="F48" s="55"/>
      <c r="G48" s="164">
        <v>35.594799999999999</v>
      </c>
      <c r="H48" s="53">
        <v>160</v>
      </c>
      <c r="I48" s="159">
        <v>160</v>
      </c>
      <c r="J48" s="127" t="s">
        <v>4</v>
      </c>
      <c r="K48" s="127" t="s">
        <v>4</v>
      </c>
      <c r="L48" s="127" t="s">
        <v>4</v>
      </c>
      <c r="M48" s="127" t="s">
        <v>4</v>
      </c>
      <c r="N48" s="127" t="s">
        <v>4</v>
      </c>
      <c r="O48" s="127" t="s">
        <v>4</v>
      </c>
      <c r="P48" s="59">
        <v>1.1279999999999999</v>
      </c>
      <c r="Q48" s="59" t="s">
        <v>4</v>
      </c>
      <c r="R48" s="59" t="s">
        <v>4</v>
      </c>
      <c r="S48" s="60">
        <v>49.1</v>
      </c>
      <c r="T48" s="231">
        <v>0.01</v>
      </c>
      <c r="U48" s="231">
        <v>9.7718940899447736E-3</v>
      </c>
      <c r="X48" s="231">
        <v>26.62</v>
      </c>
      <c r="Y48" s="231">
        <v>26.01278206743299</v>
      </c>
      <c r="Z48" s="231">
        <v>1.72</v>
      </c>
      <c r="AA48" s="231">
        <v>1.6807657834705012</v>
      </c>
      <c r="AB48" s="231">
        <v>8.67</v>
      </c>
      <c r="AC48" s="231">
        <v>8.4722321759821195</v>
      </c>
      <c r="AD48" s="76"/>
      <c r="AE48" s="76"/>
      <c r="AF48" s="76"/>
      <c r="AG48" s="76"/>
      <c r="AH48" s="76"/>
      <c r="AI48" s="76"/>
      <c r="AJ48" s="76"/>
      <c r="AK48" s="76"/>
      <c r="AL48" s="76"/>
      <c r="AM48" s="76"/>
      <c r="AN48" s="76"/>
      <c r="AO48" s="76"/>
      <c r="AP48" s="76"/>
      <c r="AQ48" s="76"/>
      <c r="AR48" s="76"/>
      <c r="AS48" s="76"/>
      <c r="AT48" s="76"/>
      <c r="AU48" s="76"/>
      <c r="AV48" s="76"/>
      <c r="AW48" s="76"/>
      <c r="AX48" s="76"/>
      <c r="AY48" s="76"/>
      <c r="AZ48" s="76"/>
      <c r="BA48" s="76"/>
      <c r="BB48" s="77"/>
    </row>
    <row r="49" spans="1:54" ht="15.75" x14ac:dyDescent="0.25">
      <c r="A49" s="75">
        <f>IF(ISBLANK(VLOOKUP(D49,#REF!,3)),0,1)</f>
        <v>1</v>
      </c>
      <c r="B49" s="74">
        <f t="shared" si="0"/>
        <v>0</v>
      </c>
      <c r="C49" s="52">
        <v>15</v>
      </c>
      <c r="D49" s="53"/>
      <c r="E49" s="54"/>
      <c r="F49" s="55"/>
      <c r="G49" s="164">
        <v>35.595300000000002</v>
      </c>
      <c r="H49" s="53">
        <v>130</v>
      </c>
      <c r="I49" s="159">
        <v>130</v>
      </c>
      <c r="J49" s="16"/>
      <c r="K49" s="16"/>
      <c r="L49" s="16"/>
      <c r="M49" s="16"/>
      <c r="N49" s="16"/>
      <c r="O49" s="16"/>
      <c r="P49" s="169">
        <v>1.363</v>
      </c>
      <c r="Q49" s="169"/>
      <c r="R49" s="169"/>
      <c r="S49" s="124">
        <v>59.4</v>
      </c>
      <c r="T49" s="231">
        <v>0.01</v>
      </c>
      <c r="U49" s="231">
        <v>9.7718940899447736E-3</v>
      </c>
      <c r="X49" s="231">
        <v>24.61</v>
      </c>
      <c r="Y49" s="231">
        <v>24.04863135535409</v>
      </c>
      <c r="Z49" s="231">
        <v>1.609</v>
      </c>
      <c r="AA49" s="231">
        <v>1.5722977590721141</v>
      </c>
      <c r="AB49" s="231">
        <v>8.02</v>
      </c>
      <c r="AC49" s="231">
        <v>7.837059060135708</v>
      </c>
      <c r="AD49" s="76"/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76"/>
      <c r="AR49" s="76"/>
      <c r="AS49" s="76"/>
      <c r="AT49" s="76"/>
      <c r="AU49" s="76"/>
      <c r="AV49" s="76"/>
      <c r="AW49" s="76"/>
      <c r="AX49" s="76"/>
      <c r="AY49" s="76"/>
      <c r="AZ49" s="76"/>
      <c r="BA49" s="76"/>
      <c r="BB49" s="77"/>
    </row>
    <row r="50" spans="1:54" ht="15.75" x14ac:dyDescent="0.25">
      <c r="A50" s="75">
        <f>IF(ISBLANK(VLOOKUP(D50,#REF!,3)),0,1)</f>
        <v>1</v>
      </c>
      <c r="B50" s="74">
        <f t="shared" si="0"/>
        <v>0</v>
      </c>
      <c r="C50" s="52">
        <v>16</v>
      </c>
      <c r="D50" s="53"/>
      <c r="E50" s="54"/>
      <c r="F50" s="55"/>
      <c r="G50" s="164">
        <v>35.678600000000003</v>
      </c>
      <c r="H50" s="53">
        <v>100</v>
      </c>
      <c r="I50" s="159">
        <v>99</v>
      </c>
      <c r="J50" s="16"/>
      <c r="K50" s="16"/>
      <c r="L50" s="16"/>
      <c r="M50" s="16"/>
      <c r="N50" s="16"/>
      <c r="O50" s="16"/>
      <c r="P50" s="169">
        <v>1.9339999999999999</v>
      </c>
      <c r="Q50" s="169"/>
      <c r="R50" s="169"/>
      <c r="S50" s="124">
        <v>84.2</v>
      </c>
      <c r="T50" s="231">
        <v>2.5999999999999999E-2</v>
      </c>
      <c r="U50" s="231">
        <v>2.5406924633856413E-2</v>
      </c>
      <c r="X50" s="231">
        <v>20.794</v>
      </c>
      <c r="Y50" s="231">
        <v>20.319676570631163</v>
      </c>
      <c r="Z50" s="231">
        <v>1.3879999999999999</v>
      </c>
      <c r="AA50" s="231">
        <v>1.3563388996843346</v>
      </c>
      <c r="AB50" s="231">
        <v>6.11</v>
      </c>
      <c r="AC50" s="231">
        <v>5.9706272889562575</v>
      </c>
      <c r="AD50" s="76"/>
      <c r="AE50" s="76"/>
      <c r="AF50" s="76"/>
      <c r="AG50" s="76"/>
      <c r="AH50" s="76"/>
      <c r="AI50" s="76"/>
      <c r="AJ50" s="76"/>
      <c r="AK50" s="76"/>
      <c r="AL50" s="76"/>
      <c r="AM50" s="76"/>
      <c r="AN50" s="76"/>
      <c r="AO50" s="76"/>
      <c r="AP50" s="76"/>
      <c r="AQ50" s="76"/>
      <c r="AR50" s="76"/>
      <c r="AS50" s="76"/>
      <c r="AT50" s="76"/>
      <c r="AU50" s="76"/>
      <c r="AV50" s="76"/>
      <c r="AW50" s="76"/>
      <c r="AX50" s="76"/>
      <c r="AY50" s="76"/>
      <c r="AZ50" s="76"/>
      <c r="BA50" s="76"/>
      <c r="BB50" s="77"/>
    </row>
    <row r="51" spans="1:54" ht="15.75" x14ac:dyDescent="0.25">
      <c r="A51" s="75">
        <f>IF(ISBLANK(VLOOKUP(D51,#REF!,3)),0,1)</f>
        <v>1</v>
      </c>
      <c r="B51" s="74">
        <f t="shared" si="0"/>
        <v>0</v>
      </c>
      <c r="C51" s="52">
        <v>17</v>
      </c>
      <c r="D51" s="53"/>
      <c r="E51" s="54"/>
      <c r="F51" s="55"/>
      <c r="G51" s="164">
        <v>35.744700000000002</v>
      </c>
      <c r="H51" s="53">
        <v>80</v>
      </c>
      <c r="I51" s="159">
        <v>79</v>
      </c>
      <c r="J51" s="16"/>
      <c r="K51" s="16"/>
      <c r="L51" s="16"/>
      <c r="M51" s="16"/>
      <c r="N51" s="16"/>
      <c r="O51" s="16"/>
      <c r="P51" s="169">
        <v>2.1110000000000002</v>
      </c>
      <c r="Q51" s="169"/>
      <c r="R51" s="169"/>
      <c r="S51" s="124">
        <v>92</v>
      </c>
      <c r="T51" s="231">
        <v>8.4000000000000005E-2</v>
      </c>
      <c r="U51" s="231">
        <v>8.208391035553611E-2</v>
      </c>
      <c r="X51" s="231">
        <v>18.756</v>
      </c>
      <c r="Y51" s="231">
        <v>18.328164555100418</v>
      </c>
      <c r="Z51" s="231">
        <v>1.3080000000000001</v>
      </c>
      <c r="AA51" s="231">
        <v>1.2781637469647764</v>
      </c>
      <c r="AB51" s="231">
        <v>5.86</v>
      </c>
      <c r="AC51" s="231">
        <v>5.7263299367076375</v>
      </c>
      <c r="AD51" s="76"/>
      <c r="AE51" s="76"/>
      <c r="AF51" s="76"/>
      <c r="AG51" s="76"/>
      <c r="AH51" s="76"/>
      <c r="AI51" s="76"/>
      <c r="AJ51" s="76"/>
      <c r="AK51" s="76"/>
      <c r="AL51" s="76"/>
      <c r="AM51" s="76"/>
      <c r="AN51" s="76"/>
      <c r="AO51" s="76"/>
      <c r="AP51" s="76"/>
      <c r="AQ51" s="76"/>
      <c r="AR51" s="76"/>
      <c r="AS51" s="76"/>
      <c r="AT51" s="76"/>
      <c r="AU51" s="76"/>
      <c r="AV51" s="76"/>
      <c r="AW51" s="76"/>
      <c r="AX51" s="76"/>
      <c r="AY51" s="76"/>
      <c r="AZ51" s="76"/>
      <c r="BA51" s="76"/>
      <c r="BB51" s="77"/>
    </row>
    <row r="52" spans="1:54" ht="15.75" x14ac:dyDescent="0.25">
      <c r="A52" s="75">
        <f>IF(ISBLANK(VLOOKUP(D52,#REF!,3)),0,1)</f>
        <v>1</v>
      </c>
      <c r="B52" s="74">
        <f t="shared" si="0"/>
        <v>0</v>
      </c>
      <c r="C52" s="52">
        <v>18</v>
      </c>
      <c r="D52" s="53"/>
      <c r="E52" s="54"/>
      <c r="F52" s="55"/>
      <c r="G52" s="164">
        <v>35.782600000000002</v>
      </c>
      <c r="H52" s="53">
        <v>60</v>
      </c>
      <c r="I52" s="159">
        <v>60</v>
      </c>
      <c r="J52" s="16"/>
      <c r="K52" s="16"/>
      <c r="L52" s="16"/>
      <c r="M52" s="16"/>
      <c r="N52" s="16"/>
      <c r="O52" s="16"/>
      <c r="P52" s="169">
        <v>2.2149999999999999</v>
      </c>
      <c r="Q52" s="169"/>
      <c r="R52" s="169"/>
      <c r="S52" s="124">
        <v>96.5</v>
      </c>
      <c r="T52" s="231">
        <v>0.247</v>
      </c>
      <c r="U52" s="231">
        <v>0.24136578402163592</v>
      </c>
      <c r="X52" s="231">
        <v>16.893000000000001</v>
      </c>
      <c r="Y52" s="231">
        <v>16.507660686143709</v>
      </c>
      <c r="Z52" s="231">
        <v>1.2130000000000001</v>
      </c>
      <c r="AA52" s="231">
        <v>1.1853307531103012</v>
      </c>
      <c r="AB52" s="231">
        <v>5.56</v>
      </c>
      <c r="AC52" s="231">
        <v>5.4331731140092936</v>
      </c>
      <c r="AD52" s="76"/>
      <c r="AE52" s="76"/>
      <c r="AF52" s="76"/>
      <c r="AG52" s="76"/>
      <c r="AH52" s="76"/>
      <c r="AI52" s="76"/>
      <c r="AJ52" s="76"/>
      <c r="AK52" s="76"/>
      <c r="AL52" s="76"/>
      <c r="AM52" s="76"/>
      <c r="AN52" s="76"/>
      <c r="AO52" s="76"/>
      <c r="AP52" s="76"/>
      <c r="AQ52" s="76"/>
      <c r="AR52" s="76"/>
      <c r="AS52" s="76"/>
      <c r="AT52" s="76"/>
      <c r="AU52" s="76"/>
      <c r="AV52" s="76"/>
      <c r="AW52" s="76"/>
      <c r="AX52" s="76"/>
      <c r="AY52" s="76"/>
      <c r="AZ52" s="76"/>
      <c r="BA52" s="76"/>
      <c r="BB52" s="77"/>
    </row>
    <row r="53" spans="1:54" ht="15.75" x14ac:dyDescent="0.25">
      <c r="A53" s="75">
        <f>IF(ISBLANK(VLOOKUP(D53,#REF!,3)),0,1)</f>
        <v>1</v>
      </c>
      <c r="B53" s="74">
        <f t="shared" si="0"/>
        <v>0</v>
      </c>
      <c r="C53" s="52">
        <v>19</v>
      </c>
      <c r="D53" s="53"/>
      <c r="E53" s="54"/>
      <c r="F53" s="55"/>
      <c r="G53" s="164">
        <v>35.828400000000002</v>
      </c>
      <c r="H53" s="53">
        <v>40</v>
      </c>
      <c r="I53" s="159">
        <v>41</v>
      </c>
      <c r="J53" s="16"/>
      <c r="K53" s="16"/>
      <c r="L53" s="16"/>
      <c r="M53" s="16"/>
      <c r="N53" s="16"/>
      <c r="O53" s="16"/>
      <c r="P53" s="169">
        <v>2.86</v>
      </c>
      <c r="Q53" s="169"/>
      <c r="R53" s="169"/>
      <c r="S53" s="124">
        <v>124.6</v>
      </c>
      <c r="T53" s="231">
        <v>0.439</v>
      </c>
      <c r="U53" s="231">
        <v>0.42898615054857558</v>
      </c>
      <c r="X53" s="231">
        <v>12.311</v>
      </c>
      <c r="Y53" s="231">
        <v>12.030178814131011</v>
      </c>
      <c r="Z53" s="231">
        <v>0.92</v>
      </c>
      <c r="AA53" s="231">
        <v>0.89901425627491927</v>
      </c>
      <c r="AB53" s="231">
        <v>4.7699999999999996</v>
      </c>
      <c r="AC53" s="231">
        <v>4.6611934809036564</v>
      </c>
      <c r="AD53" s="76"/>
      <c r="AE53" s="76"/>
      <c r="AF53" s="76"/>
      <c r="AG53" s="76"/>
      <c r="AH53" s="76"/>
      <c r="AI53" s="76"/>
      <c r="AJ53" s="76"/>
      <c r="AK53" s="76"/>
      <c r="AL53" s="76"/>
      <c r="AM53" s="76"/>
      <c r="AN53" s="76"/>
      <c r="AO53" s="76"/>
      <c r="AP53" s="76"/>
      <c r="AQ53" s="76"/>
      <c r="AR53" s="76"/>
      <c r="AS53" s="76"/>
      <c r="AT53" s="76"/>
      <c r="AU53" s="76"/>
      <c r="AV53" s="76"/>
      <c r="AW53" s="76"/>
      <c r="AX53" s="76"/>
      <c r="AY53" s="76"/>
      <c r="AZ53" s="76"/>
      <c r="BA53" s="76"/>
      <c r="BB53" s="77"/>
    </row>
    <row r="54" spans="1:54" ht="15.75" x14ac:dyDescent="0.25">
      <c r="A54" s="75">
        <f>IF(ISBLANK(VLOOKUP(D54,#REF!,3)),0,1)</f>
        <v>1</v>
      </c>
      <c r="B54" s="74">
        <f t="shared" si="0"/>
        <v>0</v>
      </c>
      <c r="C54" s="52">
        <v>20</v>
      </c>
      <c r="D54" s="53"/>
      <c r="E54" s="54"/>
      <c r="F54" s="55"/>
      <c r="G54" s="164">
        <v>35.870899999999999</v>
      </c>
      <c r="H54" s="53">
        <v>20</v>
      </c>
      <c r="I54" s="159">
        <v>21</v>
      </c>
      <c r="J54" s="16"/>
      <c r="K54" s="16"/>
      <c r="L54" s="16"/>
      <c r="M54" s="16"/>
      <c r="N54" s="16"/>
      <c r="O54" s="16"/>
      <c r="P54" s="169">
        <v>4.3540000000000001</v>
      </c>
      <c r="Q54" s="169"/>
      <c r="R54" s="169"/>
      <c r="S54" s="124">
        <v>189.8</v>
      </c>
      <c r="T54" s="231">
        <v>5.0999999999999997E-2</v>
      </c>
      <c r="U54" s="231">
        <v>4.9836659858718345E-2</v>
      </c>
      <c r="X54" s="231">
        <v>1.9890000000000001</v>
      </c>
      <c r="Y54" s="231">
        <v>1.9436297344900157</v>
      </c>
      <c r="Z54" s="231">
        <v>0.35599999999999998</v>
      </c>
      <c r="AA54" s="231">
        <v>0.34787942960203394</v>
      </c>
      <c r="AB54" s="231">
        <v>2.97</v>
      </c>
      <c r="AC54" s="231">
        <v>2.9022525447135981</v>
      </c>
      <c r="AD54" s="76"/>
      <c r="AE54" s="76"/>
      <c r="AF54" s="76"/>
      <c r="AG54" s="76"/>
      <c r="AH54" s="76"/>
      <c r="AI54" s="76"/>
      <c r="AJ54" s="76"/>
      <c r="AK54" s="76"/>
      <c r="AL54" s="76"/>
      <c r="AM54" s="76"/>
      <c r="AN54" s="76"/>
      <c r="AO54" s="76"/>
      <c r="AP54" s="76"/>
      <c r="AQ54" s="76"/>
      <c r="AR54" s="76"/>
      <c r="AS54" s="76"/>
      <c r="AT54" s="76"/>
      <c r="AU54" s="76"/>
      <c r="AV54" s="76"/>
      <c r="AW54" s="76"/>
      <c r="AX54" s="76"/>
      <c r="AY54" s="76"/>
      <c r="AZ54" s="76"/>
      <c r="BA54" s="76"/>
      <c r="BB54" s="77"/>
    </row>
    <row r="55" spans="1:54" ht="15.75" x14ac:dyDescent="0.25">
      <c r="A55" s="75">
        <f>IF(ISBLANK(VLOOKUP(D55,#REF!,3)),0,1)</f>
        <v>1</v>
      </c>
      <c r="B55" s="74">
        <f t="shared" si="0"/>
        <v>0</v>
      </c>
      <c r="C55" s="52">
        <v>21</v>
      </c>
      <c r="D55" s="53"/>
      <c r="E55" s="54"/>
      <c r="F55" s="55"/>
      <c r="G55" s="164">
        <v>35.891500000000001</v>
      </c>
      <c r="H55" s="53">
        <v>10</v>
      </c>
      <c r="I55" s="159">
        <v>11</v>
      </c>
      <c r="J55" s="16"/>
      <c r="K55" s="16"/>
      <c r="L55" s="16"/>
      <c r="M55" s="16"/>
      <c r="N55" s="16"/>
      <c r="O55" s="16"/>
      <c r="P55" s="169">
        <v>4.6950000000000003</v>
      </c>
      <c r="Q55" s="169"/>
      <c r="R55" s="169"/>
      <c r="S55" s="124">
        <v>204.7</v>
      </c>
      <c r="T55" s="231">
        <v>3.0000000000000001E-3</v>
      </c>
      <c r="U55" s="231">
        <v>2.9315682269834323E-3</v>
      </c>
      <c r="X55" s="231">
        <v>0.16700000000000001</v>
      </c>
      <c r="Y55" s="231">
        <v>0.16319063130207773</v>
      </c>
      <c r="Z55" s="231">
        <v>0.16900000000000001</v>
      </c>
      <c r="AA55" s="231">
        <v>0.16514501012006669</v>
      </c>
      <c r="AB55" s="231">
        <v>2.09</v>
      </c>
      <c r="AC55" s="231">
        <v>2.0423258647984577</v>
      </c>
      <c r="AD55" s="76"/>
      <c r="AE55" s="76"/>
      <c r="AF55" s="76"/>
      <c r="AG55" s="76"/>
      <c r="AH55" s="76"/>
      <c r="AI55" s="76"/>
      <c r="AJ55" s="76"/>
      <c r="AK55" s="76"/>
      <c r="AL55" s="76"/>
      <c r="AM55" s="76"/>
      <c r="AN55" s="76"/>
      <c r="AO55" s="76"/>
      <c r="AP55" s="76"/>
      <c r="AQ55" s="76"/>
      <c r="AR55" s="76"/>
      <c r="AS55" s="76"/>
      <c r="AT55" s="76"/>
      <c r="AU55" s="76"/>
      <c r="AV55" s="76"/>
      <c r="AW55" s="76"/>
      <c r="AX55" s="76"/>
      <c r="AY55" s="76"/>
      <c r="AZ55" s="76"/>
      <c r="BA55" s="76"/>
      <c r="BB55" s="77"/>
    </row>
    <row r="56" spans="1:54" ht="15.75" x14ac:dyDescent="0.25">
      <c r="A56" s="75">
        <f>IF(ISBLANK(VLOOKUP(D56,#REF!,3)),0,1)</f>
        <v>1</v>
      </c>
      <c r="B56" s="74">
        <f t="shared" si="0"/>
        <v>0</v>
      </c>
      <c r="C56" s="52">
        <v>22</v>
      </c>
      <c r="D56" s="53"/>
      <c r="E56" s="54"/>
      <c r="F56" s="55"/>
      <c r="G56" s="164">
        <v>35.890500000000003</v>
      </c>
      <c r="H56" s="53">
        <v>0</v>
      </c>
      <c r="I56" s="159">
        <v>0.94</v>
      </c>
      <c r="J56" s="16"/>
      <c r="K56" s="16"/>
      <c r="L56" s="16"/>
      <c r="M56" s="16"/>
      <c r="N56" s="16"/>
      <c r="O56" s="16"/>
      <c r="P56" s="169">
        <v>4.7140000000000004</v>
      </c>
      <c r="Q56" s="169"/>
      <c r="R56" s="169"/>
      <c r="S56" s="124">
        <v>205.6</v>
      </c>
      <c r="T56" s="231">
        <v>3.0000000000000001E-3</v>
      </c>
      <c r="U56" s="231">
        <v>2.9315682269834323E-3</v>
      </c>
      <c r="X56" s="231">
        <v>0.13700000000000001</v>
      </c>
      <c r="Y56" s="231">
        <v>0.13387494903224342</v>
      </c>
      <c r="Z56" s="231">
        <v>0.154</v>
      </c>
      <c r="AA56" s="231">
        <v>0.15048716898514952</v>
      </c>
      <c r="AB56" s="231">
        <v>2.09</v>
      </c>
      <c r="AC56" s="231">
        <v>2.0423258647984577</v>
      </c>
      <c r="AD56" s="76"/>
      <c r="AE56" s="76"/>
      <c r="AF56" s="76"/>
      <c r="AG56" s="76"/>
      <c r="AH56" s="76"/>
      <c r="AI56" s="76"/>
      <c r="AJ56" s="76"/>
      <c r="AK56" s="76"/>
      <c r="AL56" s="76"/>
      <c r="AM56" s="76"/>
      <c r="AN56" s="76"/>
      <c r="AO56" s="76"/>
      <c r="AP56" s="76"/>
      <c r="AQ56" s="76"/>
      <c r="AR56" s="76"/>
      <c r="AS56" s="76"/>
      <c r="AT56" s="76"/>
      <c r="AU56" s="76"/>
      <c r="AV56" s="76"/>
      <c r="AW56" s="76"/>
      <c r="AX56" s="76"/>
      <c r="AY56" s="76"/>
      <c r="AZ56" s="76"/>
      <c r="BA56" s="76"/>
      <c r="BB56" s="77"/>
    </row>
    <row r="57" spans="1:54" ht="15.75" x14ac:dyDescent="0.25">
      <c r="A57" s="75">
        <f>IF(ISBLANK(VLOOKUP(D57,#REF!,3)),0,1)</f>
        <v>1</v>
      </c>
      <c r="B57" s="74">
        <f t="shared" si="0"/>
        <v>0</v>
      </c>
      <c r="C57" s="52">
        <v>23</v>
      </c>
      <c r="D57" s="53"/>
      <c r="E57" s="54"/>
      <c r="F57" s="55"/>
      <c r="G57" s="112"/>
      <c r="H57" s="53"/>
      <c r="I57" s="53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  <c r="AG57" s="76"/>
      <c r="AH57" s="76"/>
      <c r="AI57" s="76"/>
      <c r="AJ57" s="76"/>
      <c r="AK57" s="76"/>
      <c r="AL57" s="76"/>
      <c r="AM57" s="76"/>
      <c r="AN57" s="76"/>
      <c r="AO57" s="76"/>
      <c r="AP57" s="76"/>
      <c r="AQ57" s="76"/>
      <c r="AR57" s="76"/>
      <c r="AS57" s="76"/>
      <c r="AT57" s="76"/>
      <c r="AU57" s="76"/>
      <c r="AV57" s="76"/>
      <c r="AW57" s="76"/>
      <c r="AX57" s="76"/>
      <c r="AY57" s="76"/>
      <c r="AZ57" s="76"/>
      <c r="BA57" s="76"/>
      <c r="BB57" s="77"/>
    </row>
    <row r="58" spans="1:54" ht="16.5" thickBot="1" x14ac:dyDescent="0.3">
      <c r="A58" s="75">
        <f>IF(ISBLANK(VLOOKUP(D58,#REF!,3)),0,1)</f>
        <v>1</v>
      </c>
      <c r="B58" s="74">
        <f t="shared" si="0"/>
        <v>0</v>
      </c>
      <c r="C58" s="61">
        <v>24</v>
      </c>
      <c r="D58" s="62"/>
      <c r="E58" s="63"/>
      <c r="F58" s="64"/>
      <c r="G58" s="113"/>
      <c r="H58" s="62"/>
      <c r="I58" s="62"/>
      <c r="J58" s="152" t="s">
        <v>4</v>
      </c>
      <c r="K58" s="65" t="str">
        <f>IF(ISBLANK(E58),"",(0.000824493-(0.0000040899*E58)+(0.000000076438*E58^2)-(0.00000000082467*E58^3)+(0.0000000000053875*E58^4)))</f>
        <v/>
      </c>
      <c r="L58" s="65" t="str">
        <f t="shared" ref="L58" si="6">IF(ISBLANK(E58),"",(-0.00000572466+(0.00000010227*E58)-(0.0000000016546*E58^2)))</f>
        <v/>
      </c>
      <c r="M58" s="65" t="str">
        <f t="shared" ref="M58" si="7">IF(ISBLANK(E58),"",IF(ISBLANK(G58),(O58+(K58*35)+(L58*35^1.5)+(0.00000048314*35^2)),(O58+(K58*G58)+(L58*G58^1.5)+(0.00000048314*G58^2))))</f>
        <v/>
      </c>
      <c r="N58" s="66" t="str">
        <f t="shared" ref="N58" si="8">IF(ISBLANK(D58),"",IF(ISBLANK(G58),J58*(1+0.00001*(35-20)),J58*(1+0.00001*(G58-20))))</f>
        <v/>
      </c>
      <c r="O58" s="65" t="str">
        <f t="shared" ref="O58" si="9">IF(ISBLANK(E58),"",(0.999842594+(0.00006793952*E58)-(0.00000909529*E58^2)+(0.0000001001685*E58^3)-(0.000000001120083*E58^4)+(0.000000000006536332*E58^5)))</f>
        <v/>
      </c>
      <c r="P58" s="67" t="s">
        <v>4</v>
      </c>
      <c r="Q58" s="153" t="s">
        <v>4</v>
      </c>
      <c r="R58" s="68" t="s">
        <v>4</v>
      </c>
      <c r="S58" s="68" t="s">
        <v>4</v>
      </c>
      <c r="T58" s="78"/>
      <c r="U58" s="78"/>
      <c r="V58" s="78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/>
      <c r="AH58" s="78"/>
      <c r="AI58" s="78"/>
      <c r="AJ58" s="78"/>
      <c r="AK58" s="78"/>
      <c r="AL58" s="78"/>
      <c r="AM58" s="78"/>
      <c r="AN58" s="78"/>
      <c r="AO58" s="78"/>
      <c r="AP58" s="78"/>
      <c r="AQ58" s="78"/>
      <c r="AR58" s="78"/>
      <c r="AS58" s="78"/>
      <c r="AT58" s="78"/>
      <c r="AU58" s="78"/>
      <c r="AV58" s="78"/>
      <c r="AW58" s="78"/>
      <c r="AX58" s="78"/>
      <c r="AY58" s="78"/>
      <c r="AZ58" s="78"/>
      <c r="BA58" s="78"/>
      <c r="BB58" s="79"/>
    </row>
  </sheetData>
  <dataConsolidate/>
  <mergeCells count="70"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AV31:AV32"/>
    <mergeCell ref="AW31:AW32"/>
    <mergeCell ref="AX31:AX32"/>
    <mergeCell ref="AY31:AY32"/>
    <mergeCell ref="AZ31:AZ32"/>
    <mergeCell ref="BA31:BA32"/>
    <mergeCell ref="AP31:AP32"/>
    <mergeCell ref="AQ31:AQ32"/>
    <mergeCell ref="AR31:AR32"/>
    <mergeCell ref="AS31:AS32"/>
    <mergeCell ref="AT31:AT32"/>
    <mergeCell ref="AU31:AU32"/>
    <mergeCell ref="AJ31:AJ32"/>
    <mergeCell ref="AK31:AK32"/>
    <mergeCell ref="AL31:AL32"/>
    <mergeCell ref="AM31:AM32"/>
    <mergeCell ref="AN31:AN32"/>
    <mergeCell ref="AO31:AO32"/>
    <mergeCell ref="AD31:AD32"/>
    <mergeCell ref="AE31:AE32"/>
    <mergeCell ref="AF31:AF32"/>
    <mergeCell ref="AG31:AG32"/>
    <mergeCell ref="AH31:AH32"/>
    <mergeCell ref="AI31:AI32"/>
    <mergeCell ref="P31:S32"/>
    <mergeCell ref="T31:U32"/>
    <mergeCell ref="V31:W32"/>
    <mergeCell ref="X31:Y32"/>
    <mergeCell ref="Z31:AA32"/>
    <mergeCell ref="AB31:AC32"/>
    <mergeCell ref="J31:J32"/>
    <mergeCell ref="K31:K32"/>
    <mergeCell ref="L31:L32"/>
    <mergeCell ref="M31:M32"/>
    <mergeCell ref="N31:N32"/>
    <mergeCell ref="O31:O32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G8:H8"/>
    <mergeCell ref="Q8:R8"/>
    <mergeCell ref="G9:H9"/>
    <mergeCell ref="Q9:R9"/>
    <mergeCell ref="G10:H10"/>
    <mergeCell ref="Q10:R10"/>
    <mergeCell ref="C2:E2"/>
    <mergeCell ref="F2:T2"/>
    <mergeCell ref="C4:U4"/>
    <mergeCell ref="C6:E6"/>
    <mergeCell ref="F6:G6"/>
    <mergeCell ref="H6:J6"/>
    <mergeCell ref="P6:Q6"/>
    <mergeCell ref="R6:S6"/>
    <mergeCell ref="T6:U6"/>
  </mergeCells>
  <dataValidations count="4">
    <dataValidation type="list" showInputMessage="1" showErrorMessage="1" promptTitle="Choix Cardinal" sqref="P9">
      <formula1>$M$8:$M$10</formula1>
    </dataValidation>
    <dataValidation type="list" showInputMessage="1" showErrorMessage="1" promptTitle="Choix Cardinal" sqref="P10">
      <formula1>$N$8:$N$10</formula1>
    </dataValidation>
    <dataValidation allowBlank="1" showErrorMessage="1" sqref="J30"/>
    <dataValidation type="list" allowBlank="1" showErrorMessage="1" sqref="I29">
      <formula1>$O$28:$O$30</formula1>
    </dataValidation>
  </dataValidations>
  <pageMargins left="0.7" right="0.7" top="0.75" bottom="0.75" header="0.3" footer="0.3"/>
  <pageSetup paperSize="9" orientation="portrait" horizontalDpi="4294967293" r:id="rId1"/>
  <drawing r:id="rId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8"/>
  <sheetViews>
    <sheetView topLeftCell="A16" zoomScaleNormal="100" workbookViewId="0">
      <selection activeCell="H35" sqref="H35:H56"/>
    </sheetView>
  </sheetViews>
  <sheetFormatPr baseColWidth="10" defaultColWidth="11.42578125" defaultRowHeight="15" x14ac:dyDescent="0.25"/>
  <cols>
    <col min="1" max="2" width="0.85546875" style="80" customWidth="1"/>
    <col min="3" max="3" width="3.7109375" style="80" customWidth="1"/>
    <col min="4" max="8" width="10.28515625" style="80" customWidth="1"/>
    <col min="9" max="10" width="15.7109375" style="80" customWidth="1"/>
    <col min="11" max="15" width="10.7109375" style="80" hidden="1" customWidth="1"/>
    <col min="16" max="16" width="10.7109375" style="80" customWidth="1"/>
    <col min="17" max="29" width="10.28515625" style="80" customWidth="1"/>
    <col min="30" max="16384" width="11.42578125" style="80"/>
  </cols>
  <sheetData>
    <row r="1" spans="3:23" ht="3" customHeight="1" thickBot="1" x14ac:dyDescent="0.3"/>
    <row r="2" spans="3:23" ht="21" x14ac:dyDescent="0.35">
      <c r="C2" s="214" t="s">
        <v>19</v>
      </c>
      <c r="D2" s="215"/>
      <c r="E2" s="215"/>
      <c r="F2" s="216" t="s">
        <v>147</v>
      </c>
      <c r="G2" s="216"/>
      <c r="H2" s="216"/>
      <c r="I2" s="216"/>
      <c r="J2" s="216"/>
      <c r="K2" s="216"/>
      <c r="L2" s="216"/>
      <c r="M2" s="216"/>
      <c r="N2" s="216"/>
      <c r="O2" s="216"/>
      <c r="P2" s="216"/>
      <c r="Q2" s="216"/>
      <c r="R2" s="216"/>
      <c r="S2" s="216"/>
      <c r="T2" s="216"/>
      <c r="U2" s="1"/>
    </row>
    <row r="3" spans="3:23" x14ac:dyDescent="0.25">
      <c r="C3" s="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2"/>
    </row>
    <row r="4" spans="3:23" ht="21.75" thickBot="1" x14ac:dyDescent="0.4">
      <c r="C4" s="217" t="s">
        <v>75</v>
      </c>
      <c r="D4" s="218"/>
      <c r="E4" s="218"/>
      <c r="F4" s="218"/>
      <c r="G4" s="218"/>
      <c r="H4" s="218"/>
      <c r="I4" s="218"/>
      <c r="J4" s="218"/>
      <c r="K4" s="218"/>
      <c r="L4" s="218"/>
      <c r="M4" s="218"/>
      <c r="N4" s="218"/>
      <c r="O4" s="218"/>
      <c r="P4" s="218"/>
      <c r="Q4" s="218"/>
      <c r="R4" s="218"/>
      <c r="S4" s="218"/>
      <c r="T4" s="218"/>
      <c r="U4" s="219"/>
    </row>
    <row r="5" spans="3:23" ht="15.75" customHeight="1" thickBot="1" x14ac:dyDescent="0.4">
      <c r="C5" s="7"/>
      <c r="D5" s="7"/>
      <c r="E5" s="7"/>
      <c r="F5" s="7"/>
      <c r="G5" s="7"/>
      <c r="J5" s="7"/>
      <c r="K5" s="7"/>
      <c r="L5" s="7"/>
      <c r="M5" s="7"/>
      <c r="N5" s="7"/>
      <c r="O5" s="7"/>
      <c r="P5" s="7"/>
      <c r="Q5" s="7"/>
      <c r="R5" s="7"/>
    </row>
    <row r="6" spans="3:23" ht="16.5" customHeight="1" thickBot="1" x14ac:dyDescent="0.3">
      <c r="C6" s="220" t="s">
        <v>38</v>
      </c>
      <c r="D6" s="221"/>
      <c r="E6" s="221"/>
      <c r="F6" s="222">
        <v>66</v>
      </c>
      <c r="G6" s="222"/>
      <c r="H6" s="221" t="s">
        <v>37</v>
      </c>
      <c r="I6" s="221"/>
      <c r="J6" s="221"/>
      <c r="K6" s="51"/>
      <c r="L6" s="51"/>
      <c r="M6" s="51"/>
      <c r="N6" s="50"/>
      <c r="O6" s="51"/>
      <c r="P6" s="223">
        <v>1</v>
      </c>
      <c r="Q6" s="223"/>
      <c r="R6" s="224" t="s">
        <v>78</v>
      </c>
      <c r="S6" s="224"/>
      <c r="T6" s="225">
        <v>37434</v>
      </c>
      <c r="U6" s="226"/>
    </row>
    <row r="7" spans="3:23" ht="16.5" customHeight="1" thickBot="1" x14ac:dyDescent="0.4">
      <c r="C7" s="34"/>
      <c r="D7" s="34"/>
      <c r="E7" s="33"/>
      <c r="F7" s="35"/>
      <c r="G7" s="33"/>
      <c r="H7" s="33"/>
      <c r="I7" s="33"/>
      <c r="J7" s="33"/>
      <c r="K7" s="33"/>
      <c r="L7" s="33"/>
      <c r="M7" s="33"/>
      <c r="N7" s="33"/>
      <c r="O7" s="37"/>
      <c r="P7" s="33"/>
      <c r="Q7" s="36"/>
    </row>
    <row r="8" spans="3:23" ht="15" customHeight="1" x14ac:dyDescent="0.25">
      <c r="C8" s="46"/>
      <c r="D8" s="33"/>
      <c r="G8" s="206" t="s">
        <v>57</v>
      </c>
      <c r="H8" s="207"/>
      <c r="I8" s="172" t="s">
        <v>50</v>
      </c>
      <c r="J8" s="172" t="s">
        <v>46</v>
      </c>
      <c r="K8" s="44"/>
      <c r="L8" s="44"/>
      <c r="M8" s="44"/>
      <c r="N8" s="44"/>
      <c r="O8" s="47"/>
      <c r="P8" s="45" t="s">
        <v>52</v>
      </c>
      <c r="Q8" s="208" t="s">
        <v>47</v>
      </c>
      <c r="R8" s="209"/>
    </row>
    <row r="9" spans="3:23" ht="14.25" customHeight="1" x14ac:dyDescent="0.25">
      <c r="C9" s="46"/>
      <c r="D9" s="33"/>
      <c r="G9" s="210" t="s">
        <v>48</v>
      </c>
      <c r="H9" s="211"/>
      <c r="I9" s="38">
        <v>6</v>
      </c>
      <c r="J9" s="39">
        <v>0.16</v>
      </c>
      <c r="K9" s="42" t="s">
        <v>51</v>
      </c>
      <c r="L9" s="43" t="str">
        <f>IF(P9=M9,"+","-")</f>
        <v>-</v>
      </c>
      <c r="M9" s="42" t="s">
        <v>3</v>
      </c>
      <c r="N9" s="42" t="s">
        <v>54</v>
      </c>
      <c r="O9" s="16" t="str">
        <f>IF(ISBLANK(I9),"",IF(ISBLANK(J9),"",IF(P9=M10,L9&amp;N11,N11)))</f>
        <v>-6°0,16</v>
      </c>
      <c r="P9" s="39" t="s">
        <v>53</v>
      </c>
      <c r="Q9" s="212">
        <f>IF(ISBLANK(I9),"",IF(ISBLANK(J9),"",IF(J9&gt;60,"ERREUR !!",O11*(I9+(J9/60)))))</f>
        <v>-6.0026666666666664</v>
      </c>
      <c r="R9" s="213"/>
    </row>
    <row r="10" spans="3:23" ht="15" customHeight="1" x14ac:dyDescent="0.25">
      <c r="C10" s="46"/>
      <c r="D10" s="33"/>
      <c r="G10" s="210" t="s">
        <v>49</v>
      </c>
      <c r="H10" s="211"/>
      <c r="I10" s="38">
        <v>8</v>
      </c>
      <c r="J10" s="39">
        <v>30.03</v>
      </c>
      <c r="K10" s="42" t="s">
        <v>51</v>
      </c>
      <c r="L10" s="43" t="str">
        <f>IF(P10=N9,"+","-")</f>
        <v>+</v>
      </c>
      <c r="M10" s="42" t="s">
        <v>53</v>
      </c>
      <c r="N10" s="42" t="s">
        <v>55</v>
      </c>
      <c r="O10" s="11" t="str">
        <f>IF(ISBLANK(I10),"",IF(ISBLANK(J10),"",IF(P10=N10,L10&amp;N12,N12)))</f>
        <v>8°30,03</v>
      </c>
      <c r="P10" s="39" t="s">
        <v>54</v>
      </c>
      <c r="Q10" s="212">
        <f>IF(ISBLANK(I10),"",IF(ISBLANK(J10),"",IF(J10&gt;60,"ERREUR !!",O12*(I10+(J10/60)))))</f>
        <v>8.5005000000000006</v>
      </c>
      <c r="R10" s="213"/>
      <c r="S10" s="31"/>
      <c r="T10" s="31"/>
    </row>
    <row r="11" spans="3:23" x14ac:dyDescent="0.25">
      <c r="G11" s="194" t="s">
        <v>72</v>
      </c>
      <c r="H11" s="195"/>
      <c r="I11" s="83" t="s">
        <v>33</v>
      </c>
      <c r="J11" s="85">
        <v>37433</v>
      </c>
      <c r="K11" s="85"/>
      <c r="L11" s="85"/>
      <c r="M11" s="85"/>
      <c r="N11" s="86" t="str">
        <f>I9&amp;"°"&amp;J9</f>
        <v>6°0,16</v>
      </c>
      <c r="O11" s="87">
        <f>IF(P9=M10,-1,1)</f>
        <v>-1</v>
      </c>
      <c r="P11" s="198" t="str">
        <f>TEXT(J11,"aaaa-mm-jj")&amp;"T"&amp;TEXT(J12,"hh:mm:ss")&amp;"z"</f>
        <v>2006-06-27T08:10:00z</v>
      </c>
      <c r="Q11" s="198"/>
      <c r="R11" s="199"/>
      <c r="T11" s="30"/>
      <c r="U11" s="30"/>
      <c r="V11" s="32"/>
      <c r="W11" s="32"/>
    </row>
    <row r="12" spans="3:23" ht="15.75" thickBot="1" x14ac:dyDescent="0.3">
      <c r="G12" s="196"/>
      <c r="H12" s="197"/>
      <c r="I12" s="84" t="s">
        <v>73</v>
      </c>
      <c r="J12" s="114">
        <v>0.34027777777777773</v>
      </c>
      <c r="K12" s="88"/>
      <c r="L12" s="88"/>
      <c r="M12" s="88"/>
      <c r="N12" s="89" t="str">
        <f>I10&amp;"°"&amp;J10</f>
        <v>8°30,03</v>
      </c>
      <c r="O12" s="87">
        <f>IF(P10=N10,-1,1)</f>
        <v>1</v>
      </c>
      <c r="P12" s="200"/>
      <c r="Q12" s="200"/>
      <c r="R12" s="201"/>
      <c r="T12" s="30"/>
      <c r="U12" s="30"/>
      <c r="V12" s="32"/>
      <c r="W12" s="32"/>
    </row>
    <row r="13" spans="3:23" ht="15.75" thickBot="1" x14ac:dyDescent="0.3">
      <c r="C13" s="5" t="s">
        <v>1</v>
      </c>
      <c r="D13" s="5"/>
      <c r="E13" s="6"/>
      <c r="K13" s="81"/>
      <c r="L13" s="81"/>
      <c r="M13" s="81"/>
      <c r="N13" s="81"/>
      <c r="O13" s="81"/>
      <c r="P13" s="81"/>
      <c r="Q13" s="82"/>
    </row>
    <row r="14" spans="3:23" ht="15" customHeight="1" thickBot="1" x14ac:dyDescent="0.3">
      <c r="C14" s="97" t="s">
        <v>7</v>
      </c>
      <c r="D14" s="90"/>
      <c r="E14" s="90"/>
      <c r="F14" s="90"/>
      <c r="G14" s="90"/>
      <c r="H14" s="91"/>
      <c r="I14" s="91"/>
      <c r="J14" s="91"/>
      <c r="K14" s="90"/>
      <c r="L14" s="90"/>
      <c r="M14" s="90"/>
      <c r="N14" s="91"/>
      <c r="O14" s="12"/>
      <c r="P14" s="91"/>
      <c r="Q14" s="12" t="s">
        <v>17</v>
      </c>
      <c r="R14" s="17">
        <v>22.4</v>
      </c>
      <c r="S14" s="92" t="s">
        <v>2</v>
      </c>
    </row>
    <row r="15" spans="3:23" ht="14.25" customHeight="1" x14ac:dyDescent="0.25">
      <c r="C15" s="98" t="s">
        <v>32</v>
      </c>
      <c r="D15" s="93"/>
      <c r="E15" s="93"/>
      <c r="F15" s="93"/>
      <c r="G15" s="93"/>
      <c r="H15" s="23"/>
      <c r="I15" s="23"/>
      <c r="J15" s="23"/>
      <c r="K15" s="93"/>
      <c r="L15" s="93"/>
      <c r="M15" s="93"/>
      <c r="N15" s="23"/>
      <c r="O15" s="13"/>
      <c r="P15" s="23"/>
      <c r="Q15" s="13" t="s">
        <v>34</v>
      </c>
      <c r="R15" s="17">
        <v>22.4</v>
      </c>
      <c r="S15" s="94" t="s">
        <v>2</v>
      </c>
    </row>
    <row r="16" spans="3:23" x14ac:dyDescent="0.25">
      <c r="C16" s="98" t="s">
        <v>11</v>
      </c>
      <c r="D16" s="93"/>
      <c r="E16" s="93"/>
      <c r="F16" s="93"/>
      <c r="G16" s="93"/>
      <c r="H16" s="23"/>
      <c r="I16" s="23"/>
      <c r="J16" s="23"/>
      <c r="K16" s="93"/>
      <c r="L16" s="93"/>
      <c r="M16" s="93"/>
      <c r="N16" s="23"/>
      <c r="O16" s="14"/>
      <c r="P16" s="23"/>
      <c r="Q16" s="14" t="s">
        <v>35</v>
      </c>
      <c r="R16" s="20" t="s">
        <v>4</v>
      </c>
      <c r="S16" s="94" t="s">
        <v>6</v>
      </c>
    </row>
    <row r="17" spans="3:54" ht="15.75" thickBot="1" x14ac:dyDescent="0.3">
      <c r="C17" s="99" t="s">
        <v>12</v>
      </c>
      <c r="D17" s="95"/>
      <c r="E17" s="95"/>
      <c r="F17" s="95"/>
      <c r="G17" s="95"/>
      <c r="H17" s="24"/>
      <c r="I17" s="24"/>
      <c r="J17" s="24"/>
      <c r="K17" s="95"/>
      <c r="L17" s="95"/>
      <c r="M17" s="95"/>
      <c r="N17" s="24"/>
      <c r="O17" s="15"/>
      <c r="P17" s="24"/>
      <c r="Q17" s="15" t="s">
        <v>36</v>
      </c>
      <c r="R17" s="21" t="s">
        <v>4</v>
      </c>
      <c r="S17" s="96" t="s">
        <v>6</v>
      </c>
    </row>
    <row r="18" spans="3:54" hidden="1" x14ac:dyDescent="0.25">
      <c r="C18" s="8" t="s">
        <v>8</v>
      </c>
      <c r="D18" s="9"/>
      <c r="E18" s="9"/>
      <c r="F18" s="9"/>
      <c r="G18" s="9"/>
      <c r="H18" s="9"/>
      <c r="I18" s="9"/>
      <c r="J18" s="9"/>
      <c r="K18" s="10"/>
      <c r="L18" s="10"/>
      <c r="M18" s="10"/>
      <c r="N18" s="10"/>
      <c r="O18" s="25" t="s">
        <v>0</v>
      </c>
      <c r="P18" s="19">
        <f>(0.999842594+(0.00006793952*$R$14)-(0.00000909529*$R$14^2)+(0.0000001001685*$R$14^3)-(0.000000001120083*$R$14^4)+(0.000000000006536332*$R$14^5))</f>
        <v>0.99768148881597907</v>
      </c>
      <c r="Q18" s="10"/>
      <c r="R18" s="2"/>
    </row>
    <row r="19" spans="3:54" hidden="1" x14ac:dyDescent="0.25">
      <c r="C19" s="8" t="s">
        <v>9</v>
      </c>
      <c r="D19" s="9"/>
      <c r="E19" s="9"/>
      <c r="F19" s="9"/>
      <c r="G19" s="9"/>
      <c r="H19" s="9"/>
      <c r="I19" s="9"/>
      <c r="J19" s="9"/>
      <c r="K19" s="10"/>
      <c r="L19" s="10"/>
      <c r="M19" s="10"/>
      <c r="N19" s="10"/>
      <c r="O19" s="25" t="s">
        <v>43</v>
      </c>
      <c r="P19" s="19" t="e">
        <f>$P$24*($P$18/#REF!)</f>
        <v>#REF!</v>
      </c>
      <c r="Q19" s="10" t="s">
        <v>3</v>
      </c>
      <c r="R19" s="2"/>
    </row>
    <row r="20" spans="3:54" hidden="1" x14ac:dyDescent="0.25">
      <c r="C20" s="8" t="s">
        <v>18</v>
      </c>
      <c r="D20" s="9"/>
      <c r="E20" s="9"/>
      <c r="F20" s="9"/>
      <c r="G20" s="9"/>
      <c r="H20" s="9"/>
      <c r="I20" s="9"/>
      <c r="J20" s="9"/>
      <c r="K20" s="10"/>
      <c r="L20" s="10"/>
      <c r="M20" s="10"/>
      <c r="N20" s="10"/>
      <c r="O20" s="25" t="s">
        <v>44</v>
      </c>
      <c r="P20" s="19" t="e">
        <f>5+#REF!</f>
        <v>#REF!</v>
      </c>
      <c r="Q20" s="10" t="s">
        <v>6</v>
      </c>
      <c r="R20" s="2"/>
    </row>
    <row r="21" spans="3:54" hidden="1" x14ac:dyDescent="0.25">
      <c r="C21" s="8" t="s">
        <v>10</v>
      </c>
      <c r="D21" s="9"/>
      <c r="E21" s="9"/>
      <c r="F21" s="9"/>
      <c r="G21" s="9"/>
      <c r="H21" s="9"/>
      <c r="I21" s="9"/>
      <c r="J21" s="9"/>
      <c r="K21" s="10"/>
      <c r="L21" s="10"/>
      <c r="M21" s="10"/>
      <c r="N21" s="10"/>
      <c r="O21" s="25" t="s">
        <v>45</v>
      </c>
      <c r="P21" s="19" t="e">
        <f>P20*(1+0.00001*(R14-20))</f>
        <v>#REF!</v>
      </c>
      <c r="Q21" s="10" t="s">
        <v>6</v>
      </c>
      <c r="R21" s="2"/>
    </row>
    <row r="22" spans="3:54" hidden="1" x14ac:dyDescent="0.25">
      <c r="C22" s="8" t="s">
        <v>13</v>
      </c>
      <c r="D22" s="9"/>
      <c r="E22" s="9"/>
      <c r="F22" s="9"/>
      <c r="G22" s="9"/>
      <c r="H22" s="9"/>
      <c r="I22" s="9"/>
      <c r="J22" s="9"/>
      <c r="K22" s="10"/>
      <c r="L22" s="10"/>
      <c r="M22" s="10"/>
      <c r="N22" s="10"/>
      <c r="O22" s="25" t="s">
        <v>39</v>
      </c>
      <c r="P22" s="22" t="e">
        <f>$R$16*(1+0.00001*(20-$R$14))</f>
        <v>#VALUE!</v>
      </c>
      <c r="Q22" s="10" t="s">
        <v>6</v>
      </c>
      <c r="R22" s="2"/>
    </row>
    <row r="23" spans="3:54" hidden="1" x14ac:dyDescent="0.25">
      <c r="C23" s="8" t="s">
        <v>14</v>
      </c>
      <c r="D23" s="9"/>
      <c r="E23" s="9"/>
      <c r="F23" s="9"/>
      <c r="G23" s="9"/>
      <c r="H23" s="9"/>
      <c r="I23" s="9"/>
      <c r="J23" s="9"/>
      <c r="K23" s="10"/>
      <c r="L23" s="10"/>
      <c r="M23" s="10"/>
      <c r="N23" s="10"/>
      <c r="O23" s="25" t="s">
        <v>40</v>
      </c>
      <c r="P23" s="22" t="e">
        <f>$R$17*(1+0.00001*(20-$R$14))</f>
        <v>#VALUE!</v>
      </c>
      <c r="Q23" s="10" t="s">
        <v>6</v>
      </c>
      <c r="R23" s="2"/>
    </row>
    <row r="24" spans="3:54" hidden="1" x14ac:dyDescent="0.25">
      <c r="C24" s="8" t="s">
        <v>15</v>
      </c>
      <c r="D24" s="9"/>
      <c r="E24" s="9"/>
      <c r="F24" s="9"/>
      <c r="G24" s="9"/>
      <c r="H24" s="9"/>
      <c r="I24" s="9"/>
      <c r="J24" s="9"/>
      <c r="K24" s="10"/>
      <c r="L24" s="10"/>
      <c r="M24" s="10"/>
      <c r="N24" s="10"/>
      <c r="O24" s="25" t="s">
        <v>41</v>
      </c>
      <c r="P24" s="23" t="e">
        <f>MAX(#REF!)</f>
        <v>#REF!</v>
      </c>
      <c r="Q24" s="10" t="s">
        <v>3</v>
      </c>
      <c r="R24" s="2"/>
    </row>
    <row r="25" spans="3:54" hidden="1" x14ac:dyDescent="0.25">
      <c r="C25" s="8" t="s">
        <v>16</v>
      </c>
      <c r="D25" s="9"/>
      <c r="E25" s="9"/>
      <c r="F25" s="9"/>
      <c r="G25" s="9"/>
      <c r="H25" s="9"/>
      <c r="I25" s="9"/>
      <c r="J25" s="9"/>
      <c r="K25" s="10"/>
      <c r="L25" s="10"/>
      <c r="M25" s="10"/>
      <c r="N25" s="10"/>
      <c r="O25" s="25" t="s">
        <v>42</v>
      </c>
      <c r="P25" s="23" t="e">
        <f>IF(ISBLANK(R14),"",IF(ISBLANK(P21),"",IF(ISBLANK(R17),"",(($P$24*$P$18)/($P$22-$P$23)))))</f>
        <v>#REF!</v>
      </c>
      <c r="Q25" s="10" t="s">
        <v>3</v>
      </c>
      <c r="R25" s="2"/>
    </row>
    <row r="26" spans="3:54" hidden="1" x14ac:dyDescent="0.25">
      <c r="C26" s="40" t="s">
        <v>31</v>
      </c>
      <c r="D26" s="41"/>
      <c r="E26" s="41"/>
      <c r="F26" s="41"/>
      <c r="G26" s="41"/>
      <c r="H26" s="41"/>
      <c r="I26" s="41"/>
      <c r="J26" s="41"/>
      <c r="K26" s="10"/>
      <c r="L26" s="10"/>
      <c r="M26" s="10"/>
      <c r="N26" s="10"/>
      <c r="O26" s="25" t="s">
        <v>30</v>
      </c>
      <c r="P26" s="23" t="e">
        <f>2+(#REF!+#REF!)</f>
        <v>#REF!</v>
      </c>
      <c r="Q26" s="10" t="s">
        <v>6</v>
      </c>
      <c r="R26" s="2"/>
    </row>
    <row r="27" spans="3:54" ht="15.75" hidden="1" thickBot="1" x14ac:dyDescent="0.3">
      <c r="C27" s="26"/>
      <c r="D27" s="27"/>
      <c r="E27" s="27"/>
      <c r="F27" s="27"/>
      <c r="G27" s="27"/>
      <c r="H27" s="27"/>
      <c r="I27" s="27"/>
      <c r="J27" s="27"/>
      <c r="K27" s="28"/>
      <c r="L27" s="28"/>
      <c r="M27" s="28"/>
      <c r="N27" s="28"/>
      <c r="O27" s="29" t="s">
        <v>29</v>
      </c>
      <c r="P27" s="24">
        <v>1.6999999999999999E-3</v>
      </c>
      <c r="Q27" s="28"/>
      <c r="R27" s="4"/>
    </row>
    <row r="29" spans="3:54" ht="15.75" x14ac:dyDescent="0.25">
      <c r="E29" s="202" t="s">
        <v>60</v>
      </c>
      <c r="F29" s="202"/>
      <c r="G29" s="202"/>
      <c r="H29" s="202"/>
      <c r="I29" s="69" t="s">
        <v>66</v>
      </c>
      <c r="K29" s="70"/>
      <c r="L29" s="70"/>
      <c r="M29" s="70"/>
      <c r="N29" s="71"/>
      <c r="O29" s="70" t="s">
        <v>66</v>
      </c>
    </row>
    <row r="30" spans="3:54" ht="16.5" thickBot="1" x14ac:dyDescent="0.3">
      <c r="E30" s="173"/>
      <c r="F30" s="173"/>
      <c r="G30" s="173"/>
      <c r="H30" s="173"/>
      <c r="I30" s="173"/>
      <c r="J30" s="73"/>
      <c r="K30" s="72"/>
      <c r="L30" s="72"/>
      <c r="M30" s="72"/>
      <c r="N30" s="71"/>
      <c r="O30" s="71" t="s">
        <v>65</v>
      </c>
      <c r="P30" s="71"/>
    </row>
    <row r="31" spans="3:54" ht="15.75" customHeight="1" x14ac:dyDescent="0.25">
      <c r="C31" s="203" t="s">
        <v>5</v>
      </c>
      <c r="D31" s="190" t="s">
        <v>24</v>
      </c>
      <c r="E31" s="190" t="s">
        <v>58</v>
      </c>
      <c r="F31" s="190" t="s">
        <v>56</v>
      </c>
      <c r="G31" s="190" t="s">
        <v>20</v>
      </c>
      <c r="H31" s="190" t="s">
        <v>76</v>
      </c>
      <c r="I31" s="188" t="s">
        <v>77</v>
      </c>
      <c r="J31" s="188" t="s">
        <v>64</v>
      </c>
      <c r="K31" s="190" t="s">
        <v>21</v>
      </c>
      <c r="L31" s="190" t="s">
        <v>22</v>
      </c>
      <c r="M31" s="190" t="s">
        <v>26</v>
      </c>
      <c r="N31" s="190" t="s">
        <v>25</v>
      </c>
      <c r="O31" s="190" t="s">
        <v>23</v>
      </c>
      <c r="P31" s="192" t="s">
        <v>74</v>
      </c>
      <c r="Q31" s="192"/>
      <c r="R31" s="192"/>
      <c r="S31" s="192"/>
      <c r="T31" s="184" t="s">
        <v>69</v>
      </c>
      <c r="U31" s="184"/>
      <c r="V31" s="184" t="s">
        <v>70</v>
      </c>
      <c r="W31" s="184"/>
      <c r="X31" s="184" t="s">
        <v>71</v>
      </c>
      <c r="Y31" s="184"/>
      <c r="Z31" s="184" t="s">
        <v>67</v>
      </c>
      <c r="AA31" s="184"/>
      <c r="AB31" s="184" t="s">
        <v>68</v>
      </c>
      <c r="AC31" s="186"/>
      <c r="AD31" s="227" t="s">
        <v>80</v>
      </c>
      <c r="AE31" s="227" t="s">
        <v>81</v>
      </c>
      <c r="AF31" s="227" t="s">
        <v>82</v>
      </c>
      <c r="AG31" s="228" t="s">
        <v>83</v>
      </c>
      <c r="AH31" s="227" t="s">
        <v>84</v>
      </c>
      <c r="AI31" s="227" t="s">
        <v>85</v>
      </c>
      <c r="AJ31" s="227" t="s">
        <v>86</v>
      </c>
      <c r="AK31" s="227" t="s">
        <v>87</v>
      </c>
      <c r="AL31" s="228" t="s">
        <v>88</v>
      </c>
      <c r="AM31" s="227" t="s">
        <v>89</v>
      </c>
      <c r="AN31" s="227" t="s">
        <v>90</v>
      </c>
      <c r="AO31" s="227" t="s">
        <v>91</v>
      </c>
      <c r="AP31" s="227" t="s">
        <v>92</v>
      </c>
      <c r="AQ31" s="227" t="s">
        <v>93</v>
      </c>
      <c r="AR31" s="228" t="s">
        <v>94</v>
      </c>
      <c r="AS31" s="228" t="s">
        <v>95</v>
      </c>
      <c r="AT31" s="228" t="s">
        <v>96</v>
      </c>
      <c r="AU31" s="227" t="s">
        <v>97</v>
      </c>
      <c r="AV31" s="227" t="s">
        <v>98</v>
      </c>
      <c r="AW31" s="229" t="s">
        <v>99</v>
      </c>
      <c r="AX31" s="227" t="s">
        <v>100</v>
      </c>
      <c r="AY31" s="227" t="s">
        <v>101</v>
      </c>
      <c r="AZ31" s="228" t="s">
        <v>102</v>
      </c>
      <c r="BA31" s="227" t="s">
        <v>103</v>
      </c>
      <c r="BB31" s="230" t="s">
        <v>104</v>
      </c>
    </row>
    <row r="32" spans="3:54" ht="15.75" customHeight="1" x14ac:dyDescent="0.25">
      <c r="C32" s="204"/>
      <c r="D32" s="191"/>
      <c r="E32" s="191"/>
      <c r="F32" s="191"/>
      <c r="G32" s="191"/>
      <c r="H32" s="191"/>
      <c r="I32" s="205"/>
      <c r="J32" s="189"/>
      <c r="K32" s="191"/>
      <c r="L32" s="191"/>
      <c r="M32" s="191"/>
      <c r="N32" s="191"/>
      <c r="O32" s="191"/>
      <c r="P32" s="193"/>
      <c r="Q32" s="193"/>
      <c r="R32" s="193"/>
      <c r="S32" s="193"/>
      <c r="T32" s="185"/>
      <c r="U32" s="185"/>
      <c r="V32" s="185"/>
      <c r="W32" s="185"/>
      <c r="X32" s="185"/>
      <c r="Y32" s="185"/>
      <c r="Z32" s="185"/>
      <c r="AA32" s="185"/>
      <c r="AB32" s="185"/>
      <c r="AC32" s="187"/>
      <c r="AD32" s="227"/>
      <c r="AE32" s="227"/>
      <c r="AF32" s="227"/>
      <c r="AG32" s="228"/>
      <c r="AH32" s="227"/>
      <c r="AI32" s="227"/>
      <c r="AJ32" s="227"/>
      <c r="AK32" s="227"/>
      <c r="AL32" s="228"/>
      <c r="AM32" s="227"/>
      <c r="AN32" s="227"/>
      <c r="AO32" s="227"/>
      <c r="AP32" s="227"/>
      <c r="AQ32" s="227"/>
      <c r="AR32" s="228"/>
      <c r="AS32" s="228"/>
      <c r="AT32" s="228"/>
      <c r="AU32" s="227"/>
      <c r="AV32" s="227"/>
      <c r="AW32" s="229"/>
      <c r="AX32" s="227"/>
      <c r="AY32" s="227"/>
      <c r="AZ32" s="228"/>
      <c r="BA32" s="227"/>
      <c r="BB32" s="230"/>
    </row>
    <row r="33" spans="1:54" ht="15.75" customHeight="1" x14ac:dyDescent="0.25">
      <c r="C33" s="178" t="s">
        <v>59</v>
      </c>
      <c r="D33" s="180" t="s">
        <v>4</v>
      </c>
      <c r="E33" s="180" t="s">
        <v>2</v>
      </c>
      <c r="F33" s="176" t="s">
        <v>62</v>
      </c>
      <c r="G33" s="182"/>
      <c r="H33" s="176" t="s">
        <v>27</v>
      </c>
      <c r="I33" s="176" t="s">
        <v>27</v>
      </c>
      <c r="J33" s="176" t="s">
        <v>62</v>
      </c>
      <c r="K33" s="174"/>
      <c r="L33" s="174"/>
      <c r="M33" s="174"/>
      <c r="N33" s="174"/>
      <c r="O33" s="174"/>
      <c r="P33" s="137" t="s">
        <v>132</v>
      </c>
      <c r="Q33" s="137"/>
      <c r="R33" s="137" t="s">
        <v>133</v>
      </c>
      <c r="S33" s="137" t="s">
        <v>134</v>
      </c>
      <c r="T33" s="138" t="s">
        <v>135</v>
      </c>
      <c r="U33" s="138" t="s">
        <v>136</v>
      </c>
      <c r="V33" s="138" t="s">
        <v>137</v>
      </c>
      <c r="W33" s="138" t="s">
        <v>138</v>
      </c>
      <c r="X33" s="138" t="s">
        <v>139</v>
      </c>
      <c r="Y33" s="138" t="s">
        <v>140</v>
      </c>
      <c r="Z33" s="138" t="s">
        <v>141</v>
      </c>
      <c r="AA33" s="138" t="s">
        <v>142</v>
      </c>
      <c r="AB33" s="138" t="s">
        <v>143</v>
      </c>
      <c r="AC33" s="139" t="s">
        <v>144</v>
      </c>
      <c r="AD33" s="129" t="s">
        <v>105</v>
      </c>
      <c r="AE33" s="129" t="s">
        <v>106</v>
      </c>
      <c r="AF33" s="129" t="s">
        <v>107</v>
      </c>
      <c r="AG33" s="130" t="s">
        <v>108</v>
      </c>
      <c r="AH33" s="129" t="s">
        <v>109</v>
      </c>
      <c r="AI33" s="131" t="s">
        <v>110</v>
      </c>
      <c r="AJ33" s="129" t="s">
        <v>111</v>
      </c>
      <c r="AK33" s="131" t="s">
        <v>112</v>
      </c>
      <c r="AL33" s="129" t="s">
        <v>113</v>
      </c>
      <c r="AM33" s="129" t="s">
        <v>114</v>
      </c>
      <c r="AN33" s="129" t="s">
        <v>115</v>
      </c>
      <c r="AO33" s="129" t="s">
        <v>116</v>
      </c>
      <c r="AP33" s="129" t="s">
        <v>117</v>
      </c>
      <c r="AQ33" s="131" t="s">
        <v>118</v>
      </c>
      <c r="AR33" s="129" t="s">
        <v>119</v>
      </c>
      <c r="AS33" s="129" t="s">
        <v>120</v>
      </c>
      <c r="AT33" s="132" t="s">
        <v>121</v>
      </c>
      <c r="AU33" s="131" t="s">
        <v>122</v>
      </c>
      <c r="AV33" s="131" t="s">
        <v>123</v>
      </c>
      <c r="AW33" s="131" t="s">
        <v>124</v>
      </c>
      <c r="AX33" s="129" t="s">
        <v>125</v>
      </c>
      <c r="AY33" s="129" t="s">
        <v>126</v>
      </c>
      <c r="AZ33" s="130" t="s">
        <v>127</v>
      </c>
      <c r="BA33" s="129" t="s">
        <v>128</v>
      </c>
      <c r="BB33" s="133" t="s">
        <v>129</v>
      </c>
    </row>
    <row r="34" spans="1:54" ht="14.25" customHeight="1" thickBot="1" x14ac:dyDescent="0.3">
      <c r="C34" s="179"/>
      <c r="D34" s="181"/>
      <c r="E34" s="181"/>
      <c r="F34" s="177"/>
      <c r="G34" s="183"/>
      <c r="H34" s="177"/>
      <c r="I34" s="177"/>
      <c r="J34" s="177"/>
      <c r="K34" s="125"/>
      <c r="L34" s="125"/>
      <c r="M34" s="125"/>
      <c r="N34" s="126" t="s">
        <v>6</v>
      </c>
      <c r="O34" s="125"/>
      <c r="P34" s="126" t="s">
        <v>61</v>
      </c>
      <c r="Q34" s="126" t="s">
        <v>79</v>
      </c>
      <c r="R34" s="126" t="s">
        <v>63</v>
      </c>
      <c r="S34" s="126" t="s">
        <v>28</v>
      </c>
      <c r="T34" s="100" t="s">
        <v>63</v>
      </c>
      <c r="U34" s="100" t="s">
        <v>28</v>
      </c>
      <c r="V34" s="100" t="s">
        <v>63</v>
      </c>
      <c r="W34" s="100" t="s">
        <v>28</v>
      </c>
      <c r="X34" s="100" t="s">
        <v>63</v>
      </c>
      <c r="Y34" s="100" t="s">
        <v>28</v>
      </c>
      <c r="Z34" s="100" t="s">
        <v>63</v>
      </c>
      <c r="AA34" s="100" t="s">
        <v>28</v>
      </c>
      <c r="AB34" s="100" t="s">
        <v>63</v>
      </c>
      <c r="AC34" s="101" t="s">
        <v>28</v>
      </c>
      <c r="AD34" s="134" t="s">
        <v>130</v>
      </c>
      <c r="AE34" s="134" t="s">
        <v>130</v>
      </c>
      <c r="AF34" s="134" t="s">
        <v>130</v>
      </c>
      <c r="AG34" s="135" t="s">
        <v>131</v>
      </c>
      <c r="AH34" s="134" t="s">
        <v>131</v>
      </c>
      <c r="AI34" s="134" t="s">
        <v>131</v>
      </c>
      <c r="AJ34" s="134" t="s">
        <v>131</v>
      </c>
      <c r="AK34" s="134" t="s">
        <v>131</v>
      </c>
      <c r="AL34" s="134" t="s">
        <v>131</v>
      </c>
      <c r="AM34" s="134" t="s">
        <v>131</v>
      </c>
      <c r="AN34" s="134" t="s">
        <v>131</v>
      </c>
      <c r="AO34" s="134" t="s">
        <v>131</v>
      </c>
      <c r="AP34" s="134" t="s">
        <v>131</v>
      </c>
      <c r="AQ34" s="134" t="s">
        <v>131</v>
      </c>
      <c r="AR34" s="134" t="s">
        <v>131</v>
      </c>
      <c r="AS34" s="134" t="s">
        <v>131</v>
      </c>
      <c r="AT34" s="134" t="s">
        <v>131</v>
      </c>
      <c r="AU34" s="134" t="s">
        <v>131</v>
      </c>
      <c r="AV34" s="134" t="s">
        <v>131</v>
      </c>
      <c r="AW34" s="134" t="s">
        <v>131</v>
      </c>
      <c r="AX34" s="134" t="s">
        <v>131</v>
      </c>
      <c r="AY34" s="134" t="s">
        <v>131</v>
      </c>
      <c r="AZ34" s="134" t="s">
        <v>131</v>
      </c>
      <c r="BA34" s="134" t="s">
        <v>131</v>
      </c>
      <c r="BB34" s="134" t="s">
        <v>131</v>
      </c>
    </row>
    <row r="35" spans="1:54" ht="15.75" x14ac:dyDescent="0.25">
      <c r="A35" s="75">
        <f>IF(ISBLANK(VLOOKUP(D35,#REF!,3)),0,1)</f>
        <v>1</v>
      </c>
      <c r="B35" s="74">
        <f>IF(ISBLANK(D35),0,IF(ISBLANK(E35),0,IF(ISBLANK(F35),0,1)))</f>
        <v>0</v>
      </c>
      <c r="C35" s="140">
        <v>1</v>
      </c>
      <c r="D35" s="53"/>
      <c r="E35" s="53"/>
      <c r="F35" s="53"/>
      <c r="G35" s="164">
        <v>34.943100000000001</v>
      </c>
      <c r="H35" s="53">
        <v>2000</v>
      </c>
      <c r="I35" s="159">
        <v>2000</v>
      </c>
      <c r="J35" s="142" t="s">
        <v>4</v>
      </c>
      <c r="K35" s="143" t="str">
        <f>IF(ISBLANK(E35),"",(0.000824493-(0.0000040899*E35)+(0.000000076438*E35^2)-(0.00000000082467*E35^3)+(0.0000000000053875*E35^4)))</f>
        <v/>
      </c>
      <c r="L35" s="143" t="str">
        <f>IF(ISBLANK(E35),"",(-0.00000572466+(0.00000010227*E35)-(0.0000000016546*E35^2)))</f>
        <v/>
      </c>
      <c r="M35" s="143" t="str">
        <f>IF(ISBLANK(E35),"",IF(ISBLANK(G35),(O35+(K35*35)+(L35*35^1.5)+(0.00000048314*35^2)),(O35+(K35*G35)+(L35*G35^1.5)+(0.00000048314*G35^2))))</f>
        <v/>
      </c>
      <c r="N35" s="144" t="str">
        <f>IF(ISBLANK(D35),"",IF(ISBLANK(G35),J35*(1+0.00001*(35-20)),J35*(1+0.00001*(G35-20))))</f>
        <v/>
      </c>
      <c r="O35" s="143" t="str">
        <f>IF(ISBLANK(E35),"",(0.999842594+(0.00006793952*E35)-(0.00000909529*E35^2)+(0.0000001001685*E35^3)-(0.000000001120083*E35^4)+(0.000000000006536332*E35^5)))</f>
        <v/>
      </c>
      <c r="P35" s="145">
        <v>5.3730000000000002</v>
      </c>
      <c r="Q35" s="145" t="s">
        <v>4</v>
      </c>
      <c r="R35" s="145" t="s">
        <v>4</v>
      </c>
      <c r="S35" s="146">
        <v>233.6</v>
      </c>
      <c r="T35" s="231">
        <v>0</v>
      </c>
      <c r="U35" s="231">
        <v>0</v>
      </c>
      <c r="X35" s="231">
        <v>22.45</v>
      </c>
      <c r="Y35" s="231">
        <v>21.937902231926017</v>
      </c>
      <c r="Z35" s="231">
        <v>1.462</v>
      </c>
      <c r="AA35" s="231">
        <v>1.4286509159499259</v>
      </c>
      <c r="AB35" s="231">
        <v>26.59</v>
      </c>
      <c r="AC35" s="231">
        <v>25.983466385163155</v>
      </c>
      <c r="AD35" s="149"/>
      <c r="AE35" s="149"/>
      <c r="AF35" s="149"/>
      <c r="AG35" s="149"/>
      <c r="AH35" s="149"/>
      <c r="AI35" s="149"/>
      <c r="AJ35" s="149"/>
      <c r="AK35" s="149"/>
      <c r="AL35" s="149"/>
      <c r="AM35" s="149"/>
      <c r="AN35" s="149"/>
      <c r="AO35" s="149"/>
      <c r="AP35" s="149"/>
      <c r="AQ35" s="149"/>
      <c r="AR35" s="149"/>
      <c r="AS35" s="149"/>
      <c r="AT35" s="149"/>
      <c r="AU35" s="149"/>
      <c r="AV35" s="149"/>
      <c r="AW35" s="149"/>
      <c r="AX35" s="149"/>
      <c r="AY35" s="149"/>
      <c r="AZ35" s="149"/>
      <c r="BA35" s="149"/>
      <c r="BB35" s="150"/>
    </row>
    <row r="36" spans="1:54" ht="15.75" x14ac:dyDescent="0.25">
      <c r="A36" s="75">
        <f>IF(ISBLANK(VLOOKUP(D36,#REF!,3)),0,1)</f>
        <v>1</v>
      </c>
      <c r="B36" s="74">
        <f t="shared" ref="B36:B58" si="0">IF(ISBLANK(D36),0,IF(ISBLANK(E36),0,IF(ISBLANK(F36),0,1)))</f>
        <v>0</v>
      </c>
      <c r="C36" s="52">
        <v>2</v>
      </c>
      <c r="D36" s="53"/>
      <c r="E36" s="53"/>
      <c r="F36" s="53"/>
      <c r="G36" s="164">
        <v>34.941800000000001</v>
      </c>
      <c r="H36" s="53">
        <v>1900</v>
      </c>
      <c r="I36" s="159">
        <v>1899</v>
      </c>
      <c r="J36" s="127" t="s">
        <v>4</v>
      </c>
      <c r="K36" s="57" t="str">
        <f t="shared" ref="K36:K45" si="1">IF(ISBLANK(E36),"",(0.000824493-(0.0000040899*E36)+(0.000000076438*E36^2)-(0.00000000082467*E36^3)+(0.0000000000053875*E36^4)))</f>
        <v/>
      </c>
      <c r="L36" s="57" t="str">
        <f t="shared" ref="L36:L45" si="2">IF(ISBLANK(E36),"",(-0.00000572466+(0.00000010227*E36)-(0.0000000016546*E36^2)))</f>
        <v/>
      </c>
      <c r="M36" s="57" t="str">
        <f t="shared" ref="M36:M45" si="3">IF(ISBLANK(E36),"",IF(ISBLANK(G36),(O36+(K36*35)+(L36*35^1.5)+(0.00000048314*35^2)),(O36+(K36*G36)+(L36*G36^1.5)+(0.00000048314*G36^2))))</f>
        <v/>
      </c>
      <c r="N36" s="58" t="str">
        <f t="shared" ref="N36:N45" si="4">IF(ISBLANK(D36),"",IF(ISBLANK(G36),J36*(1+0.00001*(35-20)),J36*(1+0.00001*(G36-20))))</f>
        <v/>
      </c>
      <c r="O36" s="57" t="str">
        <f t="shared" ref="O36:O45" si="5">IF(ISBLANK(E36),"",(0.999842594+(0.00006793952*E36)-(0.00000909529*E36^2)+(0.0000001001685*E36^3)-(0.000000001120083*E36^4)+(0.000000000006536332*E36^5)))</f>
        <v/>
      </c>
      <c r="P36" s="59">
        <v>5.3029999999999999</v>
      </c>
      <c r="Q36" s="59" t="s">
        <v>4</v>
      </c>
      <c r="R36" s="59" t="s">
        <v>4</v>
      </c>
      <c r="S36" s="60">
        <v>230.6</v>
      </c>
      <c r="T36" s="231">
        <v>4.0000000000000001E-3</v>
      </c>
      <c r="U36" s="231">
        <v>3.9087576359779098E-3</v>
      </c>
      <c r="X36" s="231">
        <v>22.425999999999998</v>
      </c>
      <c r="Y36" s="231">
        <v>21.914449686110149</v>
      </c>
      <c r="Z36" s="231">
        <v>1.4359999999999999</v>
      </c>
      <c r="AA36" s="231">
        <v>1.4032439913160695</v>
      </c>
      <c r="AB36" s="231">
        <v>25.35</v>
      </c>
      <c r="AC36" s="231">
        <v>24.771751518010003</v>
      </c>
      <c r="AD36" s="76"/>
      <c r="AE36" s="76"/>
      <c r="AF36" s="76"/>
      <c r="AG36" s="76"/>
      <c r="AH36" s="76"/>
      <c r="AI36" s="76"/>
      <c r="AJ36" s="76"/>
      <c r="AK36" s="76"/>
      <c r="AL36" s="76"/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76"/>
      <c r="BA36" s="76"/>
      <c r="BB36" s="77"/>
    </row>
    <row r="37" spans="1:54" ht="15.75" x14ac:dyDescent="0.25">
      <c r="A37" s="75">
        <f>IF(ISBLANK(VLOOKUP(D37,#REF!,3)),0,1)</f>
        <v>1</v>
      </c>
      <c r="B37" s="74">
        <f t="shared" si="0"/>
        <v>0</v>
      </c>
      <c r="C37" s="52">
        <v>3</v>
      </c>
      <c r="D37" s="53"/>
      <c r="E37" s="53"/>
      <c r="F37" s="53"/>
      <c r="G37" s="164">
        <v>34.941600000000001</v>
      </c>
      <c r="H37" s="53">
        <v>1800</v>
      </c>
      <c r="I37" s="159">
        <v>1799</v>
      </c>
      <c r="J37" s="127" t="s">
        <v>4</v>
      </c>
      <c r="K37" s="57" t="str">
        <f t="shared" si="1"/>
        <v/>
      </c>
      <c r="L37" s="57" t="str">
        <f t="shared" si="2"/>
        <v/>
      </c>
      <c r="M37" s="57" t="str">
        <f t="shared" si="3"/>
        <v/>
      </c>
      <c r="N37" s="58" t="str">
        <f t="shared" si="4"/>
        <v/>
      </c>
      <c r="O37" s="57" t="str">
        <f t="shared" si="5"/>
        <v/>
      </c>
      <c r="P37" s="59">
        <v>5.2519999999999998</v>
      </c>
      <c r="Q37" s="59" t="s">
        <v>4</v>
      </c>
      <c r="R37" s="59" t="s">
        <v>4</v>
      </c>
      <c r="S37" s="60">
        <v>228.3</v>
      </c>
      <c r="T37" s="231">
        <v>4.0000000000000001E-3</v>
      </c>
      <c r="U37" s="231">
        <v>3.9087576359779098E-3</v>
      </c>
      <c r="X37" s="231">
        <v>22.535999999999998</v>
      </c>
      <c r="Y37" s="231">
        <v>22.021940521099541</v>
      </c>
      <c r="Z37" s="231">
        <v>1.4869999999999999</v>
      </c>
      <c r="AA37" s="231">
        <v>1.4530806511747878</v>
      </c>
      <c r="AB37" s="231">
        <v>24.36</v>
      </c>
      <c r="AC37" s="231">
        <v>23.80433400310547</v>
      </c>
      <c r="AD37" s="76"/>
      <c r="AE37" s="76"/>
      <c r="AF37" s="76"/>
      <c r="AG37" s="76"/>
      <c r="AH37" s="76"/>
      <c r="AI37" s="76"/>
      <c r="AJ37" s="76"/>
      <c r="AK37" s="76"/>
      <c r="AL37" s="76"/>
      <c r="AM37" s="76"/>
      <c r="AN37" s="76"/>
      <c r="AO37" s="76"/>
      <c r="AP37" s="76"/>
      <c r="AQ37" s="76"/>
      <c r="AR37" s="76"/>
      <c r="AS37" s="76"/>
      <c r="AT37" s="76"/>
      <c r="AU37" s="76"/>
      <c r="AV37" s="76"/>
      <c r="AW37" s="76"/>
      <c r="AX37" s="76"/>
      <c r="AY37" s="76"/>
      <c r="AZ37" s="76"/>
      <c r="BA37" s="76"/>
      <c r="BB37" s="77"/>
    </row>
    <row r="38" spans="1:54" ht="15.75" x14ac:dyDescent="0.25">
      <c r="A38" s="75">
        <f>IF(ISBLANK(VLOOKUP(D38,#REF!,3)),0,1)</f>
        <v>1</v>
      </c>
      <c r="B38" s="74">
        <f t="shared" si="0"/>
        <v>0</v>
      </c>
      <c r="C38" s="52">
        <v>4</v>
      </c>
      <c r="D38" s="53"/>
      <c r="E38" s="53"/>
      <c r="F38" s="53"/>
      <c r="G38" s="164">
        <v>34.938600000000001</v>
      </c>
      <c r="H38" s="53">
        <v>1700</v>
      </c>
      <c r="I38" s="159">
        <v>1699</v>
      </c>
      <c r="J38" s="127" t="s">
        <v>4</v>
      </c>
      <c r="K38" s="57" t="str">
        <f t="shared" si="1"/>
        <v/>
      </c>
      <c r="L38" s="57" t="str">
        <f t="shared" si="2"/>
        <v/>
      </c>
      <c r="M38" s="57" t="str">
        <f t="shared" si="3"/>
        <v/>
      </c>
      <c r="N38" s="58" t="str">
        <f t="shared" si="4"/>
        <v/>
      </c>
      <c r="O38" s="57" t="str">
        <f t="shared" si="5"/>
        <v/>
      </c>
      <c r="P38" s="59">
        <v>5.1459999999999999</v>
      </c>
      <c r="Q38" s="59" t="s">
        <v>4</v>
      </c>
      <c r="R38" s="59" t="s">
        <v>4</v>
      </c>
      <c r="S38" s="60">
        <v>223.7</v>
      </c>
      <c r="T38" s="231">
        <v>5.0000000000000001E-3</v>
      </c>
      <c r="U38" s="231">
        <v>4.8859470449723868E-3</v>
      </c>
      <c r="X38" s="231">
        <v>23.094999999999999</v>
      </c>
      <c r="Y38" s="231">
        <v>22.568189400727455</v>
      </c>
      <c r="Z38" s="231">
        <v>1.53</v>
      </c>
      <c r="AA38" s="231">
        <v>1.4950997957615504</v>
      </c>
      <c r="AB38" s="231">
        <v>23.25</v>
      </c>
      <c r="AC38" s="231">
        <v>22.719653759121599</v>
      </c>
      <c r="AD38" s="76"/>
      <c r="AE38" s="76"/>
      <c r="AF38" s="76"/>
      <c r="AG38" s="76"/>
      <c r="AH38" s="76"/>
      <c r="AI38" s="76"/>
      <c r="AJ38" s="76"/>
      <c r="AK38" s="76"/>
      <c r="AL38" s="76"/>
      <c r="AM38" s="76"/>
      <c r="AN38" s="76"/>
      <c r="AO38" s="76"/>
      <c r="AP38" s="76"/>
      <c r="AQ38" s="76"/>
      <c r="AR38" s="76"/>
      <c r="AS38" s="76"/>
      <c r="AT38" s="76"/>
      <c r="AU38" s="76"/>
      <c r="AV38" s="76"/>
      <c r="AW38" s="76"/>
      <c r="AX38" s="76"/>
      <c r="AY38" s="76"/>
      <c r="AZ38" s="76"/>
      <c r="BA38" s="76"/>
      <c r="BB38" s="77"/>
    </row>
    <row r="39" spans="1:54" ht="15.75" x14ac:dyDescent="0.25">
      <c r="A39" s="75">
        <f>IF(ISBLANK(VLOOKUP(D39,#REF!,3)),0,1)</f>
        <v>1</v>
      </c>
      <c r="B39" s="74">
        <f t="shared" si="0"/>
        <v>0</v>
      </c>
      <c r="C39" s="52">
        <v>5</v>
      </c>
      <c r="D39" s="53"/>
      <c r="E39" s="53"/>
      <c r="F39" s="53"/>
      <c r="G39" s="164">
        <v>34.930100000000003</v>
      </c>
      <c r="H39" s="53">
        <v>1600</v>
      </c>
      <c r="I39" s="159">
        <v>1599</v>
      </c>
      <c r="J39" s="127" t="s">
        <v>4</v>
      </c>
      <c r="K39" s="57" t="str">
        <f t="shared" si="1"/>
        <v/>
      </c>
      <c r="L39" s="57" t="str">
        <f t="shared" si="2"/>
        <v/>
      </c>
      <c r="M39" s="57" t="str">
        <f t="shared" si="3"/>
        <v/>
      </c>
      <c r="N39" s="58" t="str">
        <f t="shared" si="4"/>
        <v/>
      </c>
      <c r="O39" s="57" t="str">
        <f t="shared" si="5"/>
        <v/>
      </c>
      <c r="P39" s="59">
        <v>4.9939999999999998</v>
      </c>
      <c r="Q39" s="59" t="s">
        <v>4</v>
      </c>
      <c r="R39" s="59" t="s">
        <v>4</v>
      </c>
      <c r="S39" s="60">
        <v>217.1</v>
      </c>
      <c r="T39" s="231">
        <v>1E-3</v>
      </c>
      <c r="U39" s="231">
        <v>9.7718940899447744E-4</v>
      </c>
      <c r="X39" s="231">
        <v>23.568999999999999</v>
      </c>
      <c r="Y39" s="231">
        <v>23.031377180590837</v>
      </c>
      <c r="Z39" s="231">
        <v>1.5860000000000001</v>
      </c>
      <c r="AA39" s="231">
        <v>1.5498224026652412</v>
      </c>
      <c r="AB39" s="231">
        <v>23.26</v>
      </c>
      <c r="AC39" s="231">
        <v>22.729425653211546</v>
      </c>
      <c r="AD39" s="76"/>
      <c r="AE39" s="76"/>
      <c r="AF39" s="76"/>
      <c r="AG39" s="76"/>
      <c r="AH39" s="76"/>
      <c r="AI39" s="76"/>
      <c r="AJ39" s="76"/>
      <c r="AK39" s="76"/>
      <c r="AL39" s="76"/>
      <c r="AM39" s="76"/>
      <c r="AN39" s="76"/>
      <c r="AO39" s="76"/>
      <c r="AP39" s="76"/>
      <c r="AQ39" s="76"/>
      <c r="AR39" s="76"/>
      <c r="AS39" s="76"/>
      <c r="AT39" s="76"/>
      <c r="AU39" s="76"/>
      <c r="AV39" s="76"/>
      <c r="AW39" s="76"/>
      <c r="AX39" s="76"/>
      <c r="AY39" s="76"/>
      <c r="AZ39" s="76"/>
      <c r="BA39" s="76"/>
      <c r="BB39" s="77"/>
    </row>
    <row r="40" spans="1:54" ht="15.75" x14ac:dyDescent="0.25">
      <c r="A40" s="75">
        <f>IF(ISBLANK(VLOOKUP(D40,#REF!,3)),0,1)</f>
        <v>1</v>
      </c>
      <c r="B40" s="74">
        <f t="shared" si="0"/>
        <v>0</v>
      </c>
      <c r="C40" s="52">
        <v>6</v>
      </c>
      <c r="D40" s="53"/>
      <c r="E40" s="53"/>
      <c r="F40" s="53"/>
      <c r="G40" s="164">
        <v>34.908099999999997</v>
      </c>
      <c r="H40" s="53">
        <v>1500</v>
      </c>
      <c r="I40" s="159">
        <v>1499</v>
      </c>
      <c r="J40" s="127" t="s">
        <v>4</v>
      </c>
      <c r="K40" s="57" t="str">
        <f t="shared" si="1"/>
        <v/>
      </c>
      <c r="L40" s="57" t="str">
        <f t="shared" si="2"/>
        <v/>
      </c>
      <c r="M40" s="57" t="str">
        <f t="shared" si="3"/>
        <v/>
      </c>
      <c r="N40" s="58" t="str">
        <f t="shared" si="4"/>
        <v/>
      </c>
      <c r="O40" s="57" t="str">
        <f t="shared" si="5"/>
        <v/>
      </c>
      <c r="P40" s="59">
        <v>4.7809999999999997</v>
      </c>
      <c r="Q40" s="59" t="s">
        <v>4</v>
      </c>
      <c r="R40" s="59" t="s">
        <v>4</v>
      </c>
      <c r="S40" s="60">
        <v>207.9</v>
      </c>
      <c r="T40" s="231">
        <v>0</v>
      </c>
      <c r="U40" s="231">
        <v>0</v>
      </c>
      <c r="X40" s="231">
        <v>24.84</v>
      </c>
      <c r="Y40" s="231">
        <v>24.273384919422817</v>
      </c>
      <c r="Z40" s="231">
        <v>1.6739999999999999</v>
      </c>
      <c r="AA40" s="231">
        <v>1.6358150706567551</v>
      </c>
      <c r="AB40" s="231">
        <v>24.1</v>
      </c>
      <c r="AC40" s="231">
        <v>23.550264756766907</v>
      </c>
      <c r="AD40" s="76"/>
      <c r="AE40" s="76"/>
      <c r="AF40" s="76"/>
      <c r="AG40" s="76"/>
      <c r="AH40" s="76"/>
      <c r="AI40" s="76"/>
      <c r="AJ40" s="76"/>
      <c r="AK40" s="76"/>
      <c r="AL40" s="76"/>
      <c r="AM40" s="76"/>
      <c r="AN40" s="76"/>
      <c r="AO40" s="76"/>
      <c r="AP40" s="76"/>
      <c r="AQ40" s="76"/>
      <c r="AR40" s="76"/>
      <c r="AS40" s="76"/>
      <c r="AT40" s="76"/>
      <c r="AU40" s="76"/>
      <c r="AV40" s="76"/>
      <c r="AW40" s="76"/>
      <c r="AX40" s="76"/>
      <c r="AY40" s="76"/>
      <c r="AZ40" s="76"/>
      <c r="BA40" s="76"/>
      <c r="BB40" s="77"/>
    </row>
    <row r="41" spans="1:54" ht="15.75" x14ac:dyDescent="0.25">
      <c r="A41" s="75">
        <f>IF(ISBLANK(VLOOKUP(D41,#REF!,3)),0,1)</f>
        <v>1</v>
      </c>
      <c r="B41" s="74">
        <f t="shared" si="0"/>
        <v>0</v>
      </c>
      <c r="C41" s="52">
        <v>7</v>
      </c>
      <c r="D41" s="53"/>
      <c r="E41" s="53"/>
      <c r="F41" s="53"/>
      <c r="G41" s="164">
        <v>34.873100000000001</v>
      </c>
      <c r="H41" s="53">
        <v>1400</v>
      </c>
      <c r="I41" s="159">
        <v>1399</v>
      </c>
      <c r="J41" s="127" t="s">
        <v>4</v>
      </c>
      <c r="K41" s="57" t="str">
        <f t="shared" si="1"/>
        <v/>
      </c>
      <c r="L41" s="57" t="str">
        <f t="shared" si="2"/>
        <v/>
      </c>
      <c r="M41" s="57" t="str">
        <f t="shared" si="3"/>
        <v/>
      </c>
      <c r="N41" s="58" t="str">
        <f t="shared" si="4"/>
        <v/>
      </c>
      <c r="O41" s="57" t="str">
        <f t="shared" si="5"/>
        <v/>
      </c>
      <c r="P41" s="59">
        <v>4.5170000000000003</v>
      </c>
      <c r="Q41" s="59" t="s">
        <v>4</v>
      </c>
      <c r="R41" s="59" t="s">
        <v>4</v>
      </c>
      <c r="S41" s="60">
        <v>196.4</v>
      </c>
      <c r="T41" s="231">
        <v>1E-3</v>
      </c>
      <c r="U41" s="231">
        <v>9.7718940899447744E-4</v>
      </c>
      <c r="X41" s="231">
        <v>26.318999999999999</v>
      </c>
      <c r="Y41" s="231">
        <v>25.718648055325652</v>
      </c>
      <c r="Z41" s="231">
        <v>1.778</v>
      </c>
      <c r="AA41" s="231">
        <v>1.7374427691921808</v>
      </c>
      <c r="AB41" s="231">
        <v>25.33</v>
      </c>
      <c r="AC41" s="231">
        <v>24.752207729830111</v>
      </c>
      <c r="AD41" s="76"/>
      <c r="AE41" s="76"/>
      <c r="AF41" s="76"/>
      <c r="AG41" s="76"/>
      <c r="AH41" s="76"/>
      <c r="AI41" s="76"/>
      <c r="AJ41" s="76"/>
      <c r="AK41" s="76"/>
      <c r="AL41" s="76"/>
      <c r="AM41" s="76"/>
      <c r="AN41" s="76"/>
      <c r="AO41" s="76"/>
      <c r="AP41" s="76"/>
      <c r="AQ41" s="76"/>
      <c r="AR41" s="76"/>
      <c r="AS41" s="76"/>
      <c r="AT41" s="76"/>
      <c r="AU41" s="76"/>
      <c r="AV41" s="76"/>
      <c r="AW41" s="76"/>
      <c r="AX41" s="76"/>
      <c r="AY41" s="76"/>
      <c r="AZ41" s="76"/>
      <c r="BA41" s="76"/>
      <c r="BB41" s="77"/>
    </row>
    <row r="42" spans="1:54" ht="15.75" x14ac:dyDescent="0.25">
      <c r="A42" s="75">
        <f>IF(ISBLANK(VLOOKUP(D42,#REF!,3)),0,1)</f>
        <v>1</v>
      </c>
      <c r="B42" s="74">
        <f t="shared" si="0"/>
        <v>0</v>
      </c>
      <c r="C42" s="52">
        <v>8</v>
      </c>
      <c r="D42" s="53"/>
      <c r="E42" s="53"/>
      <c r="F42" s="53"/>
      <c r="G42" s="232">
        <v>34.749000000000002</v>
      </c>
      <c r="H42" s="53">
        <v>1200</v>
      </c>
      <c r="I42" s="159">
        <v>1199</v>
      </c>
      <c r="J42" s="127" t="s">
        <v>4</v>
      </c>
      <c r="K42" s="57" t="str">
        <f t="shared" si="1"/>
        <v/>
      </c>
      <c r="L42" s="57" t="str">
        <f t="shared" si="2"/>
        <v/>
      </c>
      <c r="M42" s="57" t="str">
        <f t="shared" si="3"/>
        <v/>
      </c>
      <c r="N42" s="58" t="str">
        <f t="shared" si="4"/>
        <v/>
      </c>
      <c r="O42" s="57" t="str">
        <f t="shared" si="5"/>
        <v/>
      </c>
      <c r="P42" s="59">
        <v>3.8130000000000002</v>
      </c>
      <c r="Q42" s="59" t="s">
        <v>4</v>
      </c>
      <c r="R42" s="59" t="s">
        <v>4</v>
      </c>
      <c r="S42" s="60">
        <v>165.8</v>
      </c>
      <c r="T42" s="231">
        <v>7.0000000000000001E-3</v>
      </c>
      <c r="U42" s="231">
        <v>6.8403258629613417E-3</v>
      </c>
      <c r="X42" s="231">
        <v>31.113</v>
      </c>
      <c r="Y42" s="231">
        <v>30.403294082045175</v>
      </c>
      <c r="Z42" s="231">
        <v>2.0930000000000004</v>
      </c>
      <c r="AA42" s="231">
        <v>2.0452574330254416</v>
      </c>
      <c r="AB42" s="231">
        <v>29.93</v>
      </c>
      <c r="AC42" s="231">
        <v>29.247279011204707</v>
      </c>
      <c r="AD42" s="76"/>
      <c r="AE42" s="76"/>
      <c r="AF42" s="76"/>
      <c r="AG42" s="76"/>
      <c r="AH42" s="76"/>
      <c r="AI42" s="76"/>
      <c r="AJ42" s="76"/>
      <c r="AK42" s="76"/>
      <c r="AL42" s="76"/>
      <c r="AM42" s="76"/>
      <c r="AN42" s="76"/>
      <c r="AO42" s="76"/>
      <c r="AP42" s="76"/>
      <c r="AQ42" s="76"/>
      <c r="AR42" s="76"/>
      <c r="AS42" s="76"/>
      <c r="AT42" s="76"/>
      <c r="AU42" s="76"/>
      <c r="AV42" s="76"/>
      <c r="AW42" s="76"/>
      <c r="AX42" s="76"/>
      <c r="AY42" s="76"/>
      <c r="AZ42" s="76"/>
      <c r="BA42" s="76"/>
      <c r="BB42" s="77"/>
    </row>
    <row r="43" spans="1:54" ht="15.75" x14ac:dyDescent="0.25">
      <c r="A43" s="75">
        <f>IF(ISBLANK(VLOOKUP(D43,#REF!,3)),0,1)</f>
        <v>1</v>
      </c>
      <c r="B43" s="74">
        <f t="shared" si="0"/>
        <v>0</v>
      </c>
      <c r="C43" s="52">
        <v>9</v>
      </c>
      <c r="D43" s="53"/>
      <c r="E43" s="53"/>
      <c r="F43" s="53"/>
      <c r="G43" s="232">
        <v>34.7468</v>
      </c>
      <c r="H43" s="53">
        <v>1200</v>
      </c>
      <c r="I43" s="159">
        <v>1199</v>
      </c>
      <c r="J43" s="127" t="s">
        <v>4</v>
      </c>
      <c r="K43" s="57" t="str">
        <f t="shared" si="1"/>
        <v/>
      </c>
      <c r="L43" s="57" t="str">
        <f t="shared" si="2"/>
        <v/>
      </c>
      <c r="M43" s="57" t="str">
        <f t="shared" si="3"/>
        <v/>
      </c>
      <c r="N43" s="58" t="str">
        <f t="shared" si="4"/>
        <v/>
      </c>
      <c r="O43" s="57" t="str">
        <f t="shared" si="5"/>
        <v/>
      </c>
      <c r="P43" s="59">
        <v>3.8039999999999998</v>
      </c>
      <c r="Q43" s="59" t="s">
        <v>4</v>
      </c>
      <c r="R43" s="59" t="s">
        <v>4</v>
      </c>
      <c r="S43" s="60">
        <v>165.5</v>
      </c>
      <c r="T43" s="231">
        <v>2E-3</v>
      </c>
      <c r="U43" s="231">
        <v>1.9543788179889549E-3</v>
      </c>
      <c r="X43" s="231">
        <v>31.298000000000002</v>
      </c>
      <c r="Y43" s="231">
        <v>30.584074122709154</v>
      </c>
      <c r="Z43" s="231">
        <v>2.08</v>
      </c>
      <c r="AA43" s="231">
        <v>2.0325539707085132</v>
      </c>
      <c r="AB43" s="231">
        <v>30.08</v>
      </c>
      <c r="AC43" s="231">
        <v>29.393857422553879</v>
      </c>
      <c r="AD43" s="76"/>
      <c r="AE43" s="76"/>
      <c r="AF43" s="76"/>
      <c r="AG43" s="76"/>
      <c r="AH43" s="76"/>
      <c r="AI43" s="76"/>
      <c r="AJ43" s="76"/>
      <c r="AK43" s="76"/>
      <c r="AL43" s="76"/>
      <c r="AM43" s="76"/>
      <c r="AN43" s="76"/>
      <c r="AO43" s="76"/>
      <c r="AP43" s="76"/>
      <c r="AQ43" s="76"/>
      <c r="AR43" s="76"/>
      <c r="AS43" s="76"/>
      <c r="AT43" s="76"/>
      <c r="AU43" s="76"/>
      <c r="AV43" s="76"/>
      <c r="AW43" s="76"/>
      <c r="AX43" s="76"/>
      <c r="AY43" s="76"/>
      <c r="AZ43" s="76"/>
      <c r="BA43" s="76"/>
      <c r="BB43" s="77"/>
    </row>
    <row r="44" spans="1:54" ht="15.75" x14ac:dyDescent="0.25">
      <c r="A44" s="75">
        <f>IF(ISBLANK(VLOOKUP(D44,#REF!,3)),0,1)</f>
        <v>1</v>
      </c>
      <c r="B44" s="74">
        <f t="shared" si="0"/>
        <v>0</v>
      </c>
      <c r="C44" s="52">
        <v>10</v>
      </c>
      <c r="D44" s="53"/>
      <c r="E44" s="53"/>
      <c r="F44" s="53"/>
      <c r="G44" s="164">
        <v>34.594299999999997</v>
      </c>
      <c r="H44" s="53">
        <v>1000</v>
      </c>
      <c r="I44" s="159">
        <v>998</v>
      </c>
      <c r="J44" s="127" t="s">
        <v>4</v>
      </c>
      <c r="K44" s="57" t="str">
        <f t="shared" si="1"/>
        <v/>
      </c>
      <c r="L44" s="57" t="str">
        <f t="shared" si="2"/>
        <v/>
      </c>
      <c r="M44" s="57" t="str">
        <f t="shared" si="3"/>
        <v/>
      </c>
      <c r="N44" s="58" t="str">
        <f t="shared" si="4"/>
        <v/>
      </c>
      <c r="O44" s="57" t="str">
        <f t="shared" si="5"/>
        <v/>
      </c>
      <c r="P44" s="59">
        <v>4.3</v>
      </c>
      <c r="Q44" s="59" t="s">
        <v>4</v>
      </c>
      <c r="R44" s="59" t="s">
        <v>4</v>
      </c>
      <c r="S44" s="60">
        <v>187.1</v>
      </c>
      <c r="T44" s="231">
        <v>5.0000000000000001E-3</v>
      </c>
      <c r="U44" s="231">
        <v>4.8859470449723868E-3</v>
      </c>
      <c r="X44" s="231">
        <v>35.585000000000001</v>
      </c>
      <c r="Y44" s="231">
        <v>34.773285119068483</v>
      </c>
      <c r="Z44" s="231">
        <v>2.3390000000000004</v>
      </c>
      <c r="AA44" s="231">
        <v>2.2856460276380832</v>
      </c>
      <c r="AB44" s="231">
        <v>33.24</v>
      </c>
      <c r="AC44" s="231">
        <v>32.481775954976428</v>
      </c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  <c r="AP44" s="76"/>
      <c r="AQ44" s="76"/>
      <c r="AR44" s="76"/>
      <c r="AS44" s="76"/>
      <c r="AT44" s="76"/>
      <c r="AU44" s="76"/>
      <c r="AV44" s="76"/>
      <c r="AW44" s="76"/>
      <c r="AX44" s="76"/>
      <c r="AY44" s="76"/>
      <c r="AZ44" s="76"/>
      <c r="BA44" s="76"/>
      <c r="BB44" s="77"/>
    </row>
    <row r="45" spans="1:54" ht="15.75" x14ac:dyDescent="0.25">
      <c r="A45" s="75">
        <f>IF(ISBLANK(VLOOKUP(D45,#REF!,3)),0,1)</f>
        <v>1</v>
      </c>
      <c r="B45" s="74">
        <f t="shared" si="0"/>
        <v>0</v>
      </c>
      <c r="C45" s="52">
        <v>11</v>
      </c>
      <c r="D45" s="53"/>
      <c r="E45" s="53"/>
      <c r="F45" s="53"/>
      <c r="G45" s="164">
        <v>34.5137</v>
      </c>
      <c r="H45" s="53">
        <v>800</v>
      </c>
      <c r="I45" s="159">
        <v>800</v>
      </c>
      <c r="J45" s="127" t="s">
        <v>4</v>
      </c>
      <c r="K45" s="57" t="str">
        <f t="shared" si="1"/>
        <v/>
      </c>
      <c r="L45" s="57" t="str">
        <f t="shared" si="2"/>
        <v/>
      </c>
      <c r="M45" s="57" t="str">
        <f t="shared" si="3"/>
        <v/>
      </c>
      <c r="N45" s="58" t="str">
        <f t="shared" si="4"/>
        <v/>
      </c>
      <c r="O45" s="57" t="str">
        <f t="shared" si="5"/>
        <v/>
      </c>
      <c r="P45" s="59">
        <v>2.7639999999999998</v>
      </c>
      <c r="Q45" s="59" t="s">
        <v>4</v>
      </c>
      <c r="R45" s="59" t="s">
        <v>4</v>
      </c>
      <c r="S45" s="60">
        <v>120.3</v>
      </c>
      <c r="T45" s="231">
        <v>4.0000000000000001E-3</v>
      </c>
      <c r="U45" s="231">
        <v>3.9087576359779098E-3</v>
      </c>
      <c r="X45" s="231">
        <v>38.346000000000004</v>
      </c>
      <c r="Y45" s="231">
        <v>37.471305077302233</v>
      </c>
      <c r="Z45" s="231">
        <v>2.4750000000000001</v>
      </c>
      <c r="AA45" s="231">
        <v>2.4185437872613318</v>
      </c>
      <c r="AB45" s="231">
        <v>31.11</v>
      </c>
      <c r="AC45" s="231">
        <v>30.400362513818191</v>
      </c>
      <c r="AD45" s="76"/>
      <c r="AE45" s="76"/>
      <c r="AF45" s="76"/>
      <c r="AG45" s="76"/>
      <c r="AH45" s="76"/>
      <c r="AI45" s="76"/>
      <c r="AJ45" s="76"/>
      <c r="AK45" s="76"/>
      <c r="AL45" s="76"/>
      <c r="AM45" s="76"/>
      <c r="AN45" s="76"/>
      <c r="AO45" s="76"/>
      <c r="AP45" s="76"/>
      <c r="AQ45" s="76"/>
      <c r="AR45" s="76"/>
      <c r="AS45" s="76"/>
      <c r="AT45" s="76"/>
      <c r="AU45" s="76"/>
      <c r="AV45" s="76"/>
      <c r="AW45" s="76"/>
      <c r="AX45" s="76"/>
      <c r="AY45" s="76"/>
      <c r="AZ45" s="76"/>
      <c r="BA45" s="76"/>
      <c r="BB45" s="77"/>
    </row>
    <row r="46" spans="1:54" ht="15.75" x14ac:dyDescent="0.25">
      <c r="A46" s="75">
        <f>IF(ISBLANK(VLOOKUP(D46,#REF!,3)),0,1)</f>
        <v>1</v>
      </c>
      <c r="B46" s="74">
        <f t="shared" si="0"/>
        <v>0</v>
      </c>
      <c r="C46" s="52">
        <v>12</v>
      </c>
      <c r="D46" s="53"/>
      <c r="E46" s="54"/>
      <c r="F46" s="55"/>
      <c r="G46" s="164">
        <v>34.659100000000002</v>
      </c>
      <c r="H46" s="53">
        <v>500</v>
      </c>
      <c r="I46" s="159">
        <v>499</v>
      </c>
      <c r="J46" s="127" t="s">
        <v>4</v>
      </c>
      <c r="K46" s="127" t="s">
        <v>4</v>
      </c>
      <c r="L46" s="127" t="s">
        <v>4</v>
      </c>
      <c r="M46" s="127" t="s">
        <v>4</v>
      </c>
      <c r="N46" s="127" t="s">
        <v>4</v>
      </c>
      <c r="O46" s="127" t="s">
        <v>4</v>
      </c>
      <c r="P46" s="59">
        <v>1.5669999999999999</v>
      </c>
      <c r="Q46" s="59" t="s">
        <v>4</v>
      </c>
      <c r="R46" s="59" t="s">
        <v>4</v>
      </c>
      <c r="S46" s="60">
        <v>68.2</v>
      </c>
      <c r="T46" s="231">
        <v>6.0000000000000001E-3</v>
      </c>
      <c r="U46" s="231">
        <v>5.8631364539668647E-3</v>
      </c>
      <c r="X46" s="231">
        <v>39.863999999999997</v>
      </c>
      <c r="Y46" s="231">
        <v>38.954678600155844</v>
      </c>
      <c r="Z46" s="231">
        <v>2.4430000000000001</v>
      </c>
      <c r="AA46" s="231">
        <v>2.3872737261735084</v>
      </c>
      <c r="AB46" s="231">
        <v>21.74</v>
      </c>
      <c r="AC46" s="231">
        <v>21.244097751539936</v>
      </c>
      <c r="AD46" s="76"/>
      <c r="AE46" s="76"/>
      <c r="AF46" s="76"/>
      <c r="AG46" s="76"/>
      <c r="AH46" s="76"/>
      <c r="AI46" s="76"/>
      <c r="AJ46" s="76"/>
      <c r="AK46" s="76"/>
      <c r="AL46" s="76"/>
      <c r="AM46" s="76"/>
      <c r="AN46" s="76"/>
      <c r="AO46" s="76"/>
      <c r="AP46" s="76"/>
      <c r="AQ46" s="76"/>
      <c r="AR46" s="76"/>
      <c r="AS46" s="76"/>
      <c r="AT46" s="76"/>
      <c r="AU46" s="76"/>
      <c r="AV46" s="76"/>
      <c r="AW46" s="76"/>
      <c r="AX46" s="76"/>
      <c r="AY46" s="76"/>
      <c r="AZ46" s="76"/>
      <c r="BA46" s="76"/>
      <c r="BB46" s="77"/>
    </row>
    <row r="47" spans="1:54" ht="15.75" x14ac:dyDescent="0.25">
      <c r="A47" s="75">
        <f>IF(ISBLANK(VLOOKUP(D47,#REF!,3)),0,1)</f>
        <v>1</v>
      </c>
      <c r="B47" s="74">
        <f t="shared" si="0"/>
        <v>0</v>
      </c>
      <c r="C47" s="52">
        <v>13</v>
      </c>
      <c r="D47" s="53"/>
      <c r="E47" s="54"/>
      <c r="F47" s="55"/>
      <c r="G47" s="164">
        <v>34.976799999999997</v>
      </c>
      <c r="H47" s="53">
        <v>300</v>
      </c>
      <c r="I47" s="159">
        <v>299</v>
      </c>
      <c r="J47" s="127" t="s">
        <v>4</v>
      </c>
      <c r="K47" s="127" t="s">
        <v>4</v>
      </c>
      <c r="L47" s="127" t="s">
        <v>4</v>
      </c>
      <c r="M47" s="127" t="s">
        <v>4</v>
      </c>
      <c r="N47" s="127" t="s">
        <v>4</v>
      </c>
      <c r="O47" s="127" t="s">
        <v>4</v>
      </c>
      <c r="P47" s="59">
        <v>0.60599999999999998</v>
      </c>
      <c r="Q47" s="59" t="s">
        <v>4</v>
      </c>
      <c r="R47" s="59" t="s">
        <v>4</v>
      </c>
      <c r="S47" s="60">
        <v>26.4</v>
      </c>
      <c r="T47" s="231">
        <v>4.0000000000000001E-3</v>
      </c>
      <c r="U47" s="231">
        <v>3.9087576359779098E-3</v>
      </c>
      <c r="X47" s="231">
        <v>37.466000000000001</v>
      </c>
      <c r="Y47" s="231">
        <v>36.611378397387092</v>
      </c>
      <c r="Z47" s="231">
        <v>2.258</v>
      </c>
      <c r="AA47" s="231">
        <v>2.2064936855095301</v>
      </c>
      <c r="AB47" s="231">
        <v>15.9</v>
      </c>
      <c r="AC47" s="231">
        <v>15.53731160301219</v>
      </c>
      <c r="AD47" s="76"/>
      <c r="AE47" s="76"/>
      <c r="AF47" s="76"/>
      <c r="AG47" s="76"/>
      <c r="AH47" s="76"/>
      <c r="AI47" s="76"/>
      <c r="AJ47" s="76"/>
      <c r="AK47" s="76"/>
      <c r="AL47" s="76"/>
      <c r="AM47" s="76"/>
      <c r="AN47" s="76"/>
      <c r="AO47" s="76"/>
      <c r="AP47" s="76"/>
      <c r="AQ47" s="76"/>
      <c r="AR47" s="76"/>
      <c r="AS47" s="76"/>
      <c r="AT47" s="76"/>
      <c r="AU47" s="76"/>
      <c r="AV47" s="76"/>
      <c r="AW47" s="76"/>
      <c r="AX47" s="76"/>
      <c r="AY47" s="76"/>
      <c r="AZ47" s="76"/>
      <c r="BA47" s="76"/>
      <c r="BB47" s="77"/>
    </row>
    <row r="48" spans="1:54" ht="15.75" x14ac:dyDescent="0.25">
      <c r="A48" s="75">
        <f>IF(ISBLANK(VLOOKUP(D48,#REF!,3)),0,1)</f>
        <v>1</v>
      </c>
      <c r="B48" s="74">
        <f t="shared" si="0"/>
        <v>0</v>
      </c>
      <c r="C48" s="52">
        <v>14</v>
      </c>
      <c r="D48" s="53"/>
      <c r="E48" s="54"/>
      <c r="F48" s="55"/>
      <c r="G48" s="164">
        <v>35.500900000000001</v>
      </c>
      <c r="H48" s="53">
        <v>160</v>
      </c>
      <c r="I48" s="159">
        <v>158</v>
      </c>
      <c r="J48" s="127" t="s">
        <v>4</v>
      </c>
      <c r="K48" s="127" t="s">
        <v>4</v>
      </c>
      <c r="L48" s="127" t="s">
        <v>4</v>
      </c>
      <c r="M48" s="127" t="s">
        <v>4</v>
      </c>
      <c r="N48" s="127" t="s">
        <v>4</v>
      </c>
      <c r="O48" s="127" t="s">
        <v>4</v>
      </c>
      <c r="P48" s="59">
        <v>1.18</v>
      </c>
      <c r="Q48" s="59" t="s">
        <v>4</v>
      </c>
      <c r="R48" s="59" t="s">
        <v>4</v>
      </c>
      <c r="S48" s="60">
        <v>51.4</v>
      </c>
      <c r="T48" s="231">
        <v>7.0000000000000001E-3</v>
      </c>
      <c r="U48" s="231">
        <v>6.8403258629613417E-3</v>
      </c>
      <c r="X48" s="231">
        <v>26.562999999999999</v>
      </c>
      <c r="Y48" s="231">
        <v>25.957082271120303</v>
      </c>
      <c r="Z48" s="231">
        <v>1.6619999999999999</v>
      </c>
      <c r="AA48" s="231">
        <v>1.6240887977488214</v>
      </c>
      <c r="AB48" s="231">
        <v>8.74</v>
      </c>
      <c r="AC48" s="231">
        <v>8.5406354346117332</v>
      </c>
      <c r="AD48" s="76"/>
      <c r="AE48" s="76"/>
      <c r="AF48" s="76"/>
      <c r="AG48" s="76"/>
      <c r="AH48" s="76"/>
      <c r="AI48" s="76"/>
      <c r="AJ48" s="76"/>
      <c r="AK48" s="76"/>
      <c r="AL48" s="76"/>
      <c r="AM48" s="76"/>
      <c r="AN48" s="76"/>
      <c r="AO48" s="76"/>
      <c r="AP48" s="76"/>
      <c r="AQ48" s="76"/>
      <c r="AR48" s="76"/>
      <c r="AS48" s="76"/>
      <c r="AT48" s="76"/>
      <c r="AU48" s="76"/>
      <c r="AV48" s="76"/>
      <c r="AW48" s="76"/>
      <c r="AX48" s="76"/>
      <c r="AY48" s="76"/>
      <c r="AZ48" s="76"/>
      <c r="BA48" s="76"/>
      <c r="BB48" s="77"/>
    </row>
    <row r="49" spans="1:54" ht="15.75" x14ac:dyDescent="0.25">
      <c r="A49" s="75">
        <f>IF(ISBLANK(VLOOKUP(D49,#REF!,3)),0,1)</f>
        <v>1</v>
      </c>
      <c r="B49" s="74">
        <f t="shared" si="0"/>
        <v>0</v>
      </c>
      <c r="C49" s="52">
        <v>15</v>
      </c>
      <c r="D49" s="53"/>
      <c r="E49" s="54"/>
      <c r="F49" s="55"/>
      <c r="G49" s="164">
        <v>35.557400000000001</v>
      </c>
      <c r="H49" s="53">
        <v>130</v>
      </c>
      <c r="I49" s="159">
        <v>130</v>
      </c>
      <c r="J49" s="16"/>
      <c r="K49" s="16"/>
      <c r="L49" s="16"/>
      <c r="M49" s="16"/>
      <c r="N49" s="16"/>
      <c r="O49" s="16"/>
      <c r="P49" s="169">
        <v>1.458</v>
      </c>
      <c r="Q49" s="169"/>
      <c r="R49" s="169"/>
      <c r="S49" s="124">
        <v>63.5</v>
      </c>
      <c r="T49" s="231">
        <v>8.9999999999999993E-3</v>
      </c>
      <c r="U49" s="231">
        <v>8.7947046809502966E-3</v>
      </c>
      <c r="X49" s="231">
        <v>24.501000000000001</v>
      </c>
      <c r="Y49" s="231">
        <v>23.942117709773694</v>
      </c>
      <c r="Z49" s="231">
        <v>1.54</v>
      </c>
      <c r="AA49" s="231">
        <v>1.5048716898514953</v>
      </c>
      <c r="AB49" s="231">
        <v>7.71</v>
      </c>
      <c r="AC49" s="231">
        <v>7.5341303433474209</v>
      </c>
      <c r="AD49" s="76"/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76"/>
      <c r="AR49" s="76"/>
      <c r="AS49" s="76"/>
      <c r="AT49" s="76"/>
      <c r="AU49" s="76"/>
      <c r="AV49" s="76"/>
      <c r="AW49" s="76"/>
      <c r="AX49" s="76"/>
      <c r="AY49" s="76"/>
      <c r="AZ49" s="76"/>
      <c r="BA49" s="76"/>
      <c r="BB49" s="77"/>
    </row>
    <row r="50" spans="1:54" ht="15.75" x14ac:dyDescent="0.25">
      <c r="A50" s="75">
        <f>IF(ISBLANK(VLOOKUP(D50,#REF!,3)),0,1)</f>
        <v>1</v>
      </c>
      <c r="B50" s="74">
        <f t="shared" si="0"/>
        <v>0</v>
      </c>
      <c r="C50" s="52">
        <v>16</v>
      </c>
      <c r="D50" s="53"/>
      <c r="E50" s="54"/>
      <c r="F50" s="55"/>
      <c r="G50" s="164">
        <v>35.625700000000002</v>
      </c>
      <c r="H50" s="53">
        <v>100</v>
      </c>
      <c r="I50" s="159">
        <v>99</v>
      </c>
      <c r="J50" s="16"/>
      <c r="K50" s="16"/>
      <c r="L50" s="16"/>
      <c r="M50" s="16"/>
      <c r="N50" s="16"/>
      <c r="O50" s="16"/>
      <c r="P50" s="169">
        <v>1.6180000000000001</v>
      </c>
      <c r="Q50" s="169"/>
      <c r="R50" s="169"/>
      <c r="S50" s="124">
        <v>70.5</v>
      </c>
      <c r="T50" s="231">
        <v>0.02</v>
      </c>
      <c r="U50" s="231">
        <v>1.9543788179889547E-2</v>
      </c>
      <c r="X50" s="231">
        <v>22.97</v>
      </c>
      <c r="Y50" s="231">
        <v>22.446040724603144</v>
      </c>
      <c r="Z50" s="231">
        <v>1.454</v>
      </c>
      <c r="AA50" s="231">
        <v>1.4208334006779701</v>
      </c>
      <c r="AB50" s="231">
        <v>6.92</v>
      </c>
      <c r="AC50" s="231">
        <v>6.7621507102417837</v>
      </c>
      <c r="AD50" s="76"/>
      <c r="AE50" s="76"/>
      <c r="AF50" s="76"/>
      <c r="AG50" s="76"/>
      <c r="AH50" s="76"/>
      <c r="AI50" s="76"/>
      <c r="AJ50" s="76"/>
      <c r="AK50" s="76"/>
      <c r="AL50" s="76"/>
      <c r="AM50" s="76"/>
      <c r="AN50" s="76"/>
      <c r="AO50" s="76"/>
      <c r="AP50" s="76"/>
      <c r="AQ50" s="76"/>
      <c r="AR50" s="76"/>
      <c r="AS50" s="76"/>
      <c r="AT50" s="76"/>
      <c r="AU50" s="76"/>
      <c r="AV50" s="76"/>
      <c r="AW50" s="76"/>
      <c r="AX50" s="76"/>
      <c r="AY50" s="76"/>
      <c r="AZ50" s="76"/>
      <c r="BA50" s="76"/>
      <c r="BB50" s="77"/>
    </row>
    <row r="51" spans="1:54" ht="15.75" x14ac:dyDescent="0.25">
      <c r="A51" s="75">
        <f>IF(ISBLANK(VLOOKUP(D51,#REF!,3)),0,1)</f>
        <v>1</v>
      </c>
      <c r="B51" s="74">
        <f t="shared" si="0"/>
        <v>0</v>
      </c>
      <c r="C51" s="52">
        <v>17</v>
      </c>
      <c r="D51" s="53"/>
      <c r="E51" s="54"/>
      <c r="F51" s="55"/>
      <c r="G51" s="164">
        <v>35.7226</v>
      </c>
      <c r="H51" s="53">
        <v>80</v>
      </c>
      <c r="I51" s="159">
        <v>80</v>
      </c>
      <c r="J51" s="16"/>
      <c r="K51" s="16"/>
      <c r="L51" s="16"/>
      <c r="M51" s="16"/>
      <c r="N51" s="16"/>
      <c r="O51" s="16"/>
      <c r="P51" s="169">
        <v>2.5390000000000001</v>
      </c>
      <c r="Q51" s="169"/>
      <c r="R51" s="169"/>
      <c r="S51" s="124">
        <v>110.6</v>
      </c>
      <c r="T51" s="231">
        <v>0.11600000000000001</v>
      </c>
      <c r="U51" s="231">
        <v>0.11335397144335939</v>
      </c>
      <c r="X51" s="231">
        <v>17.074000000000002</v>
      </c>
      <c r="Y51" s="231">
        <v>16.684531969171708</v>
      </c>
      <c r="Z51" s="231">
        <v>1.139</v>
      </c>
      <c r="AA51" s="231">
        <v>1.1130187368447098</v>
      </c>
      <c r="AB51" s="231">
        <v>5.01</v>
      </c>
      <c r="AC51" s="231">
        <v>4.8957189390623315</v>
      </c>
      <c r="AD51" s="76"/>
      <c r="AE51" s="76"/>
      <c r="AF51" s="76"/>
      <c r="AG51" s="76"/>
      <c r="AH51" s="76"/>
      <c r="AI51" s="76"/>
      <c r="AJ51" s="76"/>
      <c r="AK51" s="76"/>
      <c r="AL51" s="76"/>
      <c r="AM51" s="76"/>
      <c r="AN51" s="76"/>
      <c r="AO51" s="76"/>
      <c r="AP51" s="76"/>
      <c r="AQ51" s="76"/>
      <c r="AR51" s="76"/>
      <c r="AS51" s="76"/>
      <c r="AT51" s="76"/>
      <c r="AU51" s="76"/>
      <c r="AV51" s="76"/>
      <c r="AW51" s="76"/>
      <c r="AX51" s="76"/>
      <c r="AY51" s="76"/>
      <c r="AZ51" s="76"/>
      <c r="BA51" s="76"/>
      <c r="BB51" s="77"/>
    </row>
    <row r="52" spans="1:54" ht="15.75" x14ac:dyDescent="0.25">
      <c r="A52" s="75">
        <f>IF(ISBLANK(VLOOKUP(D52,#REF!,3)),0,1)</f>
        <v>1</v>
      </c>
      <c r="B52" s="74">
        <f t="shared" si="0"/>
        <v>0</v>
      </c>
      <c r="C52" s="52">
        <v>18</v>
      </c>
      <c r="D52" s="53"/>
      <c r="E52" s="54"/>
      <c r="F52" s="55"/>
      <c r="G52" s="164">
        <v>35.762900000000002</v>
      </c>
      <c r="H52" s="53">
        <v>60</v>
      </c>
      <c r="I52" s="159">
        <v>59</v>
      </c>
      <c r="J52" s="16"/>
      <c r="K52" s="16"/>
      <c r="L52" s="16"/>
      <c r="M52" s="16"/>
      <c r="N52" s="16"/>
      <c r="O52" s="16"/>
      <c r="P52" s="169">
        <v>1.8839999999999999</v>
      </c>
      <c r="Q52" s="169"/>
      <c r="R52" s="169"/>
      <c r="S52" s="124">
        <v>82.1</v>
      </c>
      <c r="T52" s="231">
        <v>0.21</v>
      </c>
      <c r="U52" s="231">
        <v>0.20520977588884023</v>
      </c>
      <c r="X52" s="231">
        <v>19.03</v>
      </c>
      <c r="Y52" s="231">
        <v>18.595914453164905</v>
      </c>
      <c r="Z52" s="231">
        <v>1.2309999999999999</v>
      </c>
      <c r="AA52" s="231">
        <v>1.2029201624722015</v>
      </c>
      <c r="AB52" s="231">
        <v>6.5</v>
      </c>
      <c r="AC52" s="231">
        <v>6.3517311584641032</v>
      </c>
      <c r="AD52" s="76"/>
      <c r="AE52" s="76"/>
      <c r="AF52" s="76"/>
      <c r="AG52" s="76"/>
      <c r="AH52" s="76"/>
      <c r="AI52" s="76"/>
      <c r="AJ52" s="76"/>
      <c r="AK52" s="76"/>
      <c r="AL52" s="76"/>
      <c r="AM52" s="76"/>
      <c r="AN52" s="76"/>
      <c r="AO52" s="76"/>
      <c r="AP52" s="76"/>
      <c r="AQ52" s="76"/>
      <c r="AR52" s="76"/>
      <c r="AS52" s="76"/>
      <c r="AT52" s="76"/>
      <c r="AU52" s="76"/>
      <c r="AV52" s="76"/>
      <c r="AW52" s="76"/>
      <c r="AX52" s="76"/>
      <c r="AY52" s="76"/>
      <c r="AZ52" s="76"/>
      <c r="BA52" s="76"/>
      <c r="BB52" s="77"/>
    </row>
    <row r="53" spans="1:54" ht="15.75" x14ac:dyDescent="0.25">
      <c r="A53" s="75">
        <f>IF(ISBLANK(VLOOKUP(D53,#REF!,3)),0,1)</f>
        <v>1</v>
      </c>
      <c r="B53" s="74">
        <f t="shared" si="0"/>
        <v>0</v>
      </c>
      <c r="C53" s="52">
        <v>19</v>
      </c>
      <c r="D53" s="53"/>
      <c r="E53" s="54"/>
      <c r="F53" s="55"/>
      <c r="G53" s="164">
        <v>35.837699999999998</v>
      </c>
      <c r="H53" s="53">
        <v>40</v>
      </c>
      <c r="I53" s="159">
        <v>40</v>
      </c>
      <c r="J53" s="16"/>
      <c r="K53" s="16"/>
      <c r="L53" s="16"/>
      <c r="M53" s="16"/>
      <c r="N53" s="16"/>
      <c r="O53" s="16"/>
      <c r="P53" s="169">
        <v>2.8460000000000001</v>
      </c>
      <c r="Q53" s="169"/>
      <c r="R53" s="169"/>
      <c r="S53" s="124">
        <v>124</v>
      </c>
      <c r="T53" s="231">
        <v>0.32200000000000001</v>
      </c>
      <c r="U53" s="231">
        <v>0.31465498969622174</v>
      </c>
      <c r="X53" s="231">
        <v>11.578000000000001</v>
      </c>
      <c r="Y53" s="231">
        <v>11.313898977338061</v>
      </c>
      <c r="Z53" s="231">
        <v>0.76600000000000001</v>
      </c>
      <c r="AA53" s="231">
        <v>0.74852708728976969</v>
      </c>
      <c r="AB53" s="231">
        <v>3.37</v>
      </c>
      <c r="AC53" s="231">
        <v>3.2931283083113891</v>
      </c>
      <c r="AD53" s="76"/>
      <c r="AE53" s="76"/>
      <c r="AF53" s="76"/>
      <c r="AG53" s="76"/>
      <c r="AH53" s="76"/>
      <c r="AI53" s="76"/>
      <c r="AJ53" s="76"/>
      <c r="AK53" s="76"/>
      <c r="AL53" s="76"/>
      <c r="AM53" s="76"/>
      <c r="AN53" s="76"/>
      <c r="AO53" s="76"/>
      <c r="AP53" s="76"/>
      <c r="AQ53" s="76"/>
      <c r="AR53" s="76"/>
      <c r="AS53" s="76"/>
      <c r="AT53" s="76"/>
      <c r="AU53" s="76"/>
      <c r="AV53" s="76"/>
      <c r="AW53" s="76"/>
      <c r="AX53" s="76"/>
      <c r="AY53" s="76"/>
      <c r="AZ53" s="76"/>
      <c r="BA53" s="76"/>
      <c r="BB53" s="77"/>
    </row>
    <row r="54" spans="1:54" ht="15.75" x14ac:dyDescent="0.25">
      <c r="A54" s="75">
        <f>IF(ISBLANK(VLOOKUP(D54,#REF!,3)),0,1)</f>
        <v>1</v>
      </c>
      <c r="B54" s="74">
        <f t="shared" si="0"/>
        <v>0</v>
      </c>
      <c r="C54" s="52">
        <v>20</v>
      </c>
      <c r="D54" s="53"/>
      <c r="E54" s="54"/>
      <c r="F54" s="55"/>
      <c r="G54" s="164">
        <v>35.888399999999997</v>
      </c>
      <c r="H54" s="53">
        <v>20</v>
      </c>
      <c r="I54" s="159">
        <v>20</v>
      </c>
      <c r="J54" s="16"/>
      <c r="K54" s="16"/>
      <c r="L54" s="16"/>
      <c r="M54" s="16"/>
      <c r="N54" s="16"/>
      <c r="O54" s="16"/>
      <c r="P54" s="169">
        <v>4.2350000000000003</v>
      </c>
      <c r="Q54" s="169"/>
      <c r="R54" s="169"/>
      <c r="S54" s="124">
        <v>184.6</v>
      </c>
      <c r="T54" s="231">
        <v>7.6999999999999999E-2</v>
      </c>
      <c r="U54" s="231">
        <v>7.5243584492574761E-2</v>
      </c>
      <c r="X54" s="231">
        <v>1.7330000000000001</v>
      </c>
      <c r="Y54" s="231">
        <v>1.6934692457874294</v>
      </c>
      <c r="Z54" s="231">
        <v>0.29800000000000004</v>
      </c>
      <c r="AA54" s="231">
        <v>0.29120244388035432</v>
      </c>
      <c r="AB54" s="231">
        <v>3.04</v>
      </c>
      <c r="AC54" s="231">
        <v>2.9706558033432113</v>
      </c>
      <c r="AD54" s="76"/>
      <c r="AE54" s="76"/>
      <c r="AF54" s="76"/>
      <c r="AG54" s="76"/>
      <c r="AH54" s="76"/>
      <c r="AI54" s="76"/>
      <c r="AJ54" s="76"/>
      <c r="AK54" s="76"/>
      <c r="AL54" s="76"/>
      <c r="AM54" s="76"/>
      <c r="AN54" s="76"/>
      <c r="AO54" s="76"/>
      <c r="AP54" s="76"/>
      <c r="AQ54" s="76"/>
      <c r="AR54" s="76"/>
      <c r="AS54" s="76"/>
      <c r="AT54" s="76"/>
      <c r="AU54" s="76"/>
      <c r="AV54" s="76"/>
      <c r="AW54" s="76"/>
      <c r="AX54" s="76"/>
      <c r="AY54" s="76"/>
      <c r="AZ54" s="76"/>
      <c r="BA54" s="76"/>
      <c r="BB54" s="77"/>
    </row>
    <row r="55" spans="1:54" ht="15.75" x14ac:dyDescent="0.25">
      <c r="A55" s="75">
        <f>IF(ISBLANK(VLOOKUP(D55,#REF!,3)),0,1)</f>
        <v>1</v>
      </c>
      <c r="B55" s="74">
        <f t="shared" si="0"/>
        <v>0</v>
      </c>
      <c r="C55" s="52">
        <v>21</v>
      </c>
      <c r="D55" s="53"/>
      <c r="E55" s="54"/>
      <c r="F55" s="55"/>
      <c r="G55" s="164">
        <v>35.896999999999998</v>
      </c>
      <c r="H55" s="53">
        <v>10</v>
      </c>
      <c r="I55" s="159">
        <v>10</v>
      </c>
      <c r="J55" s="16"/>
      <c r="K55" s="16"/>
      <c r="L55" s="16"/>
      <c r="M55" s="16"/>
      <c r="N55" s="16"/>
      <c r="O55" s="16"/>
      <c r="P55" s="169">
        <v>4.6909999999999998</v>
      </c>
      <c r="Q55" s="169"/>
      <c r="R55" s="169"/>
      <c r="S55" s="124">
        <v>204.6</v>
      </c>
      <c r="T55" s="231">
        <v>2E-3</v>
      </c>
      <c r="U55" s="231">
        <v>1.9543788179889549E-3</v>
      </c>
      <c r="X55" s="231">
        <v>0.19800000000000001</v>
      </c>
      <c r="Y55" s="231">
        <v>0.19348350298090652</v>
      </c>
      <c r="Z55" s="231">
        <v>0.14899999999999999</v>
      </c>
      <c r="AA55" s="231">
        <v>0.14560122194017713</v>
      </c>
      <c r="AB55" s="231">
        <v>2.21</v>
      </c>
      <c r="AC55" s="231">
        <v>2.1595885938777952</v>
      </c>
      <c r="AD55" s="76"/>
      <c r="AE55" s="76"/>
      <c r="AF55" s="76"/>
      <c r="AG55" s="76"/>
      <c r="AH55" s="76"/>
      <c r="AI55" s="76"/>
      <c r="AJ55" s="76"/>
      <c r="AK55" s="76"/>
      <c r="AL55" s="76"/>
      <c r="AM55" s="76"/>
      <c r="AN55" s="76"/>
      <c r="AO55" s="76"/>
      <c r="AP55" s="76"/>
      <c r="AQ55" s="76"/>
      <c r="AR55" s="76"/>
      <c r="AS55" s="76"/>
      <c r="AT55" s="76"/>
      <c r="AU55" s="76"/>
      <c r="AV55" s="76"/>
      <c r="AW55" s="76"/>
      <c r="AX55" s="76"/>
      <c r="AY55" s="76"/>
      <c r="AZ55" s="76"/>
      <c r="BA55" s="76"/>
      <c r="BB55" s="77"/>
    </row>
    <row r="56" spans="1:54" ht="15.75" x14ac:dyDescent="0.25">
      <c r="A56" s="75">
        <f>IF(ISBLANK(VLOOKUP(D56,#REF!,3)),0,1)</f>
        <v>1</v>
      </c>
      <c r="B56" s="74">
        <f t="shared" si="0"/>
        <v>0</v>
      </c>
      <c r="C56" s="52">
        <v>22</v>
      </c>
      <c r="D56" s="53"/>
      <c r="E56" s="54"/>
      <c r="F56" s="55"/>
      <c r="G56" s="164">
        <v>35.901000000000003</v>
      </c>
      <c r="H56" s="53">
        <v>0</v>
      </c>
      <c r="I56" s="159">
        <v>0</v>
      </c>
      <c r="J56" s="16"/>
      <c r="K56" s="16"/>
      <c r="L56" s="16"/>
      <c r="M56" s="16"/>
      <c r="N56" s="16"/>
      <c r="O56" s="16"/>
      <c r="P56" s="169">
        <v>4.7169999999999996</v>
      </c>
      <c r="Q56" s="169"/>
      <c r="R56" s="169"/>
      <c r="S56" s="124">
        <v>205.7</v>
      </c>
      <c r="T56" s="231">
        <v>0</v>
      </c>
      <c r="U56" s="231">
        <v>0</v>
      </c>
      <c r="X56" s="231">
        <v>0.13</v>
      </c>
      <c r="Y56" s="231">
        <v>0.12703462316928207</v>
      </c>
      <c r="Z56" s="231">
        <v>0.10800000000000001</v>
      </c>
      <c r="AA56" s="231">
        <v>0.10553645617140357</v>
      </c>
      <c r="AB56" s="231">
        <v>2.29</v>
      </c>
      <c r="AC56" s="231">
        <v>2.2377637465973534</v>
      </c>
      <c r="AD56" s="76"/>
      <c r="AE56" s="76"/>
      <c r="AF56" s="76"/>
      <c r="AG56" s="76"/>
      <c r="AH56" s="76"/>
      <c r="AI56" s="76"/>
      <c r="AJ56" s="76"/>
      <c r="AK56" s="76"/>
      <c r="AL56" s="76"/>
      <c r="AM56" s="76"/>
      <c r="AN56" s="76"/>
      <c r="AO56" s="76"/>
      <c r="AP56" s="76"/>
      <c r="AQ56" s="76"/>
      <c r="AR56" s="76"/>
      <c r="AS56" s="76"/>
      <c r="AT56" s="76"/>
      <c r="AU56" s="76"/>
      <c r="AV56" s="76"/>
      <c r="AW56" s="76"/>
      <c r="AX56" s="76"/>
      <c r="AY56" s="76"/>
      <c r="AZ56" s="76"/>
      <c r="BA56" s="76"/>
      <c r="BB56" s="77"/>
    </row>
    <row r="57" spans="1:54" ht="15.75" x14ac:dyDescent="0.25">
      <c r="A57" s="75">
        <f>IF(ISBLANK(VLOOKUP(D57,#REF!,3)),0,1)</f>
        <v>1</v>
      </c>
      <c r="B57" s="74">
        <f t="shared" si="0"/>
        <v>0</v>
      </c>
      <c r="C57" s="52">
        <v>23</v>
      </c>
      <c r="D57" s="53"/>
      <c r="E57" s="54"/>
      <c r="F57" s="55"/>
      <c r="G57" s="112"/>
      <c r="H57" s="53"/>
      <c r="I57" s="53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  <c r="AG57" s="76"/>
      <c r="AH57" s="76"/>
      <c r="AI57" s="76"/>
      <c r="AJ57" s="76"/>
      <c r="AK57" s="76"/>
      <c r="AL57" s="76"/>
      <c r="AM57" s="76"/>
      <c r="AN57" s="76"/>
      <c r="AO57" s="76"/>
      <c r="AP57" s="76"/>
      <c r="AQ57" s="76"/>
      <c r="AR57" s="76"/>
      <c r="AS57" s="76"/>
      <c r="AT57" s="76"/>
      <c r="AU57" s="76"/>
      <c r="AV57" s="76"/>
      <c r="AW57" s="76"/>
      <c r="AX57" s="76"/>
      <c r="AY57" s="76"/>
      <c r="AZ57" s="76"/>
      <c r="BA57" s="76"/>
      <c r="BB57" s="77"/>
    </row>
    <row r="58" spans="1:54" ht="16.5" thickBot="1" x14ac:dyDescent="0.3">
      <c r="A58" s="75">
        <f>IF(ISBLANK(VLOOKUP(D58,#REF!,3)),0,1)</f>
        <v>1</v>
      </c>
      <c r="B58" s="74">
        <f t="shared" si="0"/>
        <v>0</v>
      </c>
      <c r="C58" s="61">
        <v>24</v>
      </c>
      <c r="D58" s="62"/>
      <c r="E58" s="63"/>
      <c r="F58" s="64"/>
      <c r="G58" s="113"/>
      <c r="H58" s="62"/>
      <c r="I58" s="62"/>
      <c r="J58" s="152" t="s">
        <v>4</v>
      </c>
      <c r="K58" s="65" t="str">
        <f>IF(ISBLANK(E58),"",(0.000824493-(0.0000040899*E58)+(0.000000076438*E58^2)-(0.00000000082467*E58^3)+(0.0000000000053875*E58^4)))</f>
        <v/>
      </c>
      <c r="L58" s="65" t="str">
        <f t="shared" ref="L58" si="6">IF(ISBLANK(E58),"",(-0.00000572466+(0.00000010227*E58)-(0.0000000016546*E58^2)))</f>
        <v/>
      </c>
      <c r="M58" s="65" t="str">
        <f t="shared" ref="M58" si="7">IF(ISBLANK(E58),"",IF(ISBLANK(G58),(O58+(K58*35)+(L58*35^1.5)+(0.00000048314*35^2)),(O58+(K58*G58)+(L58*G58^1.5)+(0.00000048314*G58^2))))</f>
        <v/>
      </c>
      <c r="N58" s="66" t="str">
        <f t="shared" ref="N58" si="8">IF(ISBLANK(D58),"",IF(ISBLANK(G58),J58*(1+0.00001*(35-20)),J58*(1+0.00001*(G58-20))))</f>
        <v/>
      </c>
      <c r="O58" s="65" t="str">
        <f t="shared" ref="O58" si="9">IF(ISBLANK(E58),"",(0.999842594+(0.00006793952*E58)-(0.00000909529*E58^2)+(0.0000001001685*E58^3)-(0.000000001120083*E58^4)+(0.000000000006536332*E58^5)))</f>
        <v/>
      </c>
      <c r="P58" s="67" t="s">
        <v>4</v>
      </c>
      <c r="Q58" s="153" t="s">
        <v>4</v>
      </c>
      <c r="R58" s="68" t="s">
        <v>4</v>
      </c>
      <c r="S58" s="68" t="s">
        <v>4</v>
      </c>
      <c r="T58" s="78"/>
      <c r="U58" s="78"/>
      <c r="V58" s="78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/>
      <c r="AH58" s="78"/>
      <c r="AI58" s="78"/>
      <c r="AJ58" s="78"/>
      <c r="AK58" s="78"/>
      <c r="AL58" s="78"/>
      <c r="AM58" s="78"/>
      <c r="AN58" s="78"/>
      <c r="AO58" s="78"/>
      <c r="AP58" s="78"/>
      <c r="AQ58" s="78"/>
      <c r="AR58" s="78"/>
      <c r="AS58" s="78"/>
      <c r="AT58" s="78"/>
      <c r="AU58" s="78"/>
      <c r="AV58" s="78"/>
      <c r="AW58" s="78"/>
      <c r="AX58" s="78"/>
      <c r="AY58" s="78"/>
      <c r="AZ58" s="78"/>
      <c r="BA58" s="78"/>
      <c r="BB58" s="79"/>
    </row>
  </sheetData>
  <dataConsolidate/>
  <mergeCells count="70"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AV31:AV32"/>
    <mergeCell ref="AW31:AW32"/>
    <mergeCell ref="AX31:AX32"/>
    <mergeCell ref="AY31:AY32"/>
    <mergeCell ref="AZ31:AZ32"/>
    <mergeCell ref="BA31:BA32"/>
    <mergeCell ref="AP31:AP32"/>
    <mergeCell ref="AQ31:AQ32"/>
    <mergeCell ref="AR31:AR32"/>
    <mergeCell ref="AS31:AS32"/>
    <mergeCell ref="AT31:AT32"/>
    <mergeCell ref="AU31:AU32"/>
    <mergeCell ref="AJ31:AJ32"/>
    <mergeCell ref="AK31:AK32"/>
    <mergeCell ref="AL31:AL32"/>
    <mergeCell ref="AM31:AM32"/>
    <mergeCell ref="AN31:AN32"/>
    <mergeCell ref="AO31:AO32"/>
    <mergeCell ref="AD31:AD32"/>
    <mergeCell ref="AE31:AE32"/>
    <mergeCell ref="AF31:AF32"/>
    <mergeCell ref="AG31:AG32"/>
    <mergeCell ref="AH31:AH32"/>
    <mergeCell ref="AI31:AI32"/>
    <mergeCell ref="P31:S32"/>
    <mergeCell ref="T31:U32"/>
    <mergeCell ref="V31:W32"/>
    <mergeCell ref="X31:Y32"/>
    <mergeCell ref="Z31:AA32"/>
    <mergeCell ref="AB31:AC32"/>
    <mergeCell ref="J31:J32"/>
    <mergeCell ref="K31:K32"/>
    <mergeCell ref="L31:L32"/>
    <mergeCell ref="M31:M32"/>
    <mergeCell ref="N31:N32"/>
    <mergeCell ref="O31:O32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G8:H8"/>
    <mergeCell ref="Q8:R8"/>
    <mergeCell ref="G9:H9"/>
    <mergeCell ref="Q9:R9"/>
    <mergeCell ref="G10:H10"/>
    <mergeCell ref="Q10:R10"/>
    <mergeCell ref="C2:E2"/>
    <mergeCell ref="F2:T2"/>
    <mergeCell ref="C4:U4"/>
    <mergeCell ref="C6:E6"/>
    <mergeCell ref="F6:G6"/>
    <mergeCell ref="H6:J6"/>
    <mergeCell ref="P6:Q6"/>
    <mergeCell ref="R6:S6"/>
    <mergeCell ref="T6:U6"/>
  </mergeCells>
  <dataValidations count="4">
    <dataValidation type="list" allowBlank="1" showErrorMessage="1" sqref="I29">
      <formula1>$O$28:$O$30</formula1>
    </dataValidation>
    <dataValidation allowBlank="1" showErrorMessage="1" sqref="J30"/>
    <dataValidation type="list" showInputMessage="1" showErrorMessage="1" promptTitle="Choix Cardinal" sqref="P10">
      <formula1>$N$8:$N$10</formula1>
    </dataValidation>
    <dataValidation type="list" showInputMessage="1" showErrorMessage="1" promptTitle="Choix Cardinal" sqref="P9">
      <formula1>$M$8:$M$10</formula1>
    </dataValidation>
  </dataValidations>
  <pageMargins left="0.7" right="0.7" top="0.75" bottom="0.75" header="0.3" footer="0.3"/>
  <pageSetup paperSize="9" orientation="portrait" horizontalDpi="4294967293" r:id="rId1"/>
  <drawing r:id="rId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8"/>
  <sheetViews>
    <sheetView topLeftCell="A4" zoomScaleNormal="100" workbookViewId="0">
      <selection activeCell="X51" sqref="X51"/>
    </sheetView>
  </sheetViews>
  <sheetFormatPr baseColWidth="10" defaultColWidth="11.42578125" defaultRowHeight="15" x14ac:dyDescent="0.25"/>
  <cols>
    <col min="1" max="2" width="0.85546875" style="80" customWidth="1"/>
    <col min="3" max="3" width="3.7109375" style="80" customWidth="1"/>
    <col min="4" max="8" width="10.28515625" style="80" customWidth="1"/>
    <col min="9" max="10" width="15.7109375" style="80" customWidth="1"/>
    <col min="11" max="15" width="10.7109375" style="80" hidden="1" customWidth="1"/>
    <col min="16" max="16" width="10.7109375" style="80" customWidth="1"/>
    <col min="17" max="29" width="10.28515625" style="80" customWidth="1"/>
    <col min="30" max="16384" width="11.42578125" style="80"/>
  </cols>
  <sheetData>
    <row r="1" spans="3:23" ht="3" customHeight="1" thickBot="1" x14ac:dyDescent="0.3"/>
    <row r="2" spans="3:23" ht="21" x14ac:dyDescent="0.35">
      <c r="C2" s="214" t="s">
        <v>19</v>
      </c>
      <c r="D2" s="215"/>
      <c r="E2" s="215"/>
      <c r="F2" s="216" t="s">
        <v>147</v>
      </c>
      <c r="G2" s="216"/>
      <c r="H2" s="216"/>
      <c r="I2" s="216"/>
      <c r="J2" s="216"/>
      <c r="K2" s="216"/>
      <c r="L2" s="216"/>
      <c r="M2" s="216"/>
      <c r="N2" s="216"/>
      <c r="O2" s="216"/>
      <c r="P2" s="216"/>
      <c r="Q2" s="216"/>
      <c r="R2" s="216"/>
      <c r="S2" s="216"/>
      <c r="T2" s="216"/>
      <c r="U2" s="1"/>
    </row>
    <row r="3" spans="3:23" x14ac:dyDescent="0.25">
      <c r="C3" s="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2"/>
    </row>
    <row r="4" spans="3:23" ht="21.75" thickBot="1" x14ac:dyDescent="0.4">
      <c r="C4" s="217" t="s">
        <v>75</v>
      </c>
      <c r="D4" s="218"/>
      <c r="E4" s="218"/>
      <c r="F4" s="218"/>
      <c r="G4" s="218"/>
      <c r="H4" s="218"/>
      <c r="I4" s="218"/>
      <c r="J4" s="218"/>
      <c r="K4" s="218"/>
      <c r="L4" s="218"/>
      <c r="M4" s="218"/>
      <c r="N4" s="218"/>
      <c r="O4" s="218"/>
      <c r="P4" s="218"/>
      <c r="Q4" s="218"/>
      <c r="R4" s="218"/>
      <c r="S4" s="218"/>
      <c r="T4" s="218"/>
      <c r="U4" s="219"/>
    </row>
    <row r="5" spans="3:23" ht="15.75" customHeight="1" thickBot="1" x14ac:dyDescent="0.4">
      <c r="C5" s="7"/>
      <c r="D5" s="7"/>
      <c r="E5" s="7"/>
      <c r="F5" s="7"/>
      <c r="G5" s="7"/>
      <c r="J5" s="7"/>
      <c r="K5" s="7"/>
      <c r="L5" s="7"/>
      <c r="M5" s="7"/>
      <c r="N5" s="7"/>
      <c r="O5" s="7"/>
      <c r="P5" s="7"/>
      <c r="Q5" s="7"/>
      <c r="R5" s="7"/>
    </row>
    <row r="6" spans="3:23" ht="16.5" customHeight="1" thickBot="1" x14ac:dyDescent="0.3">
      <c r="C6" s="220" t="s">
        <v>38</v>
      </c>
      <c r="D6" s="221"/>
      <c r="E6" s="221"/>
      <c r="F6" s="222">
        <v>67</v>
      </c>
      <c r="G6" s="222"/>
      <c r="H6" s="221" t="s">
        <v>37</v>
      </c>
      <c r="I6" s="221"/>
      <c r="J6" s="221"/>
      <c r="K6" s="51"/>
      <c r="L6" s="51"/>
      <c r="M6" s="51"/>
      <c r="N6" s="50"/>
      <c r="O6" s="51"/>
      <c r="P6" s="223">
        <v>1</v>
      </c>
      <c r="Q6" s="223"/>
      <c r="R6" s="224" t="s">
        <v>78</v>
      </c>
      <c r="S6" s="224"/>
      <c r="T6" s="225">
        <v>37434</v>
      </c>
      <c r="U6" s="226"/>
    </row>
    <row r="7" spans="3:23" ht="16.5" customHeight="1" thickBot="1" x14ac:dyDescent="0.4">
      <c r="C7" s="34"/>
      <c r="D7" s="34"/>
      <c r="E7" s="33"/>
      <c r="F7" s="35"/>
      <c r="G7" s="33"/>
      <c r="H7" s="33"/>
      <c r="I7" s="33"/>
      <c r="J7" s="33"/>
      <c r="K7" s="33"/>
      <c r="L7" s="33"/>
      <c r="M7" s="33"/>
      <c r="N7" s="33"/>
      <c r="O7" s="37"/>
      <c r="P7" s="33"/>
      <c r="Q7" s="36"/>
    </row>
    <row r="8" spans="3:23" ht="15" customHeight="1" x14ac:dyDescent="0.25">
      <c r="C8" s="46"/>
      <c r="D8" s="33"/>
      <c r="G8" s="206" t="s">
        <v>57</v>
      </c>
      <c r="H8" s="207"/>
      <c r="I8" s="172" t="s">
        <v>50</v>
      </c>
      <c r="J8" s="172" t="s">
        <v>46</v>
      </c>
      <c r="K8" s="44"/>
      <c r="L8" s="44"/>
      <c r="M8" s="44"/>
      <c r="N8" s="44"/>
      <c r="O8" s="47"/>
      <c r="P8" s="45" t="s">
        <v>52</v>
      </c>
      <c r="Q8" s="208" t="s">
        <v>47</v>
      </c>
      <c r="R8" s="209"/>
    </row>
    <row r="9" spans="3:23" ht="14.25" customHeight="1" x14ac:dyDescent="0.25">
      <c r="C9" s="46"/>
      <c r="D9" s="33"/>
      <c r="G9" s="210" t="s">
        <v>48</v>
      </c>
      <c r="H9" s="211"/>
      <c r="I9" s="38">
        <v>5</v>
      </c>
      <c r="J9" s="39">
        <v>58.29</v>
      </c>
      <c r="K9" s="42" t="s">
        <v>51</v>
      </c>
      <c r="L9" s="43" t="str">
        <f>IF(P9=M9,"+","-")</f>
        <v>-</v>
      </c>
      <c r="M9" s="42" t="s">
        <v>3</v>
      </c>
      <c r="N9" s="42" t="s">
        <v>54</v>
      </c>
      <c r="O9" s="16" t="str">
        <f>IF(ISBLANK(I9),"",IF(ISBLANK(J9),"",IF(P9=M10,L9&amp;N11,N11)))</f>
        <v>-5°58,29</v>
      </c>
      <c r="P9" s="39" t="s">
        <v>53</v>
      </c>
      <c r="Q9" s="212">
        <f>IF(ISBLANK(I9),"",IF(ISBLANK(J9),"",IF(J9&gt;60,"ERREUR !!",O11*(I9+(J9/60)))))</f>
        <v>-5.9714999999999998</v>
      </c>
      <c r="R9" s="213"/>
    </row>
    <row r="10" spans="3:23" ht="15" customHeight="1" x14ac:dyDescent="0.25">
      <c r="C10" s="46"/>
      <c r="D10" s="33"/>
      <c r="G10" s="210" t="s">
        <v>49</v>
      </c>
      <c r="H10" s="211"/>
      <c r="I10" s="38">
        <v>7</v>
      </c>
      <c r="J10" s="39">
        <v>59.04</v>
      </c>
      <c r="K10" s="42" t="s">
        <v>51</v>
      </c>
      <c r="L10" s="43" t="str">
        <f>IF(P10=N9,"+","-")</f>
        <v>+</v>
      </c>
      <c r="M10" s="42" t="s">
        <v>53</v>
      </c>
      <c r="N10" s="42" t="s">
        <v>55</v>
      </c>
      <c r="O10" s="11" t="str">
        <f>IF(ISBLANK(I10),"",IF(ISBLANK(J10),"",IF(P10=N10,L10&amp;N12,N12)))</f>
        <v>7°59,04</v>
      </c>
      <c r="P10" s="39" t="s">
        <v>54</v>
      </c>
      <c r="Q10" s="212">
        <f>IF(ISBLANK(I10),"",IF(ISBLANK(J10),"",IF(J10&gt;60,"ERREUR !!",O12*(I10+(J10/60)))))</f>
        <v>7.984</v>
      </c>
      <c r="R10" s="213"/>
      <c r="S10" s="31"/>
      <c r="T10" s="31"/>
    </row>
    <row r="11" spans="3:23" x14ac:dyDescent="0.25">
      <c r="G11" s="194" t="s">
        <v>72</v>
      </c>
      <c r="H11" s="195"/>
      <c r="I11" s="83" t="s">
        <v>33</v>
      </c>
      <c r="J11" s="85">
        <v>37433</v>
      </c>
      <c r="K11" s="85"/>
      <c r="L11" s="85"/>
      <c r="M11" s="85"/>
      <c r="N11" s="86" t="str">
        <f>I9&amp;"°"&amp;J9</f>
        <v>5°58,29</v>
      </c>
      <c r="O11" s="87">
        <f>IF(P9=M10,-1,1)</f>
        <v>-1</v>
      </c>
      <c r="P11" s="198" t="str">
        <f>TEXT(J11,"aaaa-mm-jj")&amp;"T"&amp;TEXT(J12,"hh:mm:ss")&amp;"z"</f>
        <v>2006-06-27T19:10:00z</v>
      </c>
      <c r="Q11" s="198"/>
      <c r="R11" s="199"/>
      <c r="T11" s="30"/>
      <c r="U11" s="30"/>
      <c r="V11" s="32"/>
      <c r="W11" s="32"/>
    </row>
    <row r="12" spans="3:23" ht="15.75" thickBot="1" x14ac:dyDescent="0.3">
      <c r="G12" s="196"/>
      <c r="H12" s="197"/>
      <c r="I12" s="84" t="s">
        <v>73</v>
      </c>
      <c r="J12" s="114">
        <v>0.79861111111111116</v>
      </c>
      <c r="K12" s="88"/>
      <c r="L12" s="88"/>
      <c r="M12" s="88"/>
      <c r="N12" s="89" t="str">
        <f>I10&amp;"°"&amp;J10</f>
        <v>7°59,04</v>
      </c>
      <c r="O12" s="87">
        <f>IF(P10=N10,-1,1)</f>
        <v>1</v>
      </c>
      <c r="P12" s="200"/>
      <c r="Q12" s="200"/>
      <c r="R12" s="201"/>
      <c r="T12" s="30"/>
      <c r="U12" s="30"/>
      <c r="V12" s="32"/>
      <c r="W12" s="32"/>
    </row>
    <row r="13" spans="3:23" ht="15.75" thickBot="1" x14ac:dyDescent="0.3">
      <c r="C13" s="5" t="s">
        <v>1</v>
      </c>
      <c r="D13" s="5"/>
      <c r="E13" s="6"/>
      <c r="K13" s="81"/>
      <c r="L13" s="81"/>
      <c r="M13" s="81"/>
      <c r="N13" s="81"/>
      <c r="O13" s="81"/>
      <c r="P13" s="81"/>
      <c r="Q13" s="82"/>
    </row>
    <row r="14" spans="3:23" ht="15" customHeight="1" thickBot="1" x14ac:dyDescent="0.3">
      <c r="C14" s="97" t="s">
        <v>7</v>
      </c>
      <c r="D14" s="90"/>
      <c r="E14" s="90"/>
      <c r="F14" s="90"/>
      <c r="G14" s="90"/>
      <c r="H14" s="91"/>
      <c r="I14" s="91"/>
      <c r="J14" s="91"/>
      <c r="K14" s="90"/>
      <c r="L14" s="90"/>
      <c r="M14" s="90"/>
      <c r="N14" s="91"/>
      <c r="O14" s="12"/>
      <c r="P14" s="91"/>
      <c r="Q14" s="12" t="s">
        <v>17</v>
      </c>
      <c r="R14" s="17">
        <v>22.4</v>
      </c>
      <c r="S14" s="92" t="s">
        <v>2</v>
      </c>
    </row>
    <row r="15" spans="3:23" ht="14.25" customHeight="1" x14ac:dyDescent="0.25">
      <c r="C15" s="98" t="s">
        <v>32</v>
      </c>
      <c r="D15" s="93"/>
      <c r="E15" s="93"/>
      <c r="F15" s="93"/>
      <c r="G15" s="93"/>
      <c r="H15" s="23"/>
      <c r="I15" s="23"/>
      <c r="J15" s="23"/>
      <c r="K15" s="93"/>
      <c r="L15" s="93"/>
      <c r="M15" s="93"/>
      <c r="N15" s="23"/>
      <c r="O15" s="13"/>
      <c r="P15" s="23"/>
      <c r="Q15" s="13" t="s">
        <v>34</v>
      </c>
      <c r="R15" s="17">
        <v>22.4</v>
      </c>
      <c r="S15" s="94" t="s">
        <v>2</v>
      </c>
    </row>
    <row r="16" spans="3:23" x14ac:dyDescent="0.25">
      <c r="C16" s="98" t="s">
        <v>11</v>
      </c>
      <c r="D16" s="93"/>
      <c r="E16" s="93"/>
      <c r="F16" s="93"/>
      <c r="G16" s="93"/>
      <c r="H16" s="23"/>
      <c r="I16" s="23"/>
      <c r="J16" s="23"/>
      <c r="K16" s="93"/>
      <c r="L16" s="93"/>
      <c r="M16" s="93"/>
      <c r="N16" s="23"/>
      <c r="O16" s="14"/>
      <c r="P16" s="23"/>
      <c r="Q16" s="14" t="s">
        <v>35</v>
      </c>
      <c r="R16" s="20" t="s">
        <v>4</v>
      </c>
      <c r="S16" s="94" t="s">
        <v>6</v>
      </c>
    </row>
    <row r="17" spans="3:54" ht="15.75" thickBot="1" x14ac:dyDescent="0.3">
      <c r="C17" s="99" t="s">
        <v>12</v>
      </c>
      <c r="D17" s="95"/>
      <c r="E17" s="95"/>
      <c r="F17" s="95"/>
      <c r="G17" s="95"/>
      <c r="H17" s="24"/>
      <c r="I17" s="24"/>
      <c r="J17" s="24"/>
      <c r="K17" s="95"/>
      <c r="L17" s="95"/>
      <c r="M17" s="95"/>
      <c r="N17" s="24"/>
      <c r="O17" s="15"/>
      <c r="P17" s="24"/>
      <c r="Q17" s="15" t="s">
        <v>36</v>
      </c>
      <c r="R17" s="21" t="s">
        <v>4</v>
      </c>
      <c r="S17" s="96" t="s">
        <v>6</v>
      </c>
    </row>
    <row r="18" spans="3:54" hidden="1" x14ac:dyDescent="0.25">
      <c r="C18" s="8" t="s">
        <v>8</v>
      </c>
      <c r="D18" s="9"/>
      <c r="E18" s="9"/>
      <c r="F18" s="9"/>
      <c r="G18" s="9"/>
      <c r="H18" s="9"/>
      <c r="I18" s="9"/>
      <c r="J18" s="9"/>
      <c r="K18" s="10"/>
      <c r="L18" s="10"/>
      <c r="M18" s="10"/>
      <c r="N18" s="10"/>
      <c r="O18" s="25" t="s">
        <v>0</v>
      </c>
      <c r="P18" s="19">
        <f>(0.999842594+(0.00006793952*$R$14)-(0.00000909529*$R$14^2)+(0.0000001001685*$R$14^3)-(0.000000001120083*$R$14^4)+(0.000000000006536332*$R$14^5))</f>
        <v>0.99768148881597907</v>
      </c>
      <c r="Q18" s="10"/>
      <c r="R18" s="2"/>
    </row>
    <row r="19" spans="3:54" hidden="1" x14ac:dyDescent="0.25">
      <c r="C19" s="8" t="s">
        <v>9</v>
      </c>
      <c r="D19" s="9"/>
      <c r="E19" s="9"/>
      <c r="F19" s="9"/>
      <c r="G19" s="9"/>
      <c r="H19" s="9"/>
      <c r="I19" s="9"/>
      <c r="J19" s="9"/>
      <c r="K19" s="10"/>
      <c r="L19" s="10"/>
      <c r="M19" s="10"/>
      <c r="N19" s="10"/>
      <c r="O19" s="25" t="s">
        <v>43</v>
      </c>
      <c r="P19" s="19" t="e">
        <f>$P$24*($P$18/#REF!)</f>
        <v>#REF!</v>
      </c>
      <c r="Q19" s="10" t="s">
        <v>3</v>
      </c>
      <c r="R19" s="2"/>
    </row>
    <row r="20" spans="3:54" hidden="1" x14ac:dyDescent="0.25">
      <c r="C20" s="8" t="s">
        <v>18</v>
      </c>
      <c r="D20" s="9"/>
      <c r="E20" s="9"/>
      <c r="F20" s="9"/>
      <c r="G20" s="9"/>
      <c r="H20" s="9"/>
      <c r="I20" s="9"/>
      <c r="J20" s="9"/>
      <c r="K20" s="10"/>
      <c r="L20" s="10"/>
      <c r="M20" s="10"/>
      <c r="N20" s="10"/>
      <c r="O20" s="25" t="s">
        <v>44</v>
      </c>
      <c r="P20" s="19" t="e">
        <f>5+#REF!</f>
        <v>#REF!</v>
      </c>
      <c r="Q20" s="10" t="s">
        <v>6</v>
      </c>
      <c r="R20" s="2"/>
    </row>
    <row r="21" spans="3:54" hidden="1" x14ac:dyDescent="0.25">
      <c r="C21" s="8" t="s">
        <v>10</v>
      </c>
      <c r="D21" s="9"/>
      <c r="E21" s="9"/>
      <c r="F21" s="9"/>
      <c r="G21" s="9"/>
      <c r="H21" s="9"/>
      <c r="I21" s="9"/>
      <c r="J21" s="9"/>
      <c r="K21" s="10"/>
      <c r="L21" s="10"/>
      <c r="M21" s="10"/>
      <c r="N21" s="10"/>
      <c r="O21" s="25" t="s">
        <v>45</v>
      </c>
      <c r="P21" s="19" t="e">
        <f>P20*(1+0.00001*(R14-20))</f>
        <v>#REF!</v>
      </c>
      <c r="Q21" s="10" t="s">
        <v>6</v>
      </c>
      <c r="R21" s="2"/>
    </row>
    <row r="22" spans="3:54" hidden="1" x14ac:dyDescent="0.25">
      <c r="C22" s="8" t="s">
        <v>13</v>
      </c>
      <c r="D22" s="9"/>
      <c r="E22" s="9"/>
      <c r="F22" s="9"/>
      <c r="G22" s="9"/>
      <c r="H22" s="9"/>
      <c r="I22" s="9"/>
      <c r="J22" s="9"/>
      <c r="K22" s="10"/>
      <c r="L22" s="10"/>
      <c r="M22" s="10"/>
      <c r="N22" s="10"/>
      <c r="O22" s="25" t="s">
        <v>39</v>
      </c>
      <c r="P22" s="22" t="e">
        <f>$R$16*(1+0.00001*(20-$R$14))</f>
        <v>#VALUE!</v>
      </c>
      <c r="Q22" s="10" t="s">
        <v>6</v>
      </c>
      <c r="R22" s="2"/>
    </row>
    <row r="23" spans="3:54" hidden="1" x14ac:dyDescent="0.25">
      <c r="C23" s="8" t="s">
        <v>14</v>
      </c>
      <c r="D23" s="9"/>
      <c r="E23" s="9"/>
      <c r="F23" s="9"/>
      <c r="G23" s="9"/>
      <c r="H23" s="9"/>
      <c r="I23" s="9"/>
      <c r="J23" s="9"/>
      <c r="K23" s="10"/>
      <c r="L23" s="10"/>
      <c r="M23" s="10"/>
      <c r="N23" s="10"/>
      <c r="O23" s="25" t="s">
        <v>40</v>
      </c>
      <c r="P23" s="22" t="e">
        <f>$R$17*(1+0.00001*(20-$R$14))</f>
        <v>#VALUE!</v>
      </c>
      <c r="Q23" s="10" t="s">
        <v>6</v>
      </c>
      <c r="R23" s="2"/>
    </row>
    <row r="24" spans="3:54" hidden="1" x14ac:dyDescent="0.25">
      <c r="C24" s="8" t="s">
        <v>15</v>
      </c>
      <c r="D24" s="9"/>
      <c r="E24" s="9"/>
      <c r="F24" s="9"/>
      <c r="G24" s="9"/>
      <c r="H24" s="9"/>
      <c r="I24" s="9"/>
      <c r="J24" s="9"/>
      <c r="K24" s="10"/>
      <c r="L24" s="10"/>
      <c r="M24" s="10"/>
      <c r="N24" s="10"/>
      <c r="O24" s="25" t="s">
        <v>41</v>
      </c>
      <c r="P24" s="23" t="e">
        <f>MAX(#REF!)</f>
        <v>#REF!</v>
      </c>
      <c r="Q24" s="10" t="s">
        <v>3</v>
      </c>
      <c r="R24" s="2"/>
    </row>
    <row r="25" spans="3:54" hidden="1" x14ac:dyDescent="0.25">
      <c r="C25" s="8" t="s">
        <v>16</v>
      </c>
      <c r="D25" s="9"/>
      <c r="E25" s="9"/>
      <c r="F25" s="9"/>
      <c r="G25" s="9"/>
      <c r="H25" s="9"/>
      <c r="I25" s="9"/>
      <c r="J25" s="9"/>
      <c r="K25" s="10"/>
      <c r="L25" s="10"/>
      <c r="M25" s="10"/>
      <c r="N25" s="10"/>
      <c r="O25" s="25" t="s">
        <v>42</v>
      </c>
      <c r="P25" s="23" t="e">
        <f>IF(ISBLANK(R14),"",IF(ISBLANK(P21),"",IF(ISBLANK(R17),"",(($P$24*$P$18)/($P$22-$P$23)))))</f>
        <v>#REF!</v>
      </c>
      <c r="Q25" s="10" t="s">
        <v>3</v>
      </c>
      <c r="R25" s="2"/>
    </row>
    <row r="26" spans="3:54" hidden="1" x14ac:dyDescent="0.25">
      <c r="C26" s="40" t="s">
        <v>31</v>
      </c>
      <c r="D26" s="41"/>
      <c r="E26" s="41"/>
      <c r="F26" s="41"/>
      <c r="G26" s="41"/>
      <c r="H26" s="41"/>
      <c r="I26" s="41"/>
      <c r="J26" s="41"/>
      <c r="K26" s="10"/>
      <c r="L26" s="10"/>
      <c r="M26" s="10"/>
      <c r="N26" s="10"/>
      <c r="O26" s="25" t="s">
        <v>30</v>
      </c>
      <c r="P26" s="23" t="e">
        <f>2+(#REF!+#REF!)</f>
        <v>#REF!</v>
      </c>
      <c r="Q26" s="10" t="s">
        <v>6</v>
      </c>
      <c r="R26" s="2"/>
    </row>
    <row r="27" spans="3:54" ht="15.75" hidden="1" thickBot="1" x14ac:dyDescent="0.3">
      <c r="C27" s="26"/>
      <c r="D27" s="27"/>
      <c r="E27" s="27"/>
      <c r="F27" s="27"/>
      <c r="G27" s="27"/>
      <c r="H27" s="27"/>
      <c r="I27" s="27"/>
      <c r="J27" s="27"/>
      <c r="K27" s="28"/>
      <c r="L27" s="28"/>
      <c r="M27" s="28"/>
      <c r="N27" s="28"/>
      <c r="O27" s="29" t="s">
        <v>29</v>
      </c>
      <c r="P27" s="24">
        <v>1.6999999999999999E-3</v>
      </c>
      <c r="Q27" s="28"/>
      <c r="R27" s="4"/>
    </row>
    <row r="29" spans="3:54" ht="15.75" x14ac:dyDescent="0.25">
      <c r="E29" s="202" t="s">
        <v>60</v>
      </c>
      <c r="F29" s="202"/>
      <c r="G29" s="202"/>
      <c r="H29" s="202"/>
      <c r="I29" s="69" t="s">
        <v>66</v>
      </c>
      <c r="K29" s="70"/>
      <c r="L29" s="70"/>
      <c r="M29" s="70"/>
      <c r="N29" s="71"/>
      <c r="O29" s="70" t="s">
        <v>66</v>
      </c>
    </row>
    <row r="30" spans="3:54" ht="16.5" thickBot="1" x14ac:dyDescent="0.3">
      <c r="E30" s="173"/>
      <c r="F30" s="173"/>
      <c r="G30" s="173"/>
      <c r="H30" s="173"/>
      <c r="I30" s="173"/>
      <c r="J30" s="73"/>
      <c r="K30" s="72"/>
      <c r="L30" s="72"/>
      <c r="M30" s="72"/>
      <c r="N30" s="71"/>
      <c r="O30" s="71" t="s">
        <v>65</v>
      </c>
      <c r="P30" s="71"/>
    </row>
    <row r="31" spans="3:54" ht="15.75" customHeight="1" x14ac:dyDescent="0.25">
      <c r="C31" s="203" t="s">
        <v>5</v>
      </c>
      <c r="D31" s="190" t="s">
        <v>24</v>
      </c>
      <c r="E31" s="190" t="s">
        <v>58</v>
      </c>
      <c r="F31" s="190" t="s">
        <v>56</v>
      </c>
      <c r="G31" s="190" t="s">
        <v>20</v>
      </c>
      <c r="H31" s="190" t="s">
        <v>76</v>
      </c>
      <c r="I31" s="188" t="s">
        <v>77</v>
      </c>
      <c r="J31" s="188" t="s">
        <v>64</v>
      </c>
      <c r="K31" s="190" t="s">
        <v>21</v>
      </c>
      <c r="L31" s="190" t="s">
        <v>22</v>
      </c>
      <c r="M31" s="190" t="s">
        <v>26</v>
      </c>
      <c r="N31" s="190" t="s">
        <v>25</v>
      </c>
      <c r="O31" s="190" t="s">
        <v>23</v>
      </c>
      <c r="P31" s="192" t="s">
        <v>74</v>
      </c>
      <c r="Q31" s="192"/>
      <c r="R31" s="192"/>
      <c r="S31" s="192"/>
      <c r="T31" s="184" t="s">
        <v>69</v>
      </c>
      <c r="U31" s="184"/>
      <c r="V31" s="184" t="s">
        <v>70</v>
      </c>
      <c r="W31" s="184"/>
      <c r="X31" s="184" t="s">
        <v>71</v>
      </c>
      <c r="Y31" s="184"/>
      <c r="Z31" s="184" t="s">
        <v>67</v>
      </c>
      <c r="AA31" s="184"/>
      <c r="AB31" s="184" t="s">
        <v>68</v>
      </c>
      <c r="AC31" s="186"/>
      <c r="AD31" s="227" t="s">
        <v>80</v>
      </c>
      <c r="AE31" s="227" t="s">
        <v>81</v>
      </c>
      <c r="AF31" s="227" t="s">
        <v>82</v>
      </c>
      <c r="AG31" s="228" t="s">
        <v>83</v>
      </c>
      <c r="AH31" s="227" t="s">
        <v>84</v>
      </c>
      <c r="AI31" s="227" t="s">
        <v>85</v>
      </c>
      <c r="AJ31" s="227" t="s">
        <v>86</v>
      </c>
      <c r="AK31" s="227" t="s">
        <v>87</v>
      </c>
      <c r="AL31" s="228" t="s">
        <v>88</v>
      </c>
      <c r="AM31" s="227" t="s">
        <v>89</v>
      </c>
      <c r="AN31" s="227" t="s">
        <v>90</v>
      </c>
      <c r="AO31" s="227" t="s">
        <v>91</v>
      </c>
      <c r="AP31" s="227" t="s">
        <v>92</v>
      </c>
      <c r="AQ31" s="227" t="s">
        <v>93</v>
      </c>
      <c r="AR31" s="228" t="s">
        <v>94</v>
      </c>
      <c r="AS31" s="228" t="s">
        <v>95</v>
      </c>
      <c r="AT31" s="228" t="s">
        <v>96</v>
      </c>
      <c r="AU31" s="227" t="s">
        <v>97</v>
      </c>
      <c r="AV31" s="227" t="s">
        <v>98</v>
      </c>
      <c r="AW31" s="229" t="s">
        <v>99</v>
      </c>
      <c r="AX31" s="227" t="s">
        <v>100</v>
      </c>
      <c r="AY31" s="227" t="s">
        <v>101</v>
      </c>
      <c r="AZ31" s="228" t="s">
        <v>102</v>
      </c>
      <c r="BA31" s="227" t="s">
        <v>103</v>
      </c>
      <c r="BB31" s="230" t="s">
        <v>104</v>
      </c>
    </row>
    <row r="32" spans="3:54" ht="15.75" customHeight="1" x14ac:dyDescent="0.25">
      <c r="C32" s="204"/>
      <c r="D32" s="191"/>
      <c r="E32" s="191"/>
      <c r="F32" s="191"/>
      <c r="G32" s="191"/>
      <c r="H32" s="191"/>
      <c r="I32" s="205"/>
      <c r="J32" s="189"/>
      <c r="K32" s="191"/>
      <c r="L32" s="191"/>
      <c r="M32" s="191"/>
      <c r="N32" s="191"/>
      <c r="O32" s="191"/>
      <c r="P32" s="193"/>
      <c r="Q32" s="193"/>
      <c r="R32" s="193"/>
      <c r="S32" s="193"/>
      <c r="T32" s="185"/>
      <c r="U32" s="185"/>
      <c r="V32" s="185"/>
      <c r="W32" s="185"/>
      <c r="X32" s="185"/>
      <c r="Y32" s="185"/>
      <c r="Z32" s="185"/>
      <c r="AA32" s="185"/>
      <c r="AB32" s="185"/>
      <c r="AC32" s="187"/>
      <c r="AD32" s="227"/>
      <c r="AE32" s="227"/>
      <c r="AF32" s="227"/>
      <c r="AG32" s="228"/>
      <c r="AH32" s="227"/>
      <c r="AI32" s="227"/>
      <c r="AJ32" s="227"/>
      <c r="AK32" s="227"/>
      <c r="AL32" s="228"/>
      <c r="AM32" s="227"/>
      <c r="AN32" s="227"/>
      <c r="AO32" s="227"/>
      <c r="AP32" s="227"/>
      <c r="AQ32" s="227"/>
      <c r="AR32" s="228"/>
      <c r="AS32" s="228"/>
      <c r="AT32" s="228"/>
      <c r="AU32" s="227"/>
      <c r="AV32" s="227"/>
      <c r="AW32" s="229"/>
      <c r="AX32" s="227"/>
      <c r="AY32" s="227"/>
      <c r="AZ32" s="228"/>
      <c r="BA32" s="227"/>
      <c r="BB32" s="230"/>
    </row>
    <row r="33" spans="1:54" ht="15.75" customHeight="1" x14ac:dyDescent="0.25">
      <c r="C33" s="178" t="s">
        <v>59</v>
      </c>
      <c r="D33" s="180" t="s">
        <v>4</v>
      </c>
      <c r="E33" s="180" t="s">
        <v>2</v>
      </c>
      <c r="F33" s="176" t="s">
        <v>62</v>
      </c>
      <c r="G33" s="182"/>
      <c r="H33" s="176" t="s">
        <v>27</v>
      </c>
      <c r="I33" s="176" t="s">
        <v>27</v>
      </c>
      <c r="J33" s="176" t="s">
        <v>62</v>
      </c>
      <c r="K33" s="174"/>
      <c r="L33" s="174"/>
      <c r="M33" s="174"/>
      <c r="N33" s="174"/>
      <c r="O33" s="174"/>
      <c r="P33" s="137" t="s">
        <v>132</v>
      </c>
      <c r="Q33" s="137"/>
      <c r="R33" s="137" t="s">
        <v>133</v>
      </c>
      <c r="S33" s="137" t="s">
        <v>134</v>
      </c>
      <c r="T33" s="138" t="s">
        <v>135</v>
      </c>
      <c r="U33" s="138" t="s">
        <v>136</v>
      </c>
      <c r="V33" s="138" t="s">
        <v>137</v>
      </c>
      <c r="W33" s="138" t="s">
        <v>138</v>
      </c>
      <c r="X33" s="138" t="s">
        <v>139</v>
      </c>
      <c r="Y33" s="138" t="s">
        <v>140</v>
      </c>
      <c r="Z33" s="138" t="s">
        <v>141</v>
      </c>
      <c r="AA33" s="138" t="s">
        <v>142</v>
      </c>
      <c r="AB33" s="138" t="s">
        <v>143</v>
      </c>
      <c r="AC33" s="139" t="s">
        <v>144</v>
      </c>
      <c r="AD33" s="129" t="s">
        <v>105</v>
      </c>
      <c r="AE33" s="129" t="s">
        <v>106</v>
      </c>
      <c r="AF33" s="129" t="s">
        <v>107</v>
      </c>
      <c r="AG33" s="130" t="s">
        <v>108</v>
      </c>
      <c r="AH33" s="129" t="s">
        <v>109</v>
      </c>
      <c r="AI33" s="131" t="s">
        <v>110</v>
      </c>
      <c r="AJ33" s="129" t="s">
        <v>111</v>
      </c>
      <c r="AK33" s="131" t="s">
        <v>112</v>
      </c>
      <c r="AL33" s="129" t="s">
        <v>113</v>
      </c>
      <c r="AM33" s="129" t="s">
        <v>114</v>
      </c>
      <c r="AN33" s="129" t="s">
        <v>115</v>
      </c>
      <c r="AO33" s="129" t="s">
        <v>116</v>
      </c>
      <c r="AP33" s="129" t="s">
        <v>117</v>
      </c>
      <c r="AQ33" s="131" t="s">
        <v>118</v>
      </c>
      <c r="AR33" s="129" t="s">
        <v>119</v>
      </c>
      <c r="AS33" s="129" t="s">
        <v>120</v>
      </c>
      <c r="AT33" s="132" t="s">
        <v>121</v>
      </c>
      <c r="AU33" s="131" t="s">
        <v>122</v>
      </c>
      <c r="AV33" s="131" t="s">
        <v>123</v>
      </c>
      <c r="AW33" s="131" t="s">
        <v>124</v>
      </c>
      <c r="AX33" s="129" t="s">
        <v>125</v>
      </c>
      <c r="AY33" s="129" t="s">
        <v>126</v>
      </c>
      <c r="AZ33" s="130" t="s">
        <v>127</v>
      </c>
      <c r="BA33" s="129" t="s">
        <v>128</v>
      </c>
      <c r="BB33" s="133" t="s">
        <v>129</v>
      </c>
    </row>
    <row r="34" spans="1:54" ht="14.25" customHeight="1" thickBot="1" x14ac:dyDescent="0.3">
      <c r="C34" s="179"/>
      <c r="D34" s="181"/>
      <c r="E34" s="181"/>
      <c r="F34" s="177"/>
      <c r="G34" s="183"/>
      <c r="H34" s="177"/>
      <c r="I34" s="177"/>
      <c r="J34" s="177"/>
      <c r="K34" s="125"/>
      <c r="L34" s="125"/>
      <c r="M34" s="125"/>
      <c r="N34" s="126" t="s">
        <v>6</v>
      </c>
      <c r="O34" s="125"/>
      <c r="P34" s="126" t="s">
        <v>61</v>
      </c>
      <c r="Q34" s="126" t="s">
        <v>79</v>
      </c>
      <c r="R34" s="126" t="s">
        <v>63</v>
      </c>
      <c r="S34" s="126" t="s">
        <v>28</v>
      </c>
      <c r="T34" s="100" t="s">
        <v>63</v>
      </c>
      <c r="U34" s="100" t="s">
        <v>28</v>
      </c>
      <c r="V34" s="100" t="s">
        <v>63</v>
      </c>
      <c r="W34" s="100" t="s">
        <v>28</v>
      </c>
      <c r="X34" s="100" t="s">
        <v>63</v>
      </c>
      <c r="Y34" s="100" t="s">
        <v>28</v>
      </c>
      <c r="Z34" s="100" t="s">
        <v>63</v>
      </c>
      <c r="AA34" s="100" t="s">
        <v>28</v>
      </c>
      <c r="AB34" s="100" t="s">
        <v>63</v>
      </c>
      <c r="AC34" s="101" t="s">
        <v>28</v>
      </c>
      <c r="AD34" s="134" t="s">
        <v>130</v>
      </c>
      <c r="AE34" s="134" t="s">
        <v>130</v>
      </c>
      <c r="AF34" s="134" t="s">
        <v>130</v>
      </c>
      <c r="AG34" s="135" t="s">
        <v>131</v>
      </c>
      <c r="AH34" s="134" t="s">
        <v>131</v>
      </c>
      <c r="AI34" s="134" t="s">
        <v>131</v>
      </c>
      <c r="AJ34" s="134" t="s">
        <v>131</v>
      </c>
      <c r="AK34" s="134" t="s">
        <v>131</v>
      </c>
      <c r="AL34" s="134" t="s">
        <v>131</v>
      </c>
      <c r="AM34" s="134" t="s">
        <v>131</v>
      </c>
      <c r="AN34" s="134" t="s">
        <v>131</v>
      </c>
      <c r="AO34" s="134" t="s">
        <v>131</v>
      </c>
      <c r="AP34" s="134" t="s">
        <v>131</v>
      </c>
      <c r="AQ34" s="134" t="s">
        <v>131</v>
      </c>
      <c r="AR34" s="134" t="s">
        <v>131</v>
      </c>
      <c r="AS34" s="134" t="s">
        <v>131</v>
      </c>
      <c r="AT34" s="134" t="s">
        <v>131</v>
      </c>
      <c r="AU34" s="134" t="s">
        <v>131</v>
      </c>
      <c r="AV34" s="134" t="s">
        <v>131</v>
      </c>
      <c r="AW34" s="134" t="s">
        <v>131</v>
      </c>
      <c r="AX34" s="134" t="s">
        <v>131</v>
      </c>
      <c r="AY34" s="134" t="s">
        <v>131</v>
      </c>
      <c r="AZ34" s="134" t="s">
        <v>131</v>
      </c>
      <c r="BA34" s="134" t="s">
        <v>131</v>
      </c>
      <c r="BB34" s="134" t="s">
        <v>131</v>
      </c>
    </row>
    <row r="35" spans="1:54" ht="16.5" thickBot="1" x14ac:dyDescent="0.3">
      <c r="A35" s="75">
        <f>IF(ISBLANK(VLOOKUP(D35,#REF!,3)),0,1)</f>
        <v>1</v>
      </c>
      <c r="B35" s="74">
        <f>IF(ISBLANK(D35),0,IF(ISBLANK(E35),0,IF(ISBLANK(F35),0,1)))</f>
        <v>0</v>
      </c>
      <c r="C35" s="140">
        <v>1</v>
      </c>
      <c r="D35" s="53"/>
      <c r="E35" s="53"/>
      <c r="F35" s="53"/>
      <c r="G35" s="164" t="s">
        <v>4</v>
      </c>
      <c r="H35" s="53">
        <v>1000</v>
      </c>
      <c r="I35" s="234">
        <v>1000</v>
      </c>
      <c r="J35" s="142" t="s">
        <v>4</v>
      </c>
      <c r="K35" s="143" t="str">
        <f>IF(ISBLANK(E35),"",(0.000824493-(0.0000040899*E35)+(0.000000076438*E35^2)-(0.00000000082467*E35^3)+(0.0000000000053875*E35^4)))</f>
        <v/>
      </c>
      <c r="L35" s="143" t="str">
        <f>IF(ISBLANK(E35),"",(-0.00000572466+(0.00000010227*E35)-(0.0000000016546*E35^2)))</f>
        <v/>
      </c>
      <c r="M35" s="143" t="str">
        <f>IF(ISBLANK(E35),"",IF(ISBLANK(G35),(O35+(K35*35)+(L35*35^1.5)+(0.00000048314*35^2)),(O35+(K35*G35)+(L35*G35^1.5)+(0.00000048314*G35^2))))</f>
        <v/>
      </c>
      <c r="N35" s="144" t="str">
        <f>IF(ISBLANK(D35),"",IF(ISBLANK(G35),J35*(1+0.00001*(35-20)),J35*(1+0.00001*(G35-20))))</f>
        <v/>
      </c>
      <c r="O35" s="143" t="str">
        <f>IF(ISBLANK(E35),"",(0.999842594+(0.00006793952*E35)-(0.00000909529*E35^2)+(0.0000001001685*E35^3)-(0.000000001120083*E35^4)+(0.000000000006536332*E35^5)))</f>
        <v/>
      </c>
      <c r="P35" s="145" t="s">
        <v>4</v>
      </c>
      <c r="Q35" s="145" t="s">
        <v>4</v>
      </c>
      <c r="R35" s="145" t="s">
        <v>4</v>
      </c>
      <c r="S35" s="146" t="s">
        <v>4</v>
      </c>
      <c r="T35" s="231">
        <v>0</v>
      </c>
      <c r="U35" s="231">
        <v>0</v>
      </c>
      <c r="X35" s="231">
        <v>35</v>
      </c>
      <c r="Y35" s="231">
        <v>34.201629314806709</v>
      </c>
      <c r="Z35" s="231">
        <v>2.3960000000000004</v>
      </c>
      <c r="AA35" s="231">
        <v>2.3413458239507681</v>
      </c>
      <c r="AB35" s="231">
        <v>33.4</v>
      </c>
      <c r="AC35" s="231">
        <v>32.638126260415547</v>
      </c>
      <c r="AD35" s="149"/>
      <c r="AE35" s="149"/>
      <c r="AF35" s="149"/>
      <c r="AG35" s="149"/>
      <c r="AH35" s="149"/>
      <c r="AI35" s="149"/>
      <c r="AJ35" s="149"/>
      <c r="AK35" s="149"/>
      <c r="AL35" s="149"/>
      <c r="AM35" s="149"/>
      <c r="AN35" s="149"/>
      <c r="AO35" s="149"/>
      <c r="AP35" s="149"/>
      <c r="AQ35" s="149"/>
      <c r="AR35" s="149"/>
      <c r="AS35" s="149"/>
      <c r="AT35" s="149"/>
      <c r="AU35" s="149"/>
      <c r="AV35" s="149"/>
      <c r="AW35" s="149"/>
      <c r="AX35" s="149"/>
      <c r="AY35" s="149"/>
      <c r="AZ35" s="149"/>
      <c r="BA35" s="149"/>
      <c r="BB35" s="150"/>
    </row>
    <row r="36" spans="1:54" ht="16.5" thickBot="1" x14ac:dyDescent="0.3">
      <c r="A36" s="75">
        <f>IF(ISBLANK(VLOOKUP(D36,#REF!,3)),0,1)</f>
        <v>1</v>
      </c>
      <c r="B36" s="74">
        <f t="shared" ref="B36:B58" si="0">IF(ISBLANK(D36),0,IF(ISBLANK(E36),0,IF(ISBLANK(F36),0,1)))</f>
        <v>0</v>
      </c>
      <c r="C36" s="52">
        <v>2</v>
      </c>
      <c r="D36" s="53"/>
      <c r="E36" s="53"/>
      <c r="F36" s="53"/>
      <c r="G36" s="164" t="s">
        <v>4</v>
      </c>
      <c r="H36" s="53">
        <v>850</v>
      </c>
      <c r="I36" s="234">
        <v>840.5</v>
      </c>
      <c r="J36" s="127" t="s">
        <v>4</v>
      </c>
      <c r="K36" s="57" t="str">
        <f t="shared" ref="K36:K45" si="1">IF(ISBLANK(E36),"",(0.000824493-(0.0000040899*E36)+(0.000000076438*E36^2)-(0.00000000082467*E36^3)+(0.0000000000053875*E36^4)))</f>
        <v/>
      </c>
      <c r="L36" s="57" t="str">
        <f t="shared" ref="L36:L45" si="2">IF(ISBLANK(E36),"",(-0.00000572466+(0.00000010227*E36)-(0.0000000016546*E36^2)))</f>
        <v/>
      </c>
      <c r="M36" s="57" t="str">
        <f t="shared" ref="M36:M45" si="3">IF(ISBLANK(E36),"",IF(ISBLANK(G36),(O36+(K36*35)+(L36*35^1.5)+(0.00000048314*35^2)),(O36+(K36*G36)+(L36*G36^1.5)+(0.00000048314*G36^2))))</f>
        <v/>
      </c>
      <c r="N36" s="58" t="str">
        <f t="shared" ref="N36:N45" si="4">IF(ISBLANK(D36),"",IF(ISBLANK(G36),J36*(1+0.00001*(35-20)),J36*(1+0.00001*(G36-20))))</f>
        <v/>
      </c>
      <c r="O36" s="57" t="str">
        <f t="shared" ref="O36:O45" si="5">IF(ISBLANK(E36),"",(0.999842594+(0.00006793952*E36)-(0.00000909529*E36^2)+(0.0000001001685*E36^3)-(0.000000001120083*E36^4)+(0.000000000006536332*E36^5)))</f>
        <v/>
      </c>
      <c r="P36" s="145" t="s">
        <v>4</v>
      </c>
      <c r="Q36" s="59" t="s">
        <v>4</v>
      </c>
      <c r="R36" s="59" t="s">
        <v>4</v>
      </c>
      <c r="S36" s="146" t="s">
        <v>4</v>
      </c>
      <c r="T36" s="231">
        <v>0</v>
      </c>
      <c r="U36" s="231">
        <v>0</v>
      </c>
      <c r="X36" s="231">
        <v>37.22</v>
      </c>
      <c r="Y36" s="231">
        <v>36.370989802774446</v>
      </c>
      <c r="Z36" s="231">
        <v>2.5020000000000002</v>
      </c>
      <c r="AA36" s="231">
        <v>2.4449279013041827</v>
      </c>
      <c r="AB36" s="231">
        <v>32.17</v>
      </c>
      <c r="AC36" s="231">
        <v>31.436183287352339</v>
      </c>
      <c r="AD36" s="76"/>
      <c r="AE36" s="76"/>
      <c r="AF36" s="76"/>
      <c r="AG36" s="76"/>
      <c r="AH36" s="76"/>
      <c r="AI36" s="76"/>
      <c r="AJ36" s="76"/>
      <c r="AK36" s="76"/>
      <c r="AL36" s="76"/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76"/>
      <c r="BA36" s="76"/>
      <c r="BB36" s="77"/>
    </row>
    <row r="37" spans="1:54" ht="16.5" thickBot="1" x14ac:dyDescent="0.3">
      <c r="A37" s="75">
        <f>IF(ISBLANK(VLOOKUP(D37,#REF!,3)),0,1)</f>
        <v>1</v>
      </c>
      <c r="B37" s="74">
        <f t="shared" si="0"/>
        <v>0</v>
      </c>
      <c r="C37" s="52">
        <v>3</v>
      </c>
      <c r="D37" s="53"/>
      <c r="E37" s="53"/>
      <c r="F37" s="53"/>
      <c r="G37" s="164" t="s">
        <v>4</v>
      </c>
      <c r="H37" s="53">
        <v>500</v>
      </c>
      <c r="I37" s="234">
        <v>499.5</v>
      </c>
      <c r="J37" s="127" t="s">
        <v>4</v>
      </c>
      <c r="K37" s="57" t="str">
        <f t="shared" si="1"/>
        <v/>
      </c>
      <c r="L37" s="57" t="str">
        <f t="shared" si="2"/>
        <v/>
      </c>
      <c r="M37" s="57" t="str">
        <f t="shared" si="3"/>
        <v/>
      </c>
      <c r="N37" s="58" t="str">
        <f t="shared" si="4"/>
        <v/>
      </c>
      <c r="O37" s="57" t="str">
        <f t="shared" si="5"/>
        <v/>
      </c>
      <c r="P37" s="145" t="s">
        <v>4</v>
      </c>
      <c r="Q37" s="59" t="s">
        <v>4</v>
      </c>
      <c r="R37" s="59" t="s">
        <v>4</v>
      </c>
      <c r="S37" s="146" t="s">
        <v>4</v>
      </c>
      <c r="T37" s="231">
        <v>0</v>
      </c>
      <c r="U37" s="231">
        <v>0</v>
      </c>
      <c r="X37" s="231">
        <v>38.28</v>
      </c>
      <c r="Y37" s="231">
        <v>37.406810576308594</v>
      </c>
      <c r="Z37" s="231">
        <v>2.4470000000000001</v>
      </c>
      <c r="AA37" s="231">
        <v>2.3911824838094864</v>
      </c>
      <c r="AB37" s="231">
        <v>21.65</v>
      </c>
      <c r="AC37" s="231">
        <v>21.156150704730436</v>
      </c>
      <c r="AD37" s="76"/>
      <c r="AE37" s="76"/>
      <c r="AF37" s="76"/>
      <c r="AG37" s="76"/>
      <c r="AH37" s="76"/>
      <c r="AI37" s="76"/>
      <c r="AJ37" s="76"/>
      <c r="AK37" s="76"/>
      <c r="AL37" s="76"/>
      <c r="AM37" s="76"/>
      <c r="AN37" s="76"/>
      <c r="AO37" s="76"/>
      <c r="AP37" s="76"/>
      <c r="AQ37" s="76"/>
      <c r="AR37" s="76"/>
      <c r="AS37" s="76"/>
      <c r="AT37" s="76"/>
      <c r="AU37" s="76"/>
      <c r="AV37" s="76"/>
      <c r="AW37" s="76"/>
      <c r="AX37" s="76"/>
      <c r="AY37" s="76"/>
      <c r="AZ37" s="76"/>
      <c r="BA37" s="76"/>
      <c r="BB37" s="77"/>
    </row>
    <row r="38" spans="1:54" ht="16.5" thickBot="1" x14ac:dyDescent="0.3">
      <c r="A38" s="75">
        <f>IF(ISBLANK(VLOOKUP(D38,#REF!,3)),0,1)</f>
        <v>1</v>
      </c>
      <c r="B38" s="74">
        <f t="shared" si="0"/>
        <v>0</v>
      </c>
      <c r="C38" s="52">
        <v>4</v>
      </c>
      <c r="D38" s="53"/>
      <c r="E38" s="53"/>
      <c r="F38" s="53"/>
      <c r="G38" s="164" t="s">
        <v>4</v>
      </c>
      <c r="H38" s="53">
        <v>300</v>
      </c>
      <c r="I38" s="234">
        <v>299.3</v>
      </c>
      <c r="J38" s="127" t="s">
        <v>4</v>
      </c>
      <c r="K38" s="57" t="str">
        <f t="shared" si="1"/>
        <v/>
      </c>
      <c r="L38" s="57" t="str">
        <f t="shared" si="2"/>
        <v/>
      </c>
      <c r="M38" s="57" t="str">
        <f t="shared" si="3"/>
        <v/>
      </c>
      <c r="N38" s="58" t="str">
        <f t="shared" si="4"/>
        <v/>
      </c>
      <c r="O38" s="57" t="str">
        <f t="shared" si="5"/>
        <v/>
      </c>
      <c r="P38" s="145" t="s">
        <v>4</v>
      </c>
      <c r="Q38" s="59" t="s">
        <v>4</v>
      </c>
      <c r="R38" s="59" t="s">
        <v>4</v>
      </c>
      <c r="S38" s="146" t="s">
        <v>4</v>
      </c>
      <c r="T38" s="231">
        <v>3.0000000000000001E-3</v>
      </c>
      <c r="U38" s="231">
        <v>2.9315682269834323E-3</v>
      </c>
      <c r="X38" s="231">
        <v>36.877000000000002</v>
      </c>
      <c r="Y38" s="231">
        <v>36.035813835489343</v>
      </c>
      <c r="Z38" s="231">
        <v>2.3110000000000004</v>
      </c>
      <c r="AA38" s="231">
        <v>2.2582847241862378</v>
      </c>
      <c r="AB38" s="231">
        <v>15.39</v>
      </c>
      <c r="AC38" s="231">
        <v>15.038945004425008</v>
      </c>
      <c r="AD38" s="76"/>
      <c r="AE38" s="76"/>
      <c r="AF38" s="76"/>
      <c r="AG38" s="76"/>
      <c r="AH38" s="76"/>
      <c r="AI38" s="76"/>
      <c r="AJ38" s="76"/>
      <c r="AK38" s="76"/>
      <c r="AL38" s="76"/>
      <c r="AM38" s="76"/>
      <c r="AN38" s="76"/>
      <c r="AO38" s="76"/>
      <c r="AP38" s="76"/>
      <c r="AQ38" s="76"/>
      <c r="AR38" s="76"/>
      <c r="AS38" s="76"/>
      <c r="AT38" s="76"/>
      <c r="AU38" s="76"/>
      <c r="AV38" s="76"/>
      <c r="AW38" s="76"/>
      <c r="AX38" s="76"/>
      <c r="AY38" s="76"/>
      <c r="AZ38" s="76"/>
      <c r="BA38" s="76"/>
      <c r="BB38" s="77"/>
    </row>
    <row r="39" spans="1:54" ht="16.5" thickBot="1" x14ac:dyDescent="0.3">
      <c r="A39" s="75">
        <f>IF(ISBLANK(VLOOKUP(D39,#REF!,3)),0,1)</f>
        <v>1</v>
      </c>
      <c r="B39" s="74">
        <f t="shared" si="0"/>
        <v>0</v>
      </c>
      <c r="C39" s="52">
        <v>5</v>
      </c>
      <c r="D39" s="53"/>
      <c r="E39" s="53"/>
      <c r="F39" s="53"/>
      <c r="G39" s="164" t="s">
        <v>4</v>
      </c>
      <c r="H39" s="53">
        <v>160</v>
      </c>
      <c r="I39" s="234">
        <v>159.19999999999999</v>
      </c>
      <c r="J39" s="127" t="s">
        <v>4</v>
      </c>
      <c r="K39" s="57" t="str">
        <f t="shared" si="1"/>
        <v/>
      </c>
      <c r="L39" s="57" t="str">
        <f t="shared" si="2"/>
        <v/>
      </c>
      <c r="M39" s="57" t="str">
        <f t="shared" si="3"/>
        <v/>
      </c>
      <c r="N39" s="58" t="str">
        <f t="shared" si="4"/>
        <v/>
      </c>
      <c r="O39" s="57" t="str">
        <f t="shared" si="5"/>
        <v/>
      </c>
      <c r="P39" s="145" t="s">
        <v>4</v>
      </c>
      <c r="Q39" s="59" t="s">
        <v>4</v>
      </c>
      <c r="R39" s="59" t="s">
        <v>4</v>
      </c>
      <c r="S39" s="146" t="s">
        <v>4</v>
      </c>
      <c r="T39" s="231">
        <v>1E-3</v>
      </c>
      <c r="U39" s="231">
        <v>9.7718940899447744E-4</v>
      </c>
      <c r="X39" s="231">
        <v>26.698999999999998</v>
      </c>
      <c r="Y39" s="231">
        <v>26.089980030743551</v>
      </c>
      <c r="Z39" s="231">
        <v>1.766</v>
      </c>
      <c r="AA39" s="231">
        <v>1.7257164962842471</v>
      </c>
      <c r="AB39" s="231">
        <v>8.93</v>
      </c>
      <c r="AC39" s="231">
        <v>8.7263014223206827</v>
      </c>
      <c r="AD39" s="76"/>
      <c r="AE39" s="76"/>
      <c r="AF39" s="76"/>
      <c r="AG39" s="76"/>
      <c r="AH39" s="76"/>
      <c r="AI39" s="76"/>
      <c r="AJ39" s="76"/>
      <c r="AK39" s="76"/>
      <c r="AL39" s="76"/>
      <c r="AM39" s="76"/>
      <c r="AN39" s="76"/>
      <c r="AO39" s="76"/>
      <c r="AP39" s="76"/>
      <c r="AQ39" s="76"/>
      <c r="AR39" s="76"/>
      <c r="AS39" s="76"/>
      <c r="AT39" s="76"/>
      <c r="AU39" s="76"/>
      <c r="AV39" s="76"/>
      <c r="AW39" s="76"/>
      <c r="AX39" s="76"/>
      <c r="AY39" s="76"/>
      <c r="AZ39" s="76"/>
      <c r="BA39" s="76"/>
      <c r="BB39" s="77"/>
    </row>
    <row r="40" spans="1:54" ht="16.5" thickBot="1" x14ac:dyDescent="0.3">
      <c r="A40" s="75">
        <f>IF(ISBLANK(VLOOKUP(D40,#REF!,3)),0,1)</f>
        <v>1</v>
      </c>
      <c r="B40" s="74">
        <f t="shared" si="0"/>
        <v>0</v>
      </c>
      <c r="C40" s="52">
        <v>6</v>
      </c>
      <c r="D40" s="53"/>
      <c r="E40" s="53"/>
      <c r="F40" s="53"/>
      <c r="G40" s="164" t="s">
        <v>4</v>
      </c>
      <c r="H40" s="53">
        <v>130</v>
      </c>
      <c r="I40" s="234">
        <v>130</v>
      </c>
      <c r="J40" s="127" t="s">
        <v>4</v>
      </c>
      <c r="K40" s="57" t="str">
        <f t="shared" si="1"/>
        <v/>
      </c>
      <c r="L40" s="57" t="str">
        <f t="shared" si="2"/>
        <v/>
      </c>
      <c r="M40" s="57" t="str">
        <f t="shared" si="3"/>
        <v/>
      </c>
      <c r="N40" s="58" t="str">
        <f t="shared" si="4"/>
        <v/>
      </c>
      <c r="O40" s="57" t="str">
        <f t="shared" si="5"/>
        <v/>
      </c>
      <c r="P40" s="145" t="s">
        <v>4</v>
      </c>
      <c r="Q40" s="59" t="s">
        <v>4</v>
      </c>
      <c r="R40" s="59" t="s">
        <v>4</v>
      </c>
      <c r="S40" s="146" t="s">
        <v>4</v>
      </c>
      <c r="T40" s="231">
        <v>8.0000000000000002E-3</v>
      </c>
      <c r="U40" s="231">
        <v>7.8175152719558196E-3</v>
      </c>
      <c r="X40" s="231">
        <v>22.182000000000002</v>
      </c>
      <c r="Y40" s="231">
        <v>21.676015470315498</v>
      </c>
      <c r="Z40" s="231">
        <v>1.5189999999999999</v>
      </c>
      <c r="AA40" s="231">
        <v>1.4843507122626112</v>
      </c>
      <c r="AB40" s="231">
        <v>6.68</v>
      </c>
      <c r="AC40" s="231">
        <v>6.5276252520831086</v>
      </c>
      <c r="AD40" s="76"/>
      <c r="AE40" s="76"/>
      <c r="AF40" s="76"/>
      <c r="AG40" s="76"/>
      <c r="AH40" s="76"/>
      <c r="AI40" s="76"/>
      <c r="AJ40" s="76"/>
      <c r="AK40" s="76"/>
      <c r="AL40" s="76"/>
      <c r="AM40" s="76"/>
      <c r="AN40" s="76"/>
      <c r="AO40" s="76"/>
      <c r="AP40" s="76"/>
      <c r="AQ40" s="76"/>
      <c r="AR40" s="76"/>
      <c r="AS40" s="76"/>
      <c r="AT40" s="76"/>
      <c r="AU40" s="76"/>
      <c r="AV40" s="76"/>
      <c r="AW40" s="76"/>
      <c r="AX40" s="76"/>
      <c r="AY40" s="76"/>
      <c r="AZ40" s="76"/>
      <c r="BA40" s="76"/>
      <c r="BB40" s="77"/>
    </row>
    <row r="41" spans="1:54" ht="16.5" thickBot="1" x14ac:dyDescent="0.3">
      <c r="A41" s="75">
        <f>IF(ISBLANK(VLOOKUP(D41,#REF!,3)),0,1)</f>
        <v>1</v>
      </c>
      <c r="B41" s="74">
        <f t="shared" si="0"/>
        <v>0</v>
      </c>
      <c r="C41" s="52">
        <v>7</v>
      </c>
      <c r="D41" s="53"/>
      <c r="E41" s="53"/>
      <c r="F41" s="53"/>
      <c r="G41" s="164" t="s">
        <v>4</v>
      </c>
      <c r="H41" s="53">
        <v>100</v>
      </c>
      <c r="I41" s="234">
        <v>98.3</v>
      </c>
      <c r="J41" s="127" t="s">
        <v>4</v>
      </c>
      <c r="K41" s="57" t="str">
        <f t="shared" si="1"/>
        <v/>
      </c>
      <c r="L41" s="57" t="str">
        <f t="shared" si="2"/>
        <v/>
      </c>
      <c r="M41" s="57" t="str">
        <f t="shared" si="3"/>
        <v/>
      </c>
      <c r="N41" s="58" t="str">
        <f t="shared" si="4"/>
        <v/>
      </c>
      <c r="O41" s="57" t="str">
        <f t="shared" si="5"/>
        <v/>
      </c>
      <c r="P41" s="145" t="s">
        <v>4</v>
      </c>
      <c r="Q41" s="59" t="s">
        <v>4</v>
      </c>
      <c r="R41" s="59" t="s">
        <v>4</v>
      </c>
      <c r="S41" s="146" t="s">
        <v>4</v>
      </c>
      <c r="T41" s="231">
        <v>3.4000000000000002E-2</v>
      </c>
      <c r="U41" s="231">
        <v>3.3224439905812232E-2</v>
      </c>
      <c r="X41" s="231">
        <v>20.206</v>
      </c>
      <c r="Y41" s="231">
        <v>19.745089198142409</v>
      </c>
      <c r="Z41" s="231">
        <v>1.425</v>
      </c>
      <c r="AA41" s="231">
        <v>1.3924949078171303</v>
      </c>
      <c r="AB41" s="231">
        <v>5.7</v>
      </c>
      <c r="AC41" s="231">
        <v>5.569979631268521</v>
      </c>
      <c r="AD41" s="76"/>
      <c r="AE41" s="76"/>
      <c r="AF41" s="76"/>
      <c r="AG41" s="76"/>
      <c r="AH41" s="76"/>
      <c r="AI41" s="76"/>
      <c r="AJ41" s="76"/>
      <c r="AK41" s="76"/>
      <c r="AL41" s="76"/>
      <c r="AM41" s="76"/>
      <c r="AN41" s="76"/>
      <c r="AO41" s="76"/>
      <c r="AP41" s="76"/>
      <c r="AQ41" s="76"/>
      <c r="AR41" s="76"/>
      <c r="AS41" s="76"/>
      <c r="AT41" s="76"/>
      <c r="AU41" s="76"/>
      <c r="AV41" s="76"/>
      <c r="AW41" s="76"/>
      <c r="AX41" s="76"/>
      <c r="AY41" s="76"/>
      <c r="AZ41" s="76"/>
      <c r="BA41" s="76"/>
      <c r="BB41" s="77"/>
    </row>
    <row r="42" spans="1:54" ht="16.5" thickBot="1" x14ac:dyDescent="0.3">
      <c r="A42" s="75">
        <f>IF(ISBLANK(VLOOKUP(D42,#REF!,3)),0,1)</f>
        <v>1</v>
      </c>
      <c r="B42" s="74">
        <f t="shared" si="0"/>
        <v>0</v>
      </c>
      <c r="C42" s="52">
        <v>8</v>
      </c>
      <c r="D42" s="53"/>
      <c r="E42" s="53"/>
      <c r="F42" s="53"/>
      <c r="G42" s="164" t="s">
        <v>4</v>
      </c>
      <c r="H42" s="53">
        <v>100</v>
      </c>
      <c r="I42" s="234">
        <v>98.3</v>
      </c>
      <c r="J42" s="127" t="s">
        <v>4</v>
      </c>
      <c r="K42" s="57" t="str">
        <f t="shared" si="1"/>
        <v/>
      </c>
      <c r="L42" s="57" t="str">
        <f t="shared" si="2"/>
        <v/>
      </c>
      <c r="M42" s="57" t="str">
        <f t="shared" si="3"/>
        <v/>
      </c>
      <c r="N42" s="58" t="str">
        <f t="shared" si="4"/>
        <v/>
      </c>
      <c r="O42" s="57" t="str">
        <f t="shared" si="5"/>
        <v/>
      </c>
      <c r="P42" s="145" t="s">
        <v>4</v>
      </c>
      <c r="Q42" s="59" t="s">
        <v>4</v>
      </c>
      <c r="R42" s="59" t="s">
        <v>4</v>
      </c>
      <c r="S42" s="146" t="s">
        <v>4</v>
      </c>
      <c r="T42" s="231">
        <v>3.2000000000000001E-2</v>
      </c>
      <c r="U42" s="231">
        <v>3.1270061087823278E-2</v>
      </c>
      <c r="X42" s="231">
        <v>20.358000000000001</v>
      </c>
      <c r="Y42" s="231">
        <v>19.893621988309572</v>
      </c>
      <c r="Z42" s="231">
        <v>1.399</v>
      </c>
      <c r="AA42" s="231">
        <v>1.3670879831832738</v>
      </c>
      <c r="AB42" s="231">
        <v>5.53</v>
      </c>
      <c r="AC42" s="231">
        <v>5.4038574317394605</v>
      </c>
      <c r="AD42" s="76"/>
      <c r="AE42" s="76"/>
      <c r="AF42" s="76"/>
      <c r="AG42" s="76"/>
      <c r="AH42" s="76"/>
      <c r="AI42" s="76"/>
      <c r="AJ42" s="76"/>
      <c r="AK42" s="76"/>
      <c r="AL42" s="76"/>
      <c r="AM42" s="76"/>
      <c r="AN42" s="76"/>
      <c r="AO42" s="76"/>
      <c r="AP42" s="76"/>
      <c r="AQ42" s="76"/>
      <c r="AR42" s="76"/>
      <c r="AS42" s="76"/>
      <c r="AT42" s="76"/>
      <c r="AU42" s="76"/>
      <c r="AV42" s="76"/>
      <c r="AW42" s="76"/>
      <c r="AX42" s="76"/>
      <c r="AY42" s="76"/>
      <c r="AZ42" s="76"/>
      <c r="BA42" s="76"/>
      <c r="BB42" s="77"/>
    </row>
    <row r="43" spans="1:54" ht="16.5" thickBot="1" x14ac:dyDescent="0.3">
      <c r="A43" s="75">
        <f>IF(ISBLANK(VLOOKUP(D43,#REF!,3)),0,1)</f>
        <v>1</v>
      </c>
      <c r="B43" s="74">
        <f t="shared" si="0"/>
        <v>0</v>
      </c>
      <c r="C43" s="52">
        <v>9</v>
      </c>
      <c r="D43" s="53"/>
      <c r="E43" s="53"/>
      <c r="F43" s="53"/>
      <c r="G43" s="164" t="s">
        <v>4</v>
      </c>
      <c r="H43" s="53">
        <v>80</v>
      </c>
      <c r="I43" s="234">
        <v>80</v>
      </c>
      <c r="J43" s="127" t="s">
        <v>4</v>
      </c>
      <c r="K43" s="57" t="str">
        <f t="shared" si="1"/>
        <v/>
      </c>
      <c r="L43" s="57" t="str">
        <f t="shared" si="2"/>
        <v/>
      </c>
      <c r="M43" s="57" t="str">
        <f t="shared" si="3"/>
        <v/>
      </c>
      <c r="N43" s="58" t="str">
        <f t="shared" si="4"/>
        <v/>
      </c>
      <c r="O43" s="57" t="str">
        <f t="shared" si="5"/>
        <v/>
      </c>
      <c r="P43" s="145" t="s">
        <v>4</v>
      </c>
      <c r="Q43" s="59" t="s">
        <v>4</v>
      </c>
      <c r="R43" s="59" t="s">
        <v>4</v>
      </c>
      <c r="S43" s="146" t="s">
        <v>4</v>
      </c>
      <c r="T43" s="231">
        <v>5.6000000000000001E-2</v>
      </c>
      <c r="U43" s="231">
        <v>5.4722606903690733E-2</v>
      </c>
      <c r="X43" s="231">
        <v>17.834</v>
      </c>
      <c r="Y43" s="231">
        <v>17.427195920007509</v>
      </c>
      <c r="Z43" s="231">
        <v>1.31</v>
      </c>
      <c r="AA43" s="231">
        <v>1.2801181257827654</v>
      </c>
      <c r="AB43" s="231">
        <v>5.89</v>
      </c>
      <c r="AC43" s="231">
        <v>5.7556456189774714</v>
      </c>
      <c r="AD43" s="76"/>
      <c r="AE43" s="76"/>
      <c r="AF43" s="76"/>
      <c r="AG43" s="76"/>
      <c r="AH43" s="76"/>
      <c r="AI43" s="76"/>
      <c r="AJ43" s="76"/>
      <c r="AK43" s="76"/>
      <c r="AL43" s="76"/>
      <c r="AM43" s="76"/>
      <c r="AN43" s="76"/>
      <c r="AO43" s="76"/>
      <c r="AP43" s="76"/>
      <c r="AQ43" s="76"/>
      <c r="AR43" s="76"/>
      <c r="AS43" s="76"/>
      <c r="AT43" s="76"/>
      <c r="AU43" s="76"/>
      <c r="AV43" s="76"/>
      <c r="AW43" s="76"/>
      <c r="AX43" s="76"/>
      <c r="AY43" s="76"/>
      <c r="AZ43" s="76"/>
      <c r="BA43" s="76"/>
      <c r="BB43" s="77"/>
    </row>
    <row r="44" spans="1:54" ht="16.5" thickBot="1" x14ac:dyDescent="0.3">
      <c r="A44" s="75">
        <f>IF(ISBLANK(VLOOKUP(D44,#REF!,3)),0,1)</f>
        <v>1</v>
      </c>
      <c r="B44" s="74">
        <f t="shared" si="0"/>
        <v>0</v>
      </c>
      <c r="C44" s="52">
        <v>10</v>
      </c>
      <c r="D44" s="53"/>
      <c r="E44" s="53"/>
      <c r="F44" s="53"/>
      <c r="G44" s="164" t="s">
        <v>4</v>
      </c>
      <c r="H44" s="53">
        <v>60</v>
      </c>
      <c r="I44" s="234">
        <v>60</v>
      </c>
      <c r="J44" s="127" t="s">
        <v>4</v>
      </c>
      <c r="K44" s="57" t="str">
        <f t="shared" si="1"/>
        <v/>
      </c>
      <c r="L44" s="57" t="str">
        <f t="shared" si="2"/>
        <v/>
      </c>
      <c r="M44" s="57" t="str">
        <f t="shared" si="3"/>
        <v/>
      </c>
      <c r="N44" s="58" t="str">
        <f t="shared" si="4"/>
        <v/>
      </c>
      <c r="O44" s="57" t="str">
        <f t="shared" si="5"/>
        <v/>
      </c>
      <c r="P44" s="145" t="s">
        <v>4</v>
      </c>
      <c r="Q44" s="59" t="s">
        <v>4</v>
      </c>
      <c r="R44" s="59" t="s">
        <v>4</v>
      </c>
      <c r="S44" s="146" t="s">
        <v>4</v>
      </c>
      <c r="T44" s="231">
        <v>0.13100000000000001</v>
      </c>
      <c r="U44" s="231">
        <v>0.12801181257827654</v>
      </c>
      <c r="X44" s="231">
        <v>17.268999999999998</v>
      </c>
      <c r="Y44" s="231">
        <v>16.875083903925628</v>
      </c>
      <c r="Z44" s="231">
        <v>1.3049999999999999</v>
      </c>
      <c r="AA44" s="231">
        <v>1.2752321787377929</v>
      </c>
      <c r="AB44" s="231">
        <v>6.29</v>
      </c>
      <c r="AC44" s="231">
        <v>6.1465213825752629</v>
      </c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  <c r="AP44" s="76"/>
      <c r="AQ44" s="76"/>
      <c r="AR44" s="76"/>
      <c r="AS44" s="76"/>
      <c r="AT44" s="76"/>
      <c r="AU44" s="76"/>
      <c r="AV44" s="76"/>
      <c r="AW44" s="76"/>
      <c r="AX44" s="76"/>
      <c r="AY44" s="76"/>
      <c r="AZ44" s="76"/>
      <c r="BA44" s="76"/>
      <c r="BB44" s="77"/>
    </row>
    <row r="45" spans="1:54" ht="16.5" thickBot="1" x14ac:dyDescent="0.3">
      <c r="A45" s="75">
        <f>IF(ISBLANK(VLOOKUP(D45,#REF!,3)),0,1)</f>
        <v>1</v>
      </c>
      <c r="B45" s="74">
        <f t="shared" si="0"/>
        <v>0</v>
      </c>
      <c r="C45" s="52">
        <v>11</v>
      </c>
      <c r="D45" s="53"/>
      <c r="E45" s="53"/>
      <c r="F45" s="53"/>
      <c r="G45" s="164" t="s">
        <v>4</v>
      </c>
      <c r="H45" s="53">
        <v>40</v>
      </c>
      <c r="I45" s="234">
        <v>40</v>
      </c>
      <c r="J45" s="127" t="s">
        <v>4</v>
      </c>
      <c r="K45" s="57" t="str">
        <f t="shared" si="1"/>
        <v/>
      </c>
      <c r="L45" s="57" t="str">
        <f t="shared" si="2"/>
        <v/>
      </c>
      <c r="M45" s="57" t="str">
        <f t="shared" si="3"/>
        <v/>
      </c>
      <c r="N45" s="58" t="str">
        <f t="shared" si="4"/>
        <v/>
      </c>
      <c r="O45" s="57" t="str">
        <f t="shared" si="5"/>
        <v/>
      </c>
      <c r="P45" s="145" t="s">
        <v>4</v>
      </c>
      <c r="Q45" s="59" t="s">
        <v>4</v>
      </c>
      <c r="R45" s="59" t="s">
        <v>4</v>
      </c>
      <c r="S45" s="146" t="s">
        <v>4</v>
      </c>
      <c r="T45" s="231">
        <v>0.373</v>
      </c>
      <c r="U45" s="231">
        <v>0.36449164955494007</v>
      </c>
      <c r="X45" s="231">
        <v>14.127000000000001</v>
      </c>
      <c r="Y45" s="231">
        <v>13.804754780864982</v>
      </c>
      <c r="Z45" s="231">
        <v>1.141</v>
      </c>
      <c r="AA45" s="231">
        <v>1.1149731156626987</v>
      </c>
      <c r="AB45" s="231">
        <v>5.7</v>
      </c>
      <c r="AC45" s="231">
        <v>5.569979631268521</v>
      </c>
      <c r="AD45" s="76"/>
      <c r="AE45" s="76"/>
      <c r="AF45" s="76"/>
      <c r="AG45" s="76"/>
      <c r="AH45" s="76"/>
      <c r="AI45" s="76"/>
      <c r="AJ45" s="76"/>
      <c r="AK45" s="76"/>
      <c r="AL45" s="76"/>
      <c r="AM45" s="76"/>
      <c r="AN45" s="76"/>
      <c r="AO45" s="76"/>
      <c r="AP45" s="76"/>
      <c r="AQ45" s="76"/>
      <c r="AR45" s="76"/>
      <c r="AS45" s="76"/>
      <c r="AT45" s="76"/>
      <c r="AU45" s="76"/>
      <c r="AV45" s="76"/>
      <c r="AW45" s="76"/>
      <c r="AX45" s="76"/>
      <c r="AY45" s="76"/>
      <c r="AZ45" s="76"/>
      <c r="BA45" s="76"/>
      <c r="BB45" s="77"/>
    </row>
    <row r="46" spans="1:54" ht="16.5" thickBot="1" x14ac:dyDescent="0.3">
      <c r="A46" s="75">
        <f>IF(ISBLANK(VLOOKUP(D46,#REF!,3)),0,1)</f>
        <v>1</v>
      </c>
      <c r="B46" s="74">
        <f t="shared" si="0"/>
        <v>0</v>
      </c>
      <c r="C46" s="52">
        <v>12</v>
      </c>
      <c r="D46" s="53"/>
      <c r="E46" s="54"/>
      <c r="F46" s="55"/>
      <c r="G46" s="164" t="s">
        <v>4</v>
      </c>
      <c r="H46" s="53">
        <v>20</v>
      </c>
      <c r="I46" s="234">
        <v>19.5</v>
      </c>
      <c r="J46" s="127" t="s">
        <v>4</v>
      </c>
      <c r="K46" s="127" t="s">
        <v>4</v>
      </c>
      <c r="L46" s="127" t="s">
        <v>4</v>
      </c>
      <c r="M46" s="127" t="s">
        <v>4</v>
      </c>
      <c r="N46" s="127" t="s">
        <v>4</v>
      </c>
      <c r="O46" s="127" t="s">
        <v>4</v>
      </c>
      <c r="P46" s="145" t="s">
        <v>4</v>
      </c>
      <c r="Q46" s="59" t="s">
        <v>4</v>
      </c>
      <c r="R46" s="59" t="s">
        <v>4</v>
      </c>
      <c r="S46" s="146" t="s">
        <v>4</v>
      </c>
      <c r="T46" s="231">
        <v>0.253</v>
      </c>
      <c r="U46" s="231">
        <v>0.2472289204756028</v>
      </c>
      <c r="X46" s="231">
        <v>8.2270000000000003</v>
      </c>
      <c r="Y46" s="231">
        <v>8.0393372677975652</v>
      </c>
      <c r="Z46" s="231">
        <v>0.751</v>
      </c>
      <c r="AA46" s="231">
        <v>0.73386924615485249</v>
      </c>
      <c r="AB46" s="231">
        <v>4.18</v>
      </c>
      <c r="AC46" s="231">
        <v>4.0846517295969154</v>
      </c>
      <c r="AD46" s="76"/>
      <c r="AE46" s="76"/>
      <c r="AF46" s="76"/>
      <c r="AG46" s="76"/>
      <c r="AH46" s="76"/>
      <c r="AI46" s="76"/>
      <c r="AJ46" s="76"/>
      <c r="AK46" s="76"/>
      <c r="AL46" s="76"/>
      <c r="AM46" s="76"/>
      <c r="AN46" s="76"/>
      <c r="AO46" s="76"/>
      <c r="AP46" s="76"/>
      <c r="AQ46" s="76"/>
      <c r="AR46" s="76"/>
      <c r="AS46" s="76"/>
      <c r="AT46" s="76"/>
      <c r="AU46" s="76"/>
      <c r="AV46" s="76"/>
      <c r="AW46" s="76"/>
      <c r="AX46" s="76"/>
      <c r="AY46" s="76"/>
      <c r="AZ46" s="76"/>
      <c r="BA46" s="76"/>
      <c r="BB46" s="77"/>
    </row>
    <row r="47" spans="1:54" ht="16.5" thickBot="1" x14ac:dyDescent="0.3">
      <c r="A47" s="75">
        <f>IF(ISBLANK(VLOOKUP(D47,#REF!,3)),0,1)</f>
        <v>1</v>
      </c>
      <c r="B47" s="74">
        <f t="shared" si="0"/>
        <v>0</v>
      </c>
      <c r="C47" s="52">
        <v>13</v>
      </c>
      <c r="D47" s="53"/>
      <c r="E47" s="54"/>
      <c r="F47" s="55"/>
      <c r="G47" s="164" t="s">
        <v>4</v>
      </c>
      <c r="H47" s="53">
        <v>10</v>
      </c>
      <c r="I47" s="234">
        <v>10</v>
      </c>
      <c r="J47" s="127" t="s">
        <v>4</v>
      </c>
      <c r="K47" s="127" t="s">
        <v>4</v>
      </c>
      <c r="L47" s="127" t="s">
        <v>4</v>
      </c>
      <c r="M47" s="127" t="s">
        <v>4</v>
      </c>
      <c r="N47" s="127" t="s">
        <v>4</v>
      </c>
      <c r="O47" s="127" t="s">
        <v>4</v>
      </c>
      <c r="P47" s="145" t="s">
        <v>4</v>
      </c>
      <c r="Q47" s="59" t="s">
        <v>4</v>
      </c>
      <c r="R47" s="59" t="s">
        <v>4</v>
      </c>
      <c r="S47" s="146" t="s">
        <v>4</v>
      </c>
      <c r="T47" s="231">
        <v>2.1999999999999999E-2</v>
      </c>
      <c r="U47" s="231">
        <v>2.1498166997878501E-2</v>
      </c>
      <c r="X47" s="231">
        <v>0.44799999999999995</v>
      </c>
      <c r="Y47" s="231">
        <v>0.43778085522952581</v>
      </c>
      <c r="Z47" s="231">
        <v>0.35199999999999998</v>
      </c>
      <c r="AA47" s="231">
        <v>0.34397067196605602</v>
      </c>
      <c r="AB47" s="231">
        <v>2.5299999999999998</v>
      </c>
      <c r="AC47" s="231">
        <v>2.4722892047560276</v>
      </c>
      <c r="AD47" s="76"/>
      <c r="AE47" s="76"/>
      <c r="AF47" s="76"/>
      <c r="AG47" s="76"/>
      <c r="AH47" s="76"/>
      <c r="AI47" s="76"/>
      <c r="AJ47" s="76"/>
      <c r="AK47" s="76"/>
      <c r="AL47" s="76"/>
      <c r="AM47" s="76"/>
      <c r="AN47" s="76"/>
      <c r="AO47" s="76"/>
      <c r="AP47" s="76"/>
      <c r="AQ47" s="76"/>
      <c r="AR47" s="76"/>
      <c r="AS47" s="76"/>
      <c r="AT47" s="76"/>
      <c r="AU47" s="76"/>
      <c r="AV47" s="76"/>
      <c r="AW47" s="76"/>
      <c r="AX47" s="76"/>
      <c r="AY47" s="76"/>
      <c r="AZ47" s="76"/>
      <c r="BA47" s="76"/>
      <c r="BB47" s="77"/>
    </row>
    <row r="48" spans="1:54" ht="16.5" thickBot="1" x14ac:dyDescent="0.3">
      <c r="A48" s="75">
        <f>IF(ISBLANK(VLOOKUP(D48,#REF!,3)),0,1)</f>
        <v>1</v>
      </c>
      <c r="B48" s="74">
        <f t="shared" si="0"/>
        <v>0</v>
      </c>
      <c r="C48" s="52">
        <v>14</v>
      </c>
      <c r="D48" s="53"/>
      <c r="E48" s="54"/>
      <c r="F48" s="55"/>
      <c r="G48" s="164" t="s">
        <v>4</v>
      </c>
      <c r="H48" s="53">
        <v>0</v>
      </c>
      <c r="I48" s="234">
        <v>1.36</v>
      </c>
      <c r="J48" s="127" t="s">
        <v>4</v>
      </c>
      <c r="K48" s="127" t="s">
        <v>4</v>
      </c>
      <c r="L48" s="127" t="s">
        <v>4</v>
      </c>
      <c r="M48" s="127" t="s">
        <v>4</v>
      </c>
      <c r="N48" s="127" t="s">
        <v>4</v>
      </c>
      <c r="O48" s="127" t="s">
        <v>4</v>
      </c>
      <c r="P48" s="145" t="s">
        <v>4</v>
      </c>
      <c r="Q48" s="59" t="s">
        <v>4</v>
      </c>
      <c r="R48" s="59" t="s">
        <v>4</v>
      </c>
      <c r="S48" s="146" t="s">
        <v>4</v>
      </c>
      <c r="T48" s="231">
        <v>0</v>
      </c>
      <c r="U48" s="231">
        <v>0</v>
      </c>
      <c r="X48" s="231">
        <v>0.12</v>
      </c>
      <c r="Y48" s="231">
        <v>0.11726272907933728</v>
      </c>
      <c r="Z48" s="231">
        <v>0.19600000000000001</v>
      </c>
      <c r="AA48" s="231">
        <v>0.19152912416291759</v>
      </c>
      <c r="AB48" s="231">
        <v>2.2400000000000002</v>
      </c>
      <c r="AC48" s="231">
        <v>2.1889042761476296</v>
      </c>
      <c r="AD48" s="76"/>
      <c r="AE48" s="76"/>
      <c r="AF48" s="76"/>
      <c r="AG48" s="76"/>
      <c r="AH48" s="76"/>
      <c r="AI48" s="76"/>
      <c r="AJ48" s="76"/>
      <c r="AK48" s="76"/>
      <c r="AL48" s="76"/>
      <c r="AM48" s="76"/>
      <c r="AN48" s="76"/>
      <c r="AO48" s="76"/>
      <c r="AP48" s="76"/>
      <c r="AQ48" s="76"/>
      <c r="AR48" s="76"/>
      <c r="AS48" s="76"/>
      <c r="AT48" s="76"/>
      <c r="AU48" s="76"/>
      <c r="AV48" s="76"/>
      <c r="AW48" s="76"/>
      <c r="AX48" s="76"/>
      <c r="AY48" s="76"/>
      <c r="AZ48" s="76"/>
      <c r="BA48" s="76"/>
      <c r="BB48" s="77"/>
    </row>
    <row r="49" spans="1:54" ht="16.5" thickBot="1" x14ac:dyDescent="0.3">
      <c r="A49" s="75">
        <f>IF(ISBLANK(VLOOKUP(D49,#REF!,3)),0,1)</f>
        <v>1</v>
      </c>
      <c r="B49" s="74">
        <f t="shared" si="0"/>
        <v>0</v>
      </c>
      <c r="C49" s="52">
        <v>15</v>
      </c>
      <c r="D49" s="53"/>
      <c r="E49" s="54"/>
      <c r="F49" s="55"/>
      <c r="G49" s="164" t="s">
        <v>4</v>
      </c>
      <c r="I49" s="159" t="s">
        <v>4</v>
      </c>
      <c r="J49" s="16"/>
      <c r="K49" s="16"/>
      <c r="L49" s="16"/>
      <c r="M49" s="16"/>
      <c r="N49" s="16"/>
      <c r="O49" s="16"/>
      <c r="P49" s="145" t="s">
        <v>4</v>
      </c>
      <c r="Q49" s="169"/>
      <c r="R49" s="169"/>
      <c r="S49" s="146" t="s">
        <v>4</v>
      </c>
      <c r="AD49" s="76"/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76"/>
      <c r="AR49" s="76"/>
      <c r="AS49" s="76"/>
      <c r="AT49" s="76"/>
      <c r="AU49" s="76"/>
      <c r="AV49" s="76"/>
      <c r="AW49" s="76"/>
      <c r="AX49" s="76"/>
      <c r="AY49" s="76"/>
      <c r="AZ49" s="76"/>
      <c r="BA49" s="76"/>
      <c r="BB49" s="77"/>
    </row>
    <row r="50" spans="1:54" ht="16.5" thickBot="1" x14ac:dyDescent="0.3">
      <c r="A50" s="75">
        <f>IF(ISBLANK(VLOOKUP(D50,#REF!,3)),0,1)</f>
        <v>1</v>
      </c>
      <c r="B50" s="74">
        <f t="shared" si="0"/>
        <v>0</v>
      </c>
      <c r="C50" s="52">
        <v>16</v>
      </c>
      <c r="D50" s="53"/>
      <c r="E50" s="54"/>
      <c r="F50" s="55"/>
      <c r="G50" s="164" t="s">
        <v>4</v>
      </c>
      <c r="I50" s="159" t="s">
        <v>4</v>
      </c>
      <c r="J50" s="16"/>
      <c r="K50" s="16"/>
      <c r="L50" s="16"/>
      <c r="M50" s="16"/>
      <c r="N50" s="16"/>
      <c r="O50" s="16"/>
      <c r="P50" s="145" t="s">
        <v>4</v>
      </c>
      <c r="Q50" s="169"/>
      <c r="R50" s="169"/>
      <c r="S50" s="146" t="s">
        <v>4</v>
      </c>
      <c r="AD50" s="76"/>
      <c r="AE50" s="76"/>
      <c r="AF50" s="76"/>
      <c r="AG50" s="76"/>
      <c r="AH50" s="76"/>
      <c r="AI50" s="76"/>
      <c r="AJ50" s="76"/>
      <c r="AK50" s="76"/>
      <c r="AL50" s="76"/>
      <c r="AM50" s="76"/>
      <c r="AN50" s="76"/>
      <c r="AO50" s="76"/>
      <c r="AP50" s="76"/>
      <c r="AQ50" s="76"/>
      <c r="AR50" s="76"/>
      <c r="AS50" s="76"/>
      <c r="AT50" s="76"/>
      <c r="AU50" s="76"/>
      <c r="AV50" s="76"/>
      <c r="AW50" s="76"/>
      <c r="AX50" s="76"/>
      <c r="AY50" s="76"/>
      <c r="AZ50" s="76"/>
      <c r="BA50" s="76"/>
      <c r="BB50" s="77"/>
    </row>
    <row r="51" spans="1:54" ht="16.5" thickBot="1" x14ac:dyDescent="0.3">
      <c r="A51" s="75">
        <f>IF(ISBLANK(VLOOKUP(D51,#REF!,3)),0,1)</f>
        <v>1</v>
      </c>
      <c r="B51" s="74">
        <f t="shared" si="0"/>
        <v>0</v>
      </c>
      <c r="C51" s="52">
        <v>17</v>
      </c>
      <c r="D51" s="53"/>
      <c r="E51" s="54"/>
      <c r="F51" s="55"/>
      <c r="G51" s="164" t="s">
        <v>4</v>
      </c>
      <c r="I51" s="159" t="s">
        <v>4</v>
      </c>
      <c r="J51" s="16"/>
      <c r="K51" s="16"/>
      <c r="L51" s="16"/>
      <c r="M51" s="16"/>
      <c r="N51" s="16"/>
      <c r="O51" s="16"/>
      <c r="P51" s="145" t="s">
        <v>4</v>
      </c>
      <c r="Q51" s="169"/>
      <c r="R51" s="169"/>
      <c r="S51" s="146" t="s">
        <v>4</v>
      </c>
      <c r="AD51" s="76"/>
      <c r="AE51" s="76"/>
      <c r="AF51" s="76"/>
      <c r="AG51" s="76"/>
      <c r="AH51" s="76"/>
      <c r="AI51" s="76"/>
      <c r="AJ51" s="76"/>
      <c r="AK51" s="76"/>
      <c r="AL51" s="76"/>
      <c r="AM51" s="76"/>
      <c r="AN51" s="76"/>
      <c r="AO51" s="76"/>
      <c r="AP51" s="76"/>
      <c r="AQ51" s="76"/>
      <c r="AR51" s="76"/>
      <c r="AS51" s="76"/>
      <c r="AT51" s="76"/>
      <c r="AU51" s="76"/>
      <c r="AV51" s="76"/>
      <c r="AW51" s="76"/>
      <c r="AX51" s="76"/>
      <c r="AY51" s="76"/>
      <c r="AZ51" s="76"/>
      <c r="BA51" s="76"/>
      <c r="BB51" s="77"/>
    </row>
    <row r="52" spans="1:54" ht="16.5" thickBot="1" x14ac:dyDescent="0.3">
      <c r="A52" s="75">
        <f>IF(ISBLANK(VLOOKUP(D52,#REF!,3)),0,1)</f>
        <v>1</v>
      </c>
      <c r="B52" s="74">
        <f t="shared" si="0"/>
        <v>0</v>
      </c>
      <c r="C52" s="52">
        <v>18</v>
      </c>
      <c r="D52" s="53"/>
      <c r="E52" s="54"/>
      <c r="F52" s="55"/>
      <c r="G52" s="164" t="s">
        <v>4</v>
      </c>
      <c r="I52" s="159" t="s">
        <v>4</v>
      </c>
      <c r="J52" s="16"/>
      <c r="K52" s="16"/>
      <c r="L52" s="16"/>
      <c r="M52" s="16"/>
      <c r="N52" s="16"/>
      <c r="O52" s="16"/>
      <c r="P52" s="145" t="s">
        <v>4</v>
      </c>
      <c r="Q52" s="169"/>
      <c r="R52" s="169"/>
      <c r="S52" s="146" t="s">
        <v>4</v>
      </c>
      <c r="AD52" s="76"/>
      <c r="AE52" s="76"/>
      <c r="AF52" s="76"/>
      <c r="AG52" s="76"/>
      <c r="AH52" s="76"/>
      <c r="AI52" s="76"/>
      <c r="AJ52" s="76"/>
      <c r="AK52" s="76"/>
      <c r="AL52" s="76"/>
      <c r="AM52" s="76"/>
      <c r="AN52" s="76"/>
      <c r="AO52" s="76"/>
      <c r="AP52" s="76"/>
      <c r="AQ52" s="76"/>
      <c r="AR52" s="76"/>
      <c r="AS52" s="76"/>
      <c r="AT52" s="76"/>
      <c r="AU52" s="76"/>
      <c r="AV52" s="76"/>
      <c r="AW52" s="76"/>
      <c r="AX52" s="76"/>
      <c r="AY52" s="76"/>
      <c r="AZ52" s="76"/>
      <c r="BA52" s="76"/>
      <c r="BB52" s="77"/>
    </row>
    <row r="53" spans="1:54" ht="16.5" thickBot="1" x14ac:dyDescent="0.3">
      <c r="A53" s="75">
        <f>IF(ISBLANK(VLOOKUP(D53,#REF!,3)),0,1)</f>
        <v>1</v>
      </c>
      <c r="B53" s="74">
        <f t="shared" si="0"/>
        <v>0</v>
      </c>
      <c r="C53" s="52">
        <v>19</v>
      </c>
      <c r="D53" s="53"/>
      <c r="E53" s="54"/>
      <c r="F53" s="55"/>
      <c r="G53" s="164" t="s">
        <v>4</v>
      </c>
      <c r="I53" s="159" t="s">
        <v>4</v>
      </c>
      <c r="J53" s="16"/>
      <c r="K53" s="16"/>
      <c r="L53" s="16"/>
      <c r="M53" s="16"/>
      <c r="N53" s="16"/>
      <c r="O53" s="16"/>
      <c r="P53" s="145" t="s">
        <v>4</v>
      </c>
      <c r="Q53" s="169"/>
      <c r="R53" s="169"/>
      <c r="S53" s="146" t="s">
        <v>4</v>
      </c>
      <c r="AD53" s="76"/>
      <c r="AE53" s="76"/>
      <c r="AF53" s="76"/>
      <c r="AG53" s="76"/>
      <c r="AH53" s="76"/>
      <c r="AI53" s="76"/>
      <c r="AJ53" s="76"/>
      <c r="AK53" s="76"/>
      <c r="AL53" s="76"/>
      <c r="AM53" s="76"/>
      <c r="AN53" s="76"/>
      <c r="AO53" s="76"/>
      <c r="AP53" s="76"/>
      <c r="AQ53" s="76"/>
      <c r="AR53" s="76"/>
      <c r="AS53" s="76"/>
      <c r="AT53" s="76"/>
      <c r="AU53" s="76"/>
      <c r="AV53" s="76"/>
      <c r="AW53" s="76"/>
      <c r="AX53" s="76"/>
      <c r="AY53" s="76"/>
      <c r="AZ53" s="76"/>
      <c r="BA53" s="76"/>
      <c r="BB53" s="77"/>
    </row>
    <row r="54" spans="1:54" ht="16.5" thickBot="1" x14ac:dyDescent="0.3">
      <c r="A54" s="75">
        <f>IF(ISBLANK(VLOOKUP(D54,#REF!,3)),0,1)</f>
        <v>1</v>
      </c>
      <c r="B54" s="74">
        <f t="shared" si="0"/>
        <v>0</v>
      </c>
      <c r="C54" s="52">
        <v>20</v>
      </c>
      <c r="D54" s="53"/>
      <c r="E54" s="54"/>
      <c r="F54" s="55"/>
      <c r="G54" s="164" t="s">
        <v>4</v>
      </c>
      <c r="I54" s="159" t="s">
        <v>4</v>
      </c>
      <c r="J54" s="16"/>
      <c r="K54" s="16"/>
      <c r="L54" s="16"/>
      <c r="M54" s="16"/>
      <c r="N54" s="16"/>
      <c r="O54" s="16"/>
      <c r="P54" s="145" t="s">
        <v>4</v>
      </c>
      <c r="Q54" s="169"/>
      <c r="R54" s="169"/>
      <c r="S54" s="146" t="s">
        <v>4</v>
      </c>
      <c r="AD54" s="76"/>
      <c r="AE54" s="76"/>
      <c r="AF54" s="76"/>
      <c r="AG54" s="76"/>
      <c r="AH54" s="76"/>
      <c r="AI54" s="76"/>
      <c r="AJ54" s="76"/>
      <c r="AK54" s="76"/>
      <c r="AL54" s="76"/>
      <c r="AM54" s="76"/>
      <c r="AN54" s="76"/>
      <c r="AO54" s="76"/>
      <c r="AP54" s="76"/>
      <c r="AQ54" s="76"/>
      <c r="AR54" s="76"/>
      <c r="AS54" s="76"/>
      <c r="AT54" s="76"/>
      <c r="AU54" s="76"/>
      <c r="AV54" s="76"/>
      <c r="AW54" s="76"/>
      <c r="AX54" s="76"/>
      <c r="AY54" s="76"/>
      <c r="AZ54" s="76"/>
      <c r="BA54" s="76"/>
      <c r="BB54" s="77"/>
    </row>
    <row r="55" spans="1:54" ht="16.5" thickBot="1" x14ac:dyDescent="0.3">
      <c r="A55" s="75">
        <f>IF(ISBLANK(VLOOKUP(D55,#REF!,3)),0,1)</f>
        <v>1</v>
      </c>
      <c r="B55" s="74">
        <f t="shared" si="0"/>
        <v>0</v>
      </c>
      <c r="C55" s="52">
        <v>21</v>
      </c>
      <c r="D55" s="53"/>
      <c r="E55" s="54"/>
      <c r="F55" s="55"/>
      <c r="G55" s="164" t="s">
        <v>4</v>
      </c>
      <c r="I55" s="159" t="s">
        <v>4</v>
      </c>
      <c r="J55" s="16"/>
      <c r="K55" s="16"/>
      <c r="L55" s="16"/>
      <c r="M55" s="16"/>
      <c r="N55" s="16"/>
      <c r="O55" s="16"/>
      <c r="P55" s="145" t="s">
        <v>4</v>
      </c>
      <c r="Q55" s="169"/>
      <c r="R55" s="169"/>
      <c r="S55" s="146" t="s">
        <v>4</v>
      </c>
      <c r="AD55" s="76"/>
      <c r="AE55" s="76"/>
      <c r="AF55" s="76"/>
      <c r="AG55" s="76"/>
      <c r="AH55" s="76"/>
      <c r="AI55" s="76"/>
      <c r="AJ55" s="76"/>
      <c r="AK55" s="76"/>
      <c r="AL55" s="76"/>
      <c r="AM55" s="76"/>
      <c r="AN55" s="76"/>
      <c r="AO55" s="76"/>
      <c r="AP55" s="76"/>
      <c r="AQ55" s="76"/>
      <c r="AR55" s="76"/>
      <c r="AS55" s="76"/>
      <c r="AT55" s="76"/>
      <c r="AU55" s="76"/>
      <c r="AV55" s="76"/>
      <c r="AW55" s="76"/>
      <c r="AX55" s="76"/>
      <c r="AY55" s="76"/>
      <c r="AZ55" s="76"/>
      <c r="BA55" s="76"/>
      <c r="BB55" s="77"/>
    </row>
    <row r="56" spans="1:54" ht="15.75" x14ac:dyDescent="0.25">
      <c r="A56" s="75">
        <f>IF(ISBLANK(VLOOKUP(D56,#REF!,3)),0,1)</f>
        <v>1</v>
      </c>
      <c r="B56" s="74">
        <f t="shared" si="0"/>
        <v>0</v>
      </c>
      <c r="C56" s="52">
        <v>22</v>
      </c>
      <c r="D56" s="53"/>
      <c r="E56" s="54"/>
      <c r="F56" s="55"/>
      <c r="G56" s="164" t="s">
        <v>4</v>
      </c>
      <c r="I56" s="159" t="s">
        <v>4</v>
      </c>
      <c r="J56" s="16"/>
      <c r="K56" s="16"/>
      <c r="L56" s="16"/>
      <c r="M56" s="16"/>
      <c r="N56" s="16"/>
      <c r="O56" s="16"/>
      <c r="P56" s="145" t="s">
        <v>4</v>
      </c>
      <c r="Q56" s="169"/>
      <c r="R56" s="169"/>
      <c r="S56" s="146" t="s">
        <v>4</v>
      </c>
      <c r="AD56" s="76"/>
      <c r="AE56" s="76"/>
      <c r="AF56" s="76"/>
      <c r="AG56" s="76"/>
      <c r="AH56" s="76"/>
      <c r="AI56" s="76"/>
      <c r="AJ56" s="76"/>
      <c r="AK56" s="76"/>
      <c r="AL56" s="76"/>
      <c r="AM56" s="76"/>
      <c r="AN56" s="76"/>
      <c r="AO56" s="76"/>
      <c r="AP56" s="76"/>
      <c r="AQ56" s="76"/>
      <c r="AR56" s="76"/>
      <c r="AS56" s="76"/>
      <c r="AT56" s="76"/>
      <c r="AU56" s="76"/>
      <c r="AV56" s="76"/>
      <c r="AW56" s="76"/>
      <c r="AX56" s="76"/>
      <c r="AY56" s="76"/>
      <c r="AZ56" s="76"/>
      <c r="BA56" s="76"/>
      <c r="BB56" s="77"/>
    </row>
    <row r="57" spans="1:54" ht="15.75" x14ac:dyDescent="0.25">
      <c r="A57" s="75">
        <f>IF(ISBLANK(VLOOKUP(D57,#REF!,3)),0,1)</f>
        <v>1</v>
      </c>
      <c r="B57" s="74">
        <f t="shared" si="0"/>
        <v>0</v>
      </c>
      <c r="C57" s="52">
        <v>23</v>
      </c>
      <c r="D57" s="53"/>
      <c r="E57" s="54"/>
      <c r="F57" s="55"/>
      <c r="G57" s="112"/>
      <c r="H57" s="53"/>
      <c r="I57" s="53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  <c r="AG57" s="76"/>
      <c r="AH57" s="76"/>
      <c r="AI57" s="76"/>
      <c r="AJ57" s="76"/>
      <c r="AK57" s="76"/>
      <c r="AL57" s="76"/>
      <c r="AM57" s="76"/>
      <c r="AN57" s="76"/>
      <c r="AO57" s="76"/>
      <c r="AP57" s="76"/>
      <c r="AQ57" s="76"/>
      <c r="AR57" s="76"/>
      <c r="AS57" s="76"/>
      <c r="AT57" s="76"/>
      <c r="AU57" s="76"/>
      <c r="AV57" s="76"/>
      <c r="AW57" s="76"/>
      <c r="AX57" s="76"/>
      <c r="AY57" s="76"/>
      <c r="AZ57" s="76"/>
      <c r="BA57" s="76"/>
      <c r="BB57" s="77"/>
    </row>
    <row r="58" spans="1:54" ht="16.5" thickBot="1" x14ac:dyDescent="0.3">
      <c r="A58" s="75">
        <f>IF(ISBLANK(VLOOKUP(D58,#REF!,3)),0,1)</f>
        <v>1</v>
      </c>
      <c r="B58" s="74">
        <f t="shared" si="0"/>
        <v>0</v>
      </c>
      <c r="C58" s="61">
        <v>24</v>
      </c>
      <c r="D58" s="62"/>
      <c r="E58" s="63"/>
      <c r="F58" s="64"/>
      <c r="G58" s="113"/>
      <c r="H58" s="62"/>
      <c r="I58" s="62"/>
      <c r="J58" s="152" t="s">
        <v>4</v>
      </c>
      <c r="K58" s="65" t="str">
        <f>IF(ISBLANK(E58),"",(0.000824493-(0.0000040899*E58)+(0.000000076438*E58^2)-(0.00000000082467*E58^3)+(0.0000000000053875*E58^4)))</f>
        <v/>
      </c>
      <c r="L58" s="65" t="str">
        <f t="shared" ref="L58" si="6">IF(ISBLANK(E58),"",(-0.00000572466+(0.00000010227*E58)-(0.0000000016546*E58^2)))</f>
        <v/>
      </c>
      <c r="M58" s="65" t="str">
        <f t="shared" ref="M58" si="7">IF(ISBLANK(E58),"",IF(ISBLANK(G58),(O58+(K58*35)+(L58*35^1.5)+(0.00000048314*35^2)),(O58+(K58*G58)+(L58*G58^1.5)+(0.00000048314*G58^2))))</f>
        <v/>
      </c>
      <c r="N58" s="66" t="str">
        <f t="shared" ref="N58" si="8">IF(ISBLANK(D58),"",IF(ISBLANK(G58),J58*(1+0.00001*(35-20)),J58*(1+0.00001*(G58-20))))</f>
        <v/>
      </c>
      <c r="O58" s="65" t="str">
        <f t="shared" ref="O58" si="9">IF(ISBLANK(E58),"",(0.999842594+(0.00006793952*E58)-(0.00000909529*E58^2)+(0.0000001001685*E58^3)-(0.000000001120083*E58^4)+(0.000000000006536332*E58^5)))</f>
        <v/>
      </c>
      <c r="P58" s="67" t="s">
        <v>4</v>
      </c>
      <c r="Q58" s="153" t="s">
        <v>4</v>
      </c>
      <c r="R58" s="68" t="s">
        <v>4</v>
      </c>
      <c r="S58" s="68" t="s">
        <v>4</v>
      </c>
      <c r="T58" s="78"/>
      <c r="U58" s="78"/>
      <c r="V58" s="78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/>
      <c r="AH58" s="78"/>
      <c r="AI58" s="78"/>
      <c r="AJ58" s="78"/>
      <c r="AK58" s="78"/>
      <c r="AL58" s="78"/>
      <c r="AM58" s="78"/>
      <c r="AN58" s="78"/>
      <c r="AO58" s="78"/>
      <c r="AP58" s="78"/>
      <c r="AQ58" s="78"/>
      <c r="AR58" s="78"/>
      <c r="AS58" s="78"/>
      <c r="AT58" s="78"/>
      <c r="AU58" s="78"/>
      <c r="AV58" s="78"/>
      <c r="AW58" s="78"/>
      <c r="AX58" s="78"/>
      <c r="AY58" s="78"/>
      <c r="AZ58" s="78"/>
      <c r="BA58" s="78"/>
      <c r="BB58" s="79"/>
    </row>
  </sheetData>
  <dataConsolidate/>
  <mergeCells count="70"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AV31:AV32"/>
    <mergeCell ref="AW31:AW32"/>
    <mergeCell ref="AX31:AX32"/>
    <mergeCell ref="AY31:AY32"/>
    <mergeCell ref="AZ31:AZ32"/>
    <mergeCell ref="BA31:BA32"/>
    <mergeCell ref="AP31:AP32"/>
    <mergeCell ref="AQ31:AQ32"/>
    <mergeCell ref="AR31:AR32"/>
    <mergeCell ref="AS31:AS32"/>
    <mergeCell ref="AT31:AT32"/>
    <mergeCell ref="AU31:AU32"/>
    <mergeCell ref="AJ31:AJ32"/>
    <mergeCell ref="AK31:AK32"/>
    <mergeCell ref="AL31:AL32"/>
    <mergeCell ref="AM31:AM32"/>
    <mergeCell ref="AN31:AN32"/>
    <mergeCell ref="AO31:AO32"/>
    <mergeCell ref="AD31:AD32"/>
    <mergeCell ref="AE31:AE32"/>
    <mergeCell ref="AF31:AF32"/>
    <mergeCell ref="AG31:AG32"/>
    <mergeCell ref="AH31:AH32"/>
    <mergeCell ref="AI31:AI32"/>
    <mergeCell ref="P31:S32"/>
    <mergeCell ref="T31:U32"/>
    <mergeCell ref="V31:W32"/>
    <mergeCell ref="X31:Y32"/>
    <mergeCell ref="Z31:AA32"/>
    <mergeCell ref="AB31:AC32"/>
    <mergeCell ref="J31:J32"/>
    <mergeCell ref="K31:K32"/>
    <mergeCell ref="L31:L32"/>
    <mergeCell ref="M31:M32"/>
    <mergeCell ref="N31:N32"/>
    <mergeCell ref="O31:O32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G8:H8"/>
    <mergeCell ref="Q8:R8"/>
    <mergeCell ref="G9:H9"/>
    <mergeCell ref="Q9:R9"/>
    <mergeCell ref="G10:H10"/>
    <mergeCell ref="Q10:R10"/>
    <mergeCell ref="C2:E2"/>
    <mergeCell ref="F2:T2"/>
    <mergeCell ref="C4:U4"/>
    <mergeCell ref="C6:E6"/>
    <mergeCell ref="F6:G6"/>
    <mergeCell ref="H6:J6"/>
    <mergeCell ref="P6:Q6"/>
    <mergeCell ref="R6:S6"/>
    <mergeCell ref="T6:U6"/>
  </mergeCells>
  <dataValidations count="4">
    <dataValidation type="list" showInputMessage="1" showErrorMessage="1" promptTitle="Choix Cardinal" sqref="P9">
      <formula1>$M$8:$M$10</formula1>
    </dataValidation>
    <dataValidation type="list" showInputMessage="1" showErrorMessage="1" promptTitle="Choix Cardinal" sqref="P10">
      <formula1>$N$8:$N$10</formula1>
    </dataValidation>
    <dataValidation allowBlank="1" showErrorMessage="1" sqref="J30"/>
    <dataValidation type="list" allowBlank="1" showErrorMessage="1" sqref="I29">
      <formula1>$O$28:$O$30</formula1>
    </dataValidation>
  </dataValidations>
  <pageMargins left="0.7" right="0.7" top="0.75" bottom="0.75" header="0.3" footer="0.3"/>
  <pageSetup paperSize="9" orientation="portrait" horizontalDpi="4294967293" r:id="rId1"/>
  <drawing r:id="rId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8"/>
  <sheetViews>
    <sheetView zoomScaleNormal="100" workbookViewId="0">
      <selection activeCell="J44" sqref="J44"/>
    </sheetView>
  </sheetViews>
  <sheetFormatPr baseColWidth="10" defaultColWidth="11.42578125" defaultRowHeight="15" x14ac:dyDescent="0.25"/>
  <cols>
    <col min="1" max="2" width="0.85546875" style="80" customWidth="1"/>
    <col min="3" max="3" width="3.7109375" style="80" customWidth="1"/>
    <col min="4" max="8" width="10.28515625" style="80" customWidth="1"/>
    <col min="9" max="10" width="15.7109375" style="80" customWidth="1"/>
    <col min="11" max="15" width="10.7109375" style="80" hidden="1" customWidth="1"/>
    <col min="16" max="16" width="10.7109375" style="80" customWidth="1"/>
    <col min="17" max="29" width="10.28515625" style="80" customWidth="1"/>
    <col min="30" max="16384" width="11.42578125" style="80"/>
  </cols>
  <sheetData>
    <row r="1" spans="3:23" ht="3" customHeight="1" thickBot="1" x14ac:dyDescent="0.3"/>
    <row r="2" spans="3:23" ht="21" x14ac:dyDescent="0.35">
      <c r="C2" s="214" t="s">
        <v>19</v>
      </c>
      <c r="D2" s="215"/>
      <c r="E2" s="215"/>
      <c r="F2" s="216" t="s">
        <v>147</v>
      </c>
      <c r="G2" s="216"/>
      <c r="H2" s="216"/>
      <c r="I2" s="216"/>
      <c r="J2" s="216"/>
      <c r="K2" s="216"/>
      <c r="L2" s="216"/>
      <c r="M2" s="216"/>
      <c r="N2" s="216"/>
      <c r="O2" s="216"/>
      <c r="P2" s="216"/>
      <c r="Q2" s="216"/>
      <c r="R2" s="216"/>
      <c r="S2" s="216"/>
      <c r="T2" s="216"/>
      <c r="U2" s="1"/>
    </row>
    <row r="3" spans="3:23" x14ac:dyDescent="0.25">
      <c r="C3" s="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2"/>
    </row>
    <row r="4" spans="3:23" ht="21.75" thickBot="1" x14ac:dyDescent="0.4">
      <c r="C4" s="217" t="s">
        <v>75</v>
      </c>
      <c r="D4" s="218"/>
      <c r="E4" s="218"/>
      <c r="F4" s="218"/>
      <c r="G4" s="218"/>
      <c r="H4" s="218"/>
      <c r="I4" s="218"/>
      <c r="J4" s="218"/>
      <c r="K4" s="218"/>
      <c r="L4" s="218"/>
      <c r="M4" s="218"/>
      <c r="N4" s="218"/>
      <c r="O4" s="218"/>
      <c r="P4" s="218"/>
      <c r="Q4" s="218"/>
      <c r="R4" s="218"/>
      <c r="S4" s="218"/>
      <c r="T4" s="218"/>
      <c r="U4" s="219"/>
    </row>
    <row r="5" spans="3:23" ht="15.75" customHeight="1" thickBot="1" x14ac:dyDescent="0.4">
      <c r="C5" s="7"/>
      <c r="D5" s="7"/>
      <c r="E5" s="7"/>
      <c r="F5" s="7"/>
      <c r="G5" s="7"/>
      <c r="J5" s="7"/>
      <c r="K5" s="7"/>
      <c r="L5" s="7"/>
      <c r="M5" s="7"/>
      <c r="N5" s="7"/>
      <c r="O5" s="7"/>
      <c r="P5" s="7"/>
      <c r="Q5" s="7"/>
      <c r="R5" s="7"/>
    </row>
    <row r="6" spans="3:23" ht="16.5" customHeight="1" thickBot="1" x14ac:dyDescent="0.3">
      <c r="C6" s="220" t="s">
        <v>38</v>
      </c>
      <c r="D6" s="221"/>
      <c r="E6" s="221"/>
      <c r="F6" s="222">
        <v>68</v>
      </c>
      <c r="G6" s="222"/>
      <c r="H6" s="221" t="s">
        <v>37</v>
      </c>
      <c r="I6" s="221"/>
      <c r="J6" s="221"/>
      <c r="K6" s="51"/>
      <c r="L6" s="51"/>
      <c r="M6" s="51"/>
      <c r="N6" s="50"/>
      <c r="O6" s="51"/>
      <c r="P6" s="223">
        <v>1</v>
      </c>
      <c r="Q6" s="223"/>
      <c r="R6" s="224" t="s">
        <v>78</v>
      </c>
      <c r="S6" s="224"/>
      <c r="T6" s="225">
        <v>37434</v>
      </c>
      <c r="U6" s="226"/>
    </row>
    <row r="7" spans="3:23" ht="16.5" customHeight="1" thickBot="1" x14ac:dyDescent="0.4">
      <c r="C7" s="34"/>
      <c r="D7" s="34"/>
      <c r="E7" s="33"/>
      <c r="F7" s="35"/>
      <c r="G7" s="33"/>
      <c r="H7" s="33"/>
      <c r="I7" s="33"/>
      <c r="J7" s="33"/>
      <c r="K7" s="33"/>
      <c r="L7" s="33"/>
      <c r="M7" s="33"/>
      <c r="N7" s="33"/>
      <c r="O7" s="37"/>
      <c r="P7" s="33"/>
      <c r="Q7" s="36"/>
    </row>
    <row r="8" spans="3:23" ht="15" customHeight="1" x14ac:dyDescent="0.25">
      <c r="C8" s="46"/>
      <c r="D8" s="33"/>
      <c r="G8" s="206" t="s">
        <v>57</v>
      </c>
      <c r="H8" s="207"/>
      <c r="I8" s="172" t="s">
        <v>50</v>
      </c>
      <c r="J8" s="172" t="s">
        <v>46</v>
      </c>
      <c r="K8" s="44"/>
      <c r="L8" s="44"/>
      <c r="M8" s="44"/>
      <c r="N8" s="44"/>
      <c r="O8" s="47"/>
      <c r="P8" s="45" t="s">
        <v>52</v>
      </c>
      <c r="Q8" s="208" t="s">
        <v>47</v>
      </c>
      <c r="R8" s="209"/>
    </row>
    <row r="9" spans="3:23" ht="14.25" customHeight="1" x14ac:dyDescent="0.25">
      <c r="C9" s="46"/>
      <c r="D9" s="33"/>
      <c r="G9" s="210" t="s">
        <v>48</v>
      </c>
      <c r="H9" s="211"/>
      <c r="I9" s="38">
        <v>5</v>
      </c>
      <c r="J9" s="39">
        <v>58.21</v>
      </c>
      <c r="K9" s="42" t="s">
        <v>51</v>
      </c>
      <c r="L9" s="43" t="str">
        <f>IF(P9=M9,"+","-")</f>
        <v>-</v>
      </c>
      <c r="M9" s="42" t="s">
        <v>3</v>
      </c>
      <c r="N9" s="42" t="s">
        <v>54</v>
      </c>
      <c r="O9" s="16" t="str">
        <f>IF(ISBLANK(I9),"",IF(ISBLANK(J9),"",IF(P9=M10,L9&amp;N11,N11)))</f>
        <v>-5°58,21</v>
      </c>
      <c r="P9" s="39" t="s">
        <v>53</v>
      </c>
      <c r="Q9" s="212">
        <f>IF(ISBLANK(I9),"",IF(ISBLANK(J9),"",IF(J9&gt;60,"ERREUR !!",O11*(I9+(J9/60)))))</f>
        <v>-5.9701666666666666</v>
      </c>
      <c r="R9" s="213"/>
    </row>
    <row r="10" spans="3:23" ht="15" customHeight="1" x14ac:dyDescent="0.25">
      <c r="C10" s="46"/>
      <c r="D10" s="33"/>
      <c r="G10" s="210" t="s">
        <v>49</v>
      </c>
      <c r="H10" s="211"/>
      <c r="I10" s="38">
        <v>7</v>
      </c>
      <c r="J10" s="39">
        <v>59.21</v>
      </c>
      <c r="K10" s="42" t="s">
        <v>51</v>
      </c>
      <c r="L10" s="43" t="str">
        <f>IF(P10=N9,"+","-")</f>
        <v>+</v>
      </c>
      <c r="M10" s="42" t="s">
        <v>53</v>
      </c>
      <c r="N10" s="42" t="s">
        <v>55</v>
      </c>
      <c r="O10" s="11" t="str">
        <f>IF(ISBLANK(I10),"",IF(ISBLANK(J10),"",IF(P10=N10,L10&amp;N12,N12)))</f>
        <v>7°59,21</v>
      </c>
      <c r="P10" s="39" t="s">
        <v>54</v>
      </c>
      <c r="Q10" s="212">
        <f>IF(ISBLANK(I10),"",IF(ISBLANK(J10),"",IF(J10&gt;60,"ERREUR !!",O12*(I10+(J10/60)))))</f>
        <v>7.9868333333333332</v>
      </c>
      <c r="R10" s="213"/>
      <c r="S10" s="31"/>
      <c r="T10" s="31"/>
    </row>
    <row r="11" spans="3:23" x14ac:dyDescent="0.25">
      <c r="G11" s="194" t="s">
        <v>72</v>
      </c>
      <c r="H11" s="195"/>
      <c r="I11" s="83" t="s">
        <v>33</v>
      </c>
      <c r="J11" s="85">
        <v>37434</v>
      </c>
      <c r="K11" s="85"/>
      <c r="L11" s="85"/>
      <c r="M11" s="85"/>
      <c r="N11" s="86" t="str">
        <f>I9&amp;"°"&amp;J9</f>
        <v>5°58,21</v>
      </c>
      <c r="O11" s="87">
        <f>IF(P9=M10,-1,1)</f>
        <v>-1</v>
      </c>
      <c r="P11" s="198" t="str">
        <f>TEXT(J11,"aaaa-mm-jj")&amp;"T"&amp;TEXT(J12,"hh:mm:ss")&amp;"z"</f>
        <v>2006-06-28T08:00:00z</v>
      </c>
      <c r="Q11" s="198"/>
      <c r="R11" s="199"/>
      <c r="T11" s="30"/>
      <c r="U11" s="30"/>
      <c r="V11" s="32"/>
      <c r="W11" s="32"/>
    </row>
    <row r="12" spans="3:23" ht="15.75" thickBot="1" x14ac:dyDescent="0.3">
      <c r="G12" s="196"/>
      <c r="H12" s="197"/>
      <c r="I12" s="84" t="s">
        <v>73</v>
      </c>
      <c r="J12" s="114">
        <v>0.33333333333333331</v>
      </c>
      <c r="K12" s="88"/>
      <c r="L12" s="88"/>
      <c r="M12" s="88"/>
      <c r="N12" s="89" t="str">
        <f>I10&amp;"°"&amp;J10</f>
        <v>7°59,21</v>
      </c>
      <c r="O12" s="87">
        <f>IF(P10=N10,-1,1)</f>
        <v>1</v>
      </c>
      <c r="P12" s="200"/>
      <c r="Q12" s="200"/>
      <c r="R12" s="201"/>
      <c r="T12" s="30"/>
      <c r="U12" s="30"/>
      <c r="V12" s="32"/>
      <c r="W12" s="32"/>
    </row>
    <row r="13" spans="3:23" ht="15.75" thickBot="1" x14ac:dyDescent="0.3">
      <c r="C13" s="5" t="s">
        <v>1</v>
      </c>
      <c r="D13" s="5"/>
      <c r="E13" s="6"/>
      <c r="K13" s="81"/>
      <c r="L13" s="81"/>
      <c r="M13" s="81"/>
      <c r="N13" s="81"/>
      <c r="O13" s="81"/>
      <c r="P13" s="81"/>
      <c r="Q13" s="82"/>
    </row>
    <row r="14" spans="3:23" ht="15" customHeight="1" thickBot="1" x14ac:dyDescent="0.3">
      <c r="C14" s="97" t="s">
        <v>7</v>
      </c>
      <c r="D14" s="90"/>
      <c r="E14" s="90"/>
      <c r="F14" s="90"/>
      <c r="G14" s="90"/>
      <c r="H14" s="91"/>
      <c r="I14" s="91"/>
      <c r="J14" s="91"/>
      <c r="K14" s="90"/>
      <c r="L14" s="90"/>
      <c r="M14" s="90"/>
      <c r="N14" s="91"/>
      <c r="O14" s="12"/>
      <c r="P14" s="91"/>
      <c r="Q14" s="12" t="s">
        <v>17</v>
      </c>
      <c r="R14" s="17">
        <v>22.4</v>
      </c>
      <c r="S14" s="92" t="s">
        <v>2</v>
      </c>
    </row>
    <row r="15" spans="3:23" ht="14.25" customHeight="1" x14ac:dyDescent="0.25">
      <c r="C15" s="98" t="s">
        <v>32</v>
      </c>
      <c r="D15" s="93"/>
      <c r="E15" s="93"/>
      <c r="F15" s="93"/>
      <c r="G15" s="93"/>
      <c r="H15" s="23"/>
      <c r="I15" s="23"/>
      <c r="J15" s="23"/>
      <c r="K15" s="93"/>
      <c r="L15" s="93"/>
      <c r="M15" s="93"/>
      <c r="N15" s="23"/>
      <c r="O15" s="13"/>
      <c r="P15" s="23"/>
      <c r="Q15" s="13" t="s">
        <v>34</v>
      </c>
      <c r="R15" s="17">
        <v>22.4</v>
      </c>
      <c r="S15" s="94" t="s">
        <v>2</v>
      </c>
    </row>
    <row r="16" spans="3:23" x14ac:dyDescent="0.25">
      <c r="C16" s="98" t="s">
        <v>11</v>
      </c>
      <c r="D16" s="93"/>
      <c r="E16" s="93"/>
      <c r="F16" s="93"/>
      <c r="G16" s="93"/>
      <c r="H16" s="23"/>
      <c r="I16" s="23"/>
      <c r="J16" s="23"/>
      <c r="K16" s="93"/>
      <c r="L16" s="93"/>
      <c r="M16" s="93"/>
      <c r="N16" s="23"/>
      <c r="O16" s="14"/>
      <c r="P16" s="23"/>
      <c r="Q16" s="14" t="s">
        <v>35</v>
      </c>
      <c r="R16" s="20" t="s">
        <v>4</v>
      </c>
      <c r="S16" s="94" t="s">
        <v>6</v>
      </c>
    </row>
    <row r="17" spans="3:54" ht="15.75" thickBot="1" x14ac:dyDescent="0.3">
      <c r="C17" s="99" t="s">
        <v>12</v>
      </c>
      <c r="D17" s="95"/>
      <c r="E17" s="95"/>
      <c r="F17" s="95"/>
      <c r="G17" s="95"/>
      <c r="H17" s="24"/>
      <c r="I17" s="24"/>
      <c r="J17" s="24"/>
      <c r="K17" s="95"/>
      <c r="L17" s="95"/>
      <c r="M17" s="95"/>
      <c r="N17" s="24"/>
      <c r="O17" s="15"/>
      <c r="P17" s="24"/>
      <c r="Q17" s="15" t="s">
        <v>36</v>
      </c>
      <c r="R17" s="21" t="s">
        <v>4</v>
      </c>
      <c r="S17" s="96" t="s">
        <v>6</v>
      </c>
    </row>
    <row r="18" spans="3:54" hidden="1" x14ac:dyDescent="0.25">
      <c r="C18" s="8" t="s">
        <v>8</v>
      </c>
      <c r="D18" s="9"/>
      <c r="E18" s="9"/>
      <c r="F18" s="9"/>
      <c r="G18" s="9"/>
      <c r="H18" s="9"/>
      <c r="I18" s="9"/>
      <c r="J18" s="9"/>
      <c r="K18" s="10"/>
      <c r="L18" s="10"/>
      <c r="M18" s="10"/>
      <c r="N18" s="10"/>
      <c r="O18" s="25" t="s">
        <v>0</v>
      </c>
      <c r="P18" s="19">
        <f>(0.999842594+(0.00006793952*$R$14)-(0.00000909529*$R$14^2)+(0.0000001001685*$R$14^3)-(0.000000001120083*$R$14^4)+(0.000000000006536332*$R$14^5))</f>
        <v>0.99768148881597907</v>
      </c>
      <c r="Q18" s="10"/>
      <c r="R18" s="2"/>
    </row>
    <row r="19" spans="3:54" hidden="1" x14ac:dyDescent="0.25">
      <c r="C19" s="8" t="s">
        <v>9</v>
      </c>
      <c r="D19" s="9"/>
      <c r="E19" s="9"/>
      <c r="F19" s="9"/>
      <c r="G19" s="9"/>
      <c r="H19" s="9"/>
      <c r="I19" s="9"/>
      <c r="J19" s="9"/>
      <c r="K19" s="10"/>
      <c r="L19" s="10"/>
      <c r="M19" s="10"/>
      <c r="N19" s="10"/>
      <c r="O19" s="25" t="s">
        <v>43</v>
      </c>
      <c r="P19" s="19" t="e">
        <f>$P$24*($P$18/#REF!)</f>
        <v>#REF!</v>
      </c>
      <c r="Q19" s="10" t="s">
        <v>3</v>
      </c>
      <c r="R19" s="2"/>
    </row>
    <row r="20" spans="3:54" hidden="1" x14ac:dyDescent="0.25">
      <c r="C20" s="8" t="s">
        <v>18</v>
      </c>
      <c r="D20" s="9"/>
      <c r="E20" s="9"/>
      <c r="F20" s="9"/>
      <c r="G20" s="9"/>
      <c r="H20" s="9"/>
      <c r="I20" s="9"/>
      <c r="J20" s="9"/>
      <c r="K20" s="10"/>
      <c r="L20" s="10"/>
      <c r="M20" s="10"/>
      <c r="N20" s="10"/>
      <c r="O20" s="25" t="s">
        <v>44</v>
      </c>
      <c r="P20" s="19" t="e">
        <f>5+#REF!</f>
        <v>#REF!</v>
      </c>
      <c r="Q20" s="10" t="s">
        <v>6</v>
      </c>
      <c r="R20" s="2"/>
    </row>
    <row r="21" spans="3:54" hidden="1" x14ac:dyDescent="0.25">
      <c r="C21" s="8" t="s">
        <v>10</v>
      </c>
      <c r="D21" s="9"/>
      <c r="E21" s="9"/>
      <c r="F21" s="9"/>
      <c r="G21" s="9"/>
      <c r="H21" s="9"/>
      <c r="I21" s="9"/>
      <c r="J21" s="9"/>
      <c r="K21" s="10"/>
      <c r="L21" s="10"/>
      <c r="M21" s="10"/>
      <c r="N21" s="10"/>
      <c r="O21" s="25" t="s">
        <v>45</v>
      </c>
      <c r="P21" s="19" t="e">
        <f>P20*(1+0.00001*(R14-20))</f>
        <v>#REF!</v>
      </c>
      <c r="Q21" s="10" t="s">
        <v>6</v>
      </c>
      <c r="R21" s="2"/>
    </row>
    <row r="22" spans="3:54" hidden="1" x14ac:dyDescent="0.25">
      <c r="C22" s="8" t="s">
        <v>13</v>
      </c>
      <c r="D22" s="9"/>
      <c r="E22" s="9"/>
      <c r="F22" s="9"/>
      <c r="G22" s="9"/>
      <c r="H22" s="9"/>
      <c r="I22" s="9"/>
      <c r="J22" s="9"/>
      <c r="K22" s="10"/>
      <c r="L22" s="10"/>
      <c r="M22" s="10"/>
      <c r="N22" s="10"/>
      <c r="O22" s="25" t="s">
        <v>39</v>
      </c>
      <c r="P22" s="22" t="e">
        <f>$R$16*(1+0.00001*(20-$R$14))</f>
        <v>#VALUE!</v>
      </c>
      <c r="Q22" s="10" t="s">
        <v>6</v>
      </c>
      <c r="R22" s="2"/>
    </row>
    <row r="23" spans="3:54" hidden="1" x14ac:dyDescent="0.25">
      <c r="C23" s="8" t="s">
        <v>14</v>
      </c>
      <c r="D23" s="9"/>
      <c r="E23" s="9"/>
      <c r="F23" s="9"/>
      <c r="G23" s="9"/>
      <c r="H23" s="9"/>
      <c r="I23" s="9"/>
      <c r="J23" s="9"/>
      <c r="K23" s="10"/>
      <c r="L23" s="10"/>
      <c r="M23" s="10"/>
      <c r="N23" s="10"/>
      <c r="O23" s="25" t="s">
        <v>40</v>
      </c>
      <c r="P23" s="22" t="e">
        <f>$R$17*(1+0.00001*(20-$R$14))</f>
        <v>#VALUE!</v>
      </c>
      <c r="Q23" s="10" t="s">
        <v>6</v>
      </c>
      <c r="R23" s="2"/>
    </row>
    <row r="24" spans="3:54" hidden="1" x14ac:dyDescent="0.25">
      <c r="C24" s="8" t="s">
        <v>15</v>
      </c>
      <c r="D24" s="9"/>
      <c r="E24" s="9"/>
      <c r="F24" s="9"/>
      <c r="G24" s="9"/>
      <c r="H24" s="9"/>
      <c r="I24" s="9"/>
      <c r="J24" s="9"/>
      <c r="K24" s="10"/>
      <c r="L24" s="10"/>
      <c r="M24" s="10"/>
      <c r="N24" s="10"/>
      <c r="O24" s="25" t="s">
        <v>41</v>
      </c>
      <c r="P24" s="23" t="e">
        <f>MAX(#REF!)</f>
        <v>#REF!</v>
      </c>
      <c r="Q24" s="10" t="s">
        <v>3</v>
      </c>
      <c r="R24" s="2"/>
    </row>
    <row r="25" spans="3:54" hidden="1" x14ac:dyDescent="0.25">
      <c r="C25" s="8" t="s">
        <v>16</v>
      </c>
      <c r="D25" s="9"/>
      <c r="E25" s="9"/>
      <c r="F25" s="9"/>
      <c r="G25" s="9"/>
      <c r="H25" s="9"/>
      <c r="I25" s="9"/>
      <c r="J25" s="9"/>
      <c r="K25" s="10"/>
      <c r="L25" s="10"/>
      <c r="M25" s="10"/>
      <c r="N25" s="10"/>
      <c r="O25" s="25" t="s">
        <v>42</v>
      </c>
      <c r="P25" s="23" t="e">
        <f>IF(ISBLANK(R14),"",IF(ISBLANK(P21),"",IF(ISBLANK(R17),"",(($P$24*$P$18)/($P$22-$P$23)))))</f>
        <v>#REF!</v>
      </c>
      <c r="Q25" s="10" t="s">
        <v>3</v>
      </c>
      <c r="R25" s="2"/>
    </row>
    <row r="26" spans="3:54" hidden="1" x14ac:dyDescent="0.25">
      <c r="C26" s="40" t="s">
        <v>31</v>
      </c>
      <c r="D26" s="41"/>
      <c r="E26" s="41"/>
      <c r="F26" s="41"/>
      <c r="G26" s="41"/>
      <c r="H26" s="41"/>
      <c r="I26" s="41"/>
      <c r="J26" s="41"/>
      <c r="K26" s="10"/>
      <c r="L26" s="10"/>
      <c r="M26" s="10"/>
      <c r="N26" s="10"/>
      <c r="O26" s="25" t="s">
        <v>30</v>
      </c>
      <c r="P26" s="23" t="e">
        <f>2+(#REF!+#REF!)</f>
        <v>#REF!</v>
      </c>
      <c r="Q26" s="10" t="s">
        <v>6</v>
      </c>
      <c r="R26" s="2"/>
    </row>
    <row r="27" spans="3:54" ht="15.75" hidden="1" thickBot="1" x14ac:dyDescent="0.3">
      <c r="C27" s="26"/>
      <c r="D27" s="27"/>
      <c r="E27" s="27"/>
      <c r="F27" s="27"/>
      <c r="G27" s="27"/>
      <c r="H27" s="27"/>
      <c r="I27" s="27"/>
      <c r="J27" s="27"/>
      <c r="K27" s="28"/>
      <c r="L27" s="28"/>
      <c r="M27" s="28"/>
      <c r="N27" s="28"/>
      <c r="O27" s="29" t="s">
        <v>29</v>
      </c>
      <c r="P27" s="24">
        <v>1.6999999999999999E-3</v>
      </c>
      <c r="Q27" s="28"/>
      <c r="R27" s="4"/>
    </row>
    <row r="29" spans="3:54" ht="15.75" x14ac:dyDescent="0.25">
      <c r="E29" s="202" t="s">
        <v>60</v>
      </c>
      <c r="F29" s="202"/>
      <c r="G29" s="202"/>
      <c r="H29" s="202"/>
      <c r="I29" s="69" t="s">
        <v>66</v>
      </c>
      <c r="K29" s="70"/>
      <c r="L29" s="70"/>
      <c r="M29" s="70"/>
      <c r="N29" s="71"/>
      <c r="O29" s="70" t="s">
        <v>66</v>
      </c>
    </row>
    <row r="30" spans="3:54" ht="16.5" thickBot="1" x14ac:dyDescent="0.3">
      <c r="E30" s="173"/>
      <c r="F30" s="173"/>
      <c r="G30" s="173"/>
      <c r="H30" s="173"/>
      <c r="I30" s="173"/>
      <c r="J30" s="73"/>
      <c r="K30" s="72"/>
      <c r="L30" s="72"/>
      <c r="M30" s="72"/>
      <c r="N30" s="71"/>
      <c r="O30" s="71" t="s">
        <v>65</v>
      </c>
      <c r="P30" s="71"/>
    </row>
    <row r="31" spans="3:54" ht="15.75" customHeight="1" x14ac:dyDescent="0.25">
      <c r="C31" s="203" t="s">
        <v>5</v>
      </c>
      <c r="D31" s="190" t="s">
        <v>24</v>
      </c>
      <c r="E31" s="190" t="s">
        <v>58</v>
      </c>
      <c r="F31" s="190" t="s">
        <v>56</v>
      </c>
      <c r="G31" s="190" t="s">
        <v>20</v>
      </c>
      <c r="H31" s="190" t="s">
        <v>76</v>
      </c>
      <c r="I31" s="188" t="s">
        <v>77</v>
      </c>
      <c r="J31" s="188" t="s">
        <v>64</v>
      </c>
      <c r="K31" s="190" t="s">
        <v>21</v>
      </c>
      <c r="L31" s="190" t="s">
        <v>22</v>
      </c>
      <c r="M31" s="190" t="s">
        <v>26</v>
      </c>
      <c r="N31" s="190" t="s">
        <v>25</v>
      </c>
      <c r="O31" s="190" t="s">
        <v>23</v>
      </c>
      <c r="P31" s="192" t="s">
        <v>74</v>
      </c>
      <c r="Q31" s="192"/>
      <c r="R31" s="192"/>
      <c r="S31" s="192"/>
      <c r="T31" s="184" t="s">
        <v>69</v>
      </c>
      <c r="U31" s="184"/>
      <c r="V31" s="184" t="s">
        <v>70</v>
      </c>
      <c r="W31" s="184"/>
      <c r="X31" s="184" t="s">
        <v>71</v>
      </c>
      <c r="Y31" s="184"/>
      <c r="Z31" s="184" t="s">
        <v>67</v>
      </c>
      <c r="AA31" s="184"/>
      <c r="AB31" s="184" t="s">
        <v>68</v>
      </c>
      <c r="AC31" s="186"/>
      <c r="AD31" s="227" t="s">
        <v>80</v>
      </c>
      <c r="AE31" s="227" t="s">
        <v>81</v>
      </c>
      <c r="AF31" s="227" t="s">
        <v>82</v>
      </c>
      <c r="AG31" s="228" t="s">
        <v>83</v>
      </c>
      <c r="AH31" s="227" t="s">
        <v>84</v>
      </c>
      <c r="AI31" s="227" t="s">
        <v>85</v>
      </c>
      <c r="AJ31" s="227" t="s">
        <v>86</v>
      </c>
      <c r="AK31" s="227" t="s">
        <v>87</v>
      </c>
      <c r="AL31" s="228" t="s">
        <v>88</v>
      </c>
      <c r="AM31" s="227" t="s">
        <v>89</v>
      </c>
      <c r="AN31" s="227" t="s">
        <v>90</v>
      </c>
      <c r="AO31" s="227" t="s">
        <v>91</v>
      </c>
      <c r="AP31" s="227" t="s">
        <v>92</v>
      </c>
      <c r="AQ31" s="227" t="s">
        <v>93</v>
      </c>
      <c r="AR31" s="228" t="s">
        <v>94</v>
      </c>
      <c r="AS31" s="228" t="s">
        <v>95</v>
      </c>
      <c r="AT31" s="228" t="s">
        <v>96</v>
      </c>
      <c r="AU31" s="227" t="s">
        <v>97</v>
      </c>
      <c r="AV31" s="227" t="s">
        <v>98</v>
      </c>
      <c r="AW31" s="229" t="s">
        <v>99</v>
      </c>
      <c r="AX31" s="227" t="s">
        <v>100</v>
      </c>
      <c r="AY31" s="227" t="s">
        <v>101</v>
      </c>
      <c r="AZ31" s="228" t="s">
        <v>102</v>
      </c>
      <c r="BA31" s="227" t="s">
        <v>103</v>
      </c>
      <c r="BB31" s="230" t="s">
        <v>104</v>
      </c>
    </row>
    <row r="32" spans="3:54" ht="15.75" customHeight="1" x14ac:dyDescent="0.25">
      <c r="C32" s="204"/>
      <c r="D32" s="191"/>
      <c r="E32" s="191"/>
      <c r="F32" s="191"/>
      <c r="G32" s="191"/>
      <c r="H32" s="191"/>
      <c r="I32" s="205"/>
      <c r="J32" s="189"/>
      <c r="K32" s="191"/>
      <c r="L32" s="191"/>
      <c r="M32" s="191"/>
      <c r="N32" s="191"/>
      <c r="O32" s="191"/>
      <c r="P32" s="193"/>
      <c r="Q32" s="193"/>
      <c r="R32" s="193"/>
      <c r="S32" s="193"/>
      <c r="T32" s="185"/>
      <c r="U32" s="185"/>
      <c r="V32" s="185"/>
      <c r="W32" s="185"/>
      <c r="X32" s="185"/>
      <c r="Y32" s="185"/>
      <c r="Z32" s="185"/>
      <c r="AA32" s="185"/>
      <c r="AB32" s="185"/>
      <c r="AC32" s="187"/>
      <c r="AD32" s="227"/>
      <c r="AE32" s="227"/>
      <c r="AF32" s="227"/>
      <c r="AG32" s="228"/>
      <c r="AH32" s="227"/>
      <c r="AI32" s="227"/>
      <c r="AJ32" s="227"/>
      <c r="AK32" s="227"/>
      <c r="AL32" s="228"/>
      <c r="AM32" s="227"/>
      <c r="AN32" s="227"/>
      <c r="AO32" s="227"/>
      <c r="AP32" s="227"/>
      <c r="AQ32" s="227"/>
      <c r="AR32" s="228"/>
      <c r="AS32" s="228"/>
      <c r="AT32" s="228"/>
      <c r="AU32" s="227"/>
      <c r="AV32" s="227"/>
      <c r="AW32" s="229"/>
      <c r="AX32" s="227"/>
      <c r="AY32" s="227"/>
      <c r="AZ32" s="228"/>
      <c r="BA32" s="227"/>
      <c r="BB32" s="230"/>
    </row>
    <row r="33" spans="1:54" ht="15.75" customHeight="1" x14ac:dyDescent="0.25">
      <c r="C33" s="178" t="s">
        <v>59</v>
      </c>
      <c r="D33" s="180" t="s">
        <v>4</v>
      </c>
      <c r="E33" s="180" t="s">
        <v>2</v>
      </c>
      <c r="F33" s="176" t="s">
        <v>62</v>
      </c>
      <c r="G33" s="182"/>
      <c r="H33" s="176" t="s">
        <v>27</v>
      </c>
      <c r="I33" s="176" t="s">
        <v>27</v>
      </c>
      <c r="J33" s="176" t="s">
        <v>62</v>
      </c>
      <c r="K33" s="174"/>
      <c r="L33" s="174"/>
      <c r="M33" s="174"/>
      <c r="N33" s="174"/>
      <c r="O33" s="174"/>
      <c r="P33" s="137" t="s">
        <v>132</v>
      </c>
      <c r="Q33" s="137"/>
      <c r="R33" s="137" t="s">
        <v>133</v>
      </c>
      <c r="S33" s="137" t="s">
        <v>134</v>
      </c>
      <c r="T33" s="138" t="s">
        <v>135</v>
      </c>
      <c r="U33" s="138" t="s">
        <v>136</v>
      </c>
      <c r="V33" s="138" t="s">
        <v>137</v>
      </c>
      <c r="W33" s="138" t="s">
        <v>138</v>
      </c>
      <c r="X33" s="138" t="s">
        <v>139</v>
      </c>
      <c r="Y33" s="138" t="s">
        <v>140</v>
      </c>
      <c r="Z33" s="138" t="s">
        <v>141</v>
      </c>
      <c r="AA33" s="138" t="s">
        <v>142</v>
      </c>
      <c r="AB33" s="138" t="s">
        <v>143</v>
      </c>
      <c r="AC33" s="139" t="s">
        <v>144</v>
      </c>
      <c r="AD33" s="129" t="s">
        <v>105</v>
      </c>
      <c r="AE33" s="129" t="s">
        <v>106</v>
      </c>
      <c r="AF33" s="129" t="s">
        <v>107</v>
      </c>
      <c r="AG33" s="130" t="s">
        <v>108</v>
      </c>
      <c r="AH33" s="129" t="s">
        <v>109</v>
      </c>
      <c r="AI33" s="131" t="s">
        <v>110</v>
      </c>
      <c r="AJ33" s="129" t="s">
        <v>111</v>
      </c>
      <c r="AK33" s="131" t="s">
        <v>112</v>
      </c>
      <c r="AL33" s="129" t="s">
        <v>113</v>
      </c>
      <c r="AM33" s="129" t="s">
        <v>114</v>
      </c>
      <c r="AN33" s="129" t="s">
        <v>115</v>
      </c>
      <c r="AO33" s="129" t="s">
        <v>116</v>
      </c>
      <c r="AP33" s="129" t="s">
        <v>117</v>
      </c>
      <c r="AQ33" s="131" t="s">
        <v>118</v>
      </c>
      <c r="AR33" s="129" t="s">
        <v>119</v>
      </c>
      <c r="AS33" s="129" t="s">
        <v>120</v>
      </c>
      <c r="AT33" s="132" t="s">
        <v>121</v>
      </c>
      <c r="AU33" s="131" t="s">
        <v>122</v>
      </c>
      <c r="AV33" s="131" t="s">
        <v>123</v>
      </c>
      <c r="AW33" s="131" t="s">
        <v>124</v>
      </c>
      <c r="AX33" s="129" t="s">
        <v>125</v>
      </c>
      <c r="AY33" s="129" t="s">
        <v>126</v>
      </c>
      <c r="AZ33" s="130" t="s">
        <v>127</v>
      </c>
      <c r="BA33" s="129" t="s">
        <v>128</v>
      </c>
      <c r="BB33" s="133" t="s">
        <v>129</v>
      </c>
    </row>
    <row r="34" spans="1:54" ht="14.25" customHeight="1" thickBot="1" x14ac:dyDescent="0.3">
      <c r="C34" s="179"/>
      <c r="D34" s="181"/>
      <c r="E34" s="181"/>
      <c r="F34" s="177"/>
      <c r="G34" s="183"/>
      <c r="H34" s="177"/>
      <c r="I34" s="177"/>
      <c r="J34" s="177"/>
      <c r="K34" s="125"/>
      <c r="L34" s="125"/>
      <c r="M34" s="125"/>
      <c r="N34" s="126" t="s">
        <v>6</v>
      </c>
      <c r="O34" s="125"/>
      <c r="P34" s="126" t="s">
        <v>61</v>
      </c>
      <c r="Q34" s="126" t="s">
        <v>79</v>
      </c>
      <c r="R34" s="126" t="s">
        <v>63</v>
      </c>
      <c r="S34" s="126" t="s">
        <v>28</v>
      </c>
      <c r="T34" s="100" t="s">
        <v>63</v>
      </c>
      <c r="U34" s="100" t="s">
        <v>28</v>
      </c>
      <c r="V34" s="100" t="s">
        <v>63</v>
      </c>
      <c r="W34" s="100" t="s">
        <v>28</v>
      </c>
      <c r="X34" s="100" t="s">
        <v>63</v>
      </c>
      <c r="Y34" s="100" t="s">
        <v>28</v>
      </c>
      <c r="Z34" s="100" t="s">
        <v>63</v>
      </c>
      <c r="AA34" s="100" t="s">
        <v>28</v>
      </c>
      <c r="AB34" s="100" t="s">
        <v>63</v>
      </c>
      <c r="AC34" s="101" t="s">
        <v>28</v>
      </c>
      <c r="AD34" s="134" t="s">
        <v>130</v>
      </c>
      <c r="AE34" s="134" t="s">
        <v>130</v>
      </c>
      <c r="AF34" s="134" t="s">
        <v>130</v>
      </c>
      <c r="AG34" s="135" t="s">
        <v>131</v>
      </c>
      <c r="AH34" s="134" t="s">
        <v>131</v>
      </c>
      <c r="AI34" s="134" t="s">
        <v>131</v>
      </c>
      <c r="AJ34" s="134" t="s">
        <v>131</v>
      </c>
      <c r="AK34" s="134" t="s">
        <v>131</v>
      </c>
      <c r="AL34" s="134" t="s">
        <v>131</v>
      </c>
      <c r="AM34" s="134" t="s">
        <v>131</v>
      </c>
      <c r="AN34" s="134" t="s">
        <v>131</v>
      </c>
      <c r="AO34" s="134" t="s">
        <v>131</v>
      </c>
      <c r="AP34" s="134" t="s">
        <v>131</v>
      </c>
      <c r="AQ34" s="134" t="s">
        <v>131</v>
      </c>
      <c r="AR34" s="134" t="s">
        <v>131</v>
      </c>
      <c r="AS34" s="134" t="s">
        <v>131</v>
      </c>
      <c r="AT34" s="134" t="s">
        <v>131</v>
      </c>
      <c r="AU34" s="134" t="s">
        <v>131</v>
      </c>
      <c r="AV34" s="134" t="s">
        <v>131</v>
      </c>
      <c r="AW34" s="134" t="s">
        <v>131</v>
      </c>
      <c r="AX34" s="134" t="s">
        <v>131</v>
      </c>
      <c r="AY34" s="134" t="s">
        <v>131</v>
      </c>
      <c r="AZ34" s="134" t="s">
        <v>131</v>
      </c>
      <c r="BA34" s="134" t="s">
        <v>131</v>
      </c>
      <c r="BB34" s="134" t="s">
        <v>131</v>
      </c>
    </row>
    <row r="35" spans="1:54" ht="16.5" thickBot="1" x14ac:dyDescent="0.3">
      <c r="A35" s="75">
        <f>IF(ISBLANK(VLOOKUP(D35,#REF!,3)),0,1)</f>
        <v>1</v>
      </c>
      <c r="B35" s="74">
        <f>IF(ISBLANK(D35),0,IF(ISBLANK(E35),0,IF(ISBLANK(F35),0,1)))</f>
        <v>0</v>
      </c>
      <c r="C35" s="140">
        <v>1</v>
      </c>
      <c r="D35" s="53"/>
      <c r="E35" s="53"/>
      <c r="F35" s="53"/>
      <c r="G35" s="164" t="s">
        <v>4</v>
      </c>
      <c r="H35" s="53">
        <v>130</v>
      </c>
      <c r="I35" s="234">
        <v>130</v>
      </c>
      <c r="J35" s="142" t="s">
        <v>4</v>
      </c>
      <c r="K35" s="143" t="str">
        <f>IF(ISBLANK(E35),"",(0.000824493-(0.0000040899*E35)+(0.000000076438*E35^2)-(0.00000000082467*E35^3)+(0.0000000000053875*E35^4)))</f>
        <v/>
      </c>
      <c r="L35" s="143" t="str">
        <f>IF(ISBLANK(E35),"",(-0.00000572466+(0.00000010227*E35)-(0.0000000016546*E35^2)))</f>
        <v/>
      </c>
      <c r="M35" s="143" t="str">
        <f>IF(ISBLANK(E35),"",IF(ISBLANK(G35),(O35+(K35*35)+(L35*35^1.5)+(0.00000048314*35^2)),(O35+(K35*G35)+(L35*G35^1.5)+(0.00000048314*G35^2))))</f>
        <v/>
      </c>
      <c r="N35" s="144" t="str">
        <f>IF(ISBLANK(D35),"",IF(ISBLANK(G35),J35*(1+0.00001*(35-20)),J35*(1+0.00001*(G35-20))))</f>
        <v/>
      </c>
      <c r="O35" s="143" t="str">
        <f>IF(ISBLANK(E35),"",(0.999842594+(0.00006793952*E35)-(0.00000909529*E35^2)+(0.0000001001685*E35^3)-(0.000000001120083*E35^4)+(0.000000000006536332*E35^5)))</f>
        <v/>
      </c>
      <c r="P35" s="145" t="s">
        <v>4</v>
      </c>
      <c r="Q35" s="145" t="s">
        <v>4</v>
      </c>
      <c r="R35" s="145" t="s">
        <v>4</v>
      </c>
      <c r="S35" s="146" t="s">
        <v>4</v>
      </c>
      <c r="T35" s="231">
        <v>0.01</v>
      </c>
      <c r="U35" s="231">
        <v>9.7718940899447736E-3</v>
      </c>
      <c r="X35" s="231">
        <v>23.61</v>
      </c>
      <c r="Y35" s="231">
        <v>23.071441946359609</v>
      </c>
      <c r="Z35" s="231">
        <v>1.6019999999999999</v>
      </c>
      <c r="AA35" s="231">
        <v>1.5654574332091526</v>
      </c>
      <c r="AB35" s="231">
        <v>7.45</v>
      </c>
      <c r="AC35" s="231">
        <v>7.2800610970088568</v>
      </c>
      <c r="AD35" s="149"/>
      <c r="AE35" s="149"/>
      <c r="AF35" s="149"/>
      <c r="AG35" s="149"/>
      <c r="AH35" s="149"/>
      <c r="AI35" s="149"/>
      <c r="AJ35" s="149"/>
      <c r="AK35" s="149"/>
      <c r="AL35" s="149"/>
      <c r="AM35" s="149"/>
      <c r="AN35" s="149"/>
      <c r="AO35" s="149"/>
      <c r="AP35" s="149"/>
      <c r="AQ35" s="149"/>
      <c r="AR35" s="149"/>
      <c r="AS35" s="149"/>
      <c r="AT35" s="149"/>
      <c r="AU35" s="149"/>
      <c r="AV35" s="149"/>
      <c r="AW35" s="149"/>
      <c r="AX35" s="149"/>
      <c r="AY35" s="149"/>
      <c r="AZ35" s="149"/>
      <c r="BA35" s="149"/>
      <c r="BB35" s="150"/>
    </row>
    <row r="36" spans="1:54" ht="16.5" thickBot="1" x14ac:dyDescent="0.3">
      <c r="A36" s="75">
        <f>IF(ISBLANK(VLOOKUP(D36,#REF!,3)),0,1)</f>
        <v>1</v>
      </c>
      <c r="B36" s="74">
        <f t="shared" ref="B36:B58" si="0">IF(ISBLANK(D36),0,IF(ISBLANK(E36),0,IF(ISBLANK(F36),0,1)))</f>
        <v>0</v>
      </c>
      <c r="C36" s="52">
        <v>2</v>
      </c>
      <c r="D36" s="53"/>
      <c r="E36" s="53"/>
      <c r="F36" s="53"/>
      <c r="G36" s="164" t="s">
        <v>4</v>
      </c>
      <c r="H36" s="53">
        <v>130</v>
      </c>
      <c r="I36" s="234">
        <v>130</v>
      </c>
      <c r="J36" s="127" t="s">
        <v>4</v>
      </c>
      <c r="K36" s="57" t="str">
        <f t="shared" ref="K36:K45" si="1">IF(ISBLANK(E36),"",(0.000824493-(0.0000040899*E36)+(0.000000076438*E36^2)-(0.00000000082467*E36^3)+(0.0000000000053875*E36^4)))</f>
        <v/>
      </c>
      <c r="L36" s="57" t="str">
        <f t="shared" ref="L36:L45" si="2">IF(ISBLANK(E36),"",(-0.00000572466+(0.00000010227*E36)-(0.0000000016546*E36^2)))</f>
        <v/>
      </c>
      <c r="M36" s="57" t="str">
        <f t="shared" ref="M36:M45" si="3">IF(ISBLANK(E36),"",IF(ISBLANK(G36),(O36+(K36*35)+(L36*35^1.5)+(0.00000048314*35^2)),(O36+(K36*G36)+(L36*G36^1.5)+(0.00000048314*G36^2))))</f>
        <v/>
      </c>
      <c r="N36" s="58" t="str">
        <f t="shared" ref="N36:N45" si="4">IF(ISBLANK(D36),"",IF(ISBLANK(G36),J36*(1+0.00001*(35-20)),J36*(1+0.00001*(G36-20))))</f>
        <v/>
      </c>
      <c r="O36" s="57" t="str">
        <f t="shared" ref="O36:O45" si="5">IF(ISBLANK(E36),"",(0.999842594+(0.00006793952*E36)-(0.00000909529*E36^2)+(0.0000001001685*E36^3)-(0.000000001120083*E36^4)+(0.000000000006536332*E36^5)))</f>
        <v/>
      </c>
      <c r="P36" s="145" t="s">
        <v>4</v>
      </c>
      <c r="Q36" s="59" t="s">
        <v>4</v>
      </c>
      <c r="R36" s="59" t="s">
        <v>4</v>
      </c>
      <c r="S36" s="146" t="s">
        <v>4</v>
      </c>
      <c r="T36" s="231">
        <v>1.4E-2</v>
      </c>
      <c r="U36" s="231">
        <v>1.3680651725922683E-2</v>
      </c>
      <c r="X36" s="231">
        <v>23.815999999999999</v>
      </c>
      <c r="Y36" s="231">
        <v>23.272742964612473</v>
      </c>
      <c r="Z36" s="231">
        <v>1.5860000000000001</v>
      </c>
      <c r="AA36" s="231">
        <v>1.5498224026652412</v>
      </c>
      <c r="AB36" s="231">
        <v>7.3</v>
      </c>
      <c r="AC36" s="231">
        <v>7.1334826856596845</v>
      </c>
      <c r="AD36" s="76"/>
      <c r="AE36" s="76"/>
      <c r="AF36" s="76"/>
      <c r="AG36" s="76"/>
      <c r="AH36" s="76"/>
      <c r="AI36" s="76"/>
      <c r="AJ36" s="76"/>
      <c r="AK36" s="76"/>
      <c r="AL36" s="76"/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76"/>
      <c r="BA36" s="76"/>
      <c r="BB36" s="77"/>
    </row>
    <row r="37" spans="1:54" ht="16.5" thickBot="1" x14ac:dyDescent="0.3">
      <c r="A37" s="75">
        <f>IF(ISBLANK(VLOOKUP(D37,#REF!,3)),0,1)</f>
        <v>1</v>
      </c>
      <c r="B37" s="74">
        <f t="shared" si="0"/>
        <v>0</v>
      </c>
      <c r="C37" s="52">
        <v>3</v>
      </c>
      <c r="D37" s="53"/>
      <c r="E37" s="53"/>
      <c r="F37" s="53"/>
      <c r="G37" s="164" t="s">
        <v>4</v>
      </c>
      <c r="H37" s="53">
        <v>25</v>
      </c>
      <c r="I37" s="234">
        <v>24.6</v>
      </c>
      <c r="J37" s="127" t="s">
        <v>4</v>
      </c>
      <c r="K37" s="57" t="str">
        <f t="shared" si="1"/>
        <v/>
      </c>
      <c r="L37" s="57" t="str">
        <f t="shared" si="2"/>
        <v/>
      </c>
      <c r="M37" s="57" t="str">
        <f t="shared" si="3"/>
        <v/>
      </c>
      <c r="N37" s="58" t="str">
        <f t="shared" si="4"/>
        <v/>
      </c>
      <c r="O37" s="57" t="str">
        <f t="shared" si="5"/>
        <v/>
      </c>
      <c r="P37" s="145" t="s">
        <v>4</v>
      </c>
      <c r="Q37" s="59" t="s">
        <v>4</v>
      </c>
      <c r="R37" s="59" t="s">
        <v>4</v>
      </c>
      <c r="S37" s="146" t="s">
        <v>4</v>
      </c>
      <c r="T37" s="231">
        <v>0.58399999999999996</v>
      </c>
      <c r="U37" s="231">
        <v>0.57067861485277471</v>
      </c>
      <c r="X37" s="231">
        <v>11.386000000000001</v>
      </c>
      <c r="Y37" s="231">
        <v>11.12627861081112</v>
      </c>
      <c r="Z37" s="231">
        <v>0.94099999999999995</v>
      </c>
      <c r="AA37" s="231">
        <v>0.9195352338638032</v>
      </c>
      <c r="AB37" s="231">
        <v>4.4000000000000004</v>
      </c>
      <c r="AC37" s="231">
        <v>4.2996333995757006</v>
      </c>
      <c r="AD37" s="76"/>
      <c r="AE37" s="76"/>
      <c r="AF37" s="76"/>
      <c r="AG37" s="76"/>
      <c r="AH37" s="76"/>
      <c r="AI37" s="76"/>
      <c r="AJ37" s="76"/>
      <c r="AK37" s="76"/>
      <c r="AL37" s="76"/>
      <c r="AM37" s="76"/>
      <c r="AN37" s="76"/>
      <c r="AO37" s="76"/>
      <c r="AP37" s="76"/>
      <c r="AQ37" s="76"/>
      <c r="AR37" s="76"/>
      <c r="AS37" s="76"/>
      <c r="AT37" s="76"/>
      <c r="AU37" s="76"/>
      <c r="AV37" s="76"/>
      <c r="AW37" s="76"/>
      <c r="AX37" s="76"/>
      <c r="AY37" s="76"/>
      <c r="AZ37" s="76"/>
      <c r="BA37" s="76"/>
      <c r="BB37" s="77"/>
    </row>
    <row r="38" spans="1:54" ht="16.5" thickBot="1" x14ac:dyDescent="0.3">
      <c r="A38" s="75">
        <f>IF(ISBLANK(VLOOKUP(D38,#REF!,3)),0,1)</f>
        <v>1</v>
      </c>
      <c r="B38" s="74">
        <f t="shared" si="0"/>
        <v>0</v>
      </c>
      <c r="C38" s="52">
        <v>4</v>
      </c>
      <c r="D38" s="53"/>
      <c r="E38" s="53"/>
      <c r="F38" s="53"/>
      <c r="G38" s="164" t="s">
        <v>4</v>
      </c>
      <c r="H38" s="53">
        <v>15</v>
      </c>
      <c r="I38" s="234">
        <v>14</v>
      </c>
      <c r="J38" s="127" t="s">
        <v>4</v>
      </c>
      <c r="K38" s="57" t="str">
        <f t="shared" si="1"/>
        <v/>
      </c>
      <c r="L38" s="57" t="str">
        <f t="shared" si="2"/>
        <v/>
      </c>
      <c r="M38" s="57" t="str">
        <f t="shared" si="3"/>
        <v/>
      </c>
      <c r="N38" s="58" t="str">
        <f t="shared" si="4"/>
        <v/>
      </c>
      <c r="O38" s="57" t="str">
        <f t="shared" si="5"/>
        <v/>
      </c>
      <c r="P38" s="145" t="s">
        <v>4</v>
      </c>
      <c r="Q38" s="59" t="s">
        <v>4</v>
      </c>
      <c r="R38" s="59" t="s">
        <v>4</v>
      </c>
      <c r="S38" s="146" t="s">
        <v>4</v>
      </c>
      <c r="T38" s="231">
        <v>0.14699999999999999</v>
      </c>
      <c r="U38" s="231">
        <v>0.14364684312218817</v>
      </c>
      <c r="X38" s="231">
        <v>6.423</v>
      </c>
      <c r="Y38" s="231">
        <v>6.2764875739715285</v>
      </c>
      <c r="Z38" s="231">
        <v>0.67</v>
      </c>
      <c r="AA38" s="231">
        <v>0.6547169040262999</v>
      </c>
      <c r="AB38" s="231">
        <v>3.2</v>
      </c>
      <c r="AC38" s="231">
        <v>3.1270061087823278</v>
      </c>
      <c r="AD38" s="76"/>
      <c r="AE38" s="76"/>
      <c r="AF38" s="76"/>
      <c r="AG38" s="76"/>
      <c r="AH38" s="76"/>
      <c r="AI38" s="76"/>
      <c r="AJ38" s="76"/>
      <c r="AK38" s="76"/>
      <c r="AL38" s="76"/>
      <c r="AM38" s="76"/>
      <c r="AN38" s="76"/>
      <c r="AO38" s="76"/>
      <c r="AP38" s="76"/>
      <c r="AQ38" s="76"/>
      <c r="AR38" s="76"/>
      <c r="AS38" s="76"/>
      <c r="AT38" s="76"/>
      <c r="AU38" s="76"/>
      <c r="AV38" s="76"/>
      <c r="AW38" s="76"/>
      <c r="AX38" s="76"/>
      <c r="AY38" s="76"/>
      <c r="AZ38" s="76"/>
      <c r="BA38" s="76"/>
      <c r="BB38" s="77"/>
    </row>
    <row r="39" spans="1:54" ht="16.5" thickBot="1" x14ac:dyDescent="0.3">
      <c r="A39" s="75">
        <f>IF(ISBLANK(VLOOKUP(D39,#REF!,3)),0,1)</f>
        <v>1</v>
      </c>
      <c r="B39" s="74">
        <f t="shared" si="0"/>
        <v>0</v>
      </c>
      <c r="C39" s="52">
        <v>5</v>
      </c>
      <c r="D39" s="53"/>
      <c r="E39" s="53"/>
      <c r="F39" s="53"/>
      <c r="G39" s="164" t="s">
        <v>4</v>
      </c>
      <c r="H39" s="53">
        <v>15</v>
      </c>
      <c r="I39" s="234">
        <v>14</v>
      </c>
      <c r="J39" s="127" t="s">
        <v>4</v>
      </c>
      <c r="K39" s="57" t="str">
        <f t="shared" si="1"/>
        <v/>
      </c>
      <c r="L39" s="57" t="str">
        <f t="shared" si="2"/>
        <v/>
      </c>
      <c r="M39" s="57" t="str">
        <f t="shared" si="3"/>
        <v/>
      </c>
      <c r="N39" s="58" t="str">
        <f t="shared" si="4"/>
        <v/>
      </c>
      <c r="O39" s="57" t="str">
        <f t="shared" si="5"/>
        <v/>
      </c>
      <c r="P39" s="145" t="s">
        <v>4</v>
      </c>
      <c r="Q39" s="59" t="s">
        <v>4</v>
      </c>
      <c r="R39" s="59" t="s">
        <v>4</v>
      </c>
      <c r="S39" s="146" t="s">
        <v>4</v>
      </c>
      <c r="T39" s="231">
        <v>0.14000000000000001</v>
      </c>
      <c r="U39" s="231">
        <v>0.13680651725922685</v>
      </c>
      <c r="X39" s="231">
        <v>6.06</v>
      </c>
      <c r="Y39" s="231">
        <v>5.9217678185065328</v>
      </c>
      <c r="Z39" s="231">
        <v>0.64700000000000002</v>
      </c>
      <c r="AA39" s="231">
        <v>0.63224154761942686</v>
      </c>
      <c r="AB39" s="231">
        <v>3.19</v>
      </c>
      <c r="AC39" s="231">
        <v>3.1172342146923828</v>
      </c>
      <c r="AD39" s="76"/>
      <c r="AE39" s="76"/>
      <c r="AF39" s="76"/>
      <c r="AG39" s="76"/>
      <c r="AH39" s="76"/>
      <c r="AI39" s="76"/>
      <c r="AJ39" s="76"/>
      <c r="AK39" s="76"/>
      <c r="AL39" s="76"/>
      <c r="AM39" s="76"/>
      <c r="AN39" s="76"/>
      <c r="AO39" s="76"/>
      <c r="AP39" s="76"/>
      <c r="AQ39" s="76"/>
      <c r="AR39" s="76"/>
      <c r="AS39" s="76"/>
      <c r="AT39" s="76"/>
      <c r="AU39" s="76"/>
      <c r="AV39" s="76"/>
      <c r="AW39" s="76"/>
      <c r="AX39" s="76"/>
      <c r="AY39" s="76"/>
      <c r="AZ39" s="76"/>
      <c r="BA39" s="76"/>
      <c r="BB39" s="77"/>
    </row>
    <row r="40" spans="1:54" ht="16.5" thickBot="1" x14ac:dyDescent="0.3">
      <c r="A40" s="75">
        <f>IF(ISBLANK(VLOOKUP(D40,#REF!,3)),0,1)</f>
        <v>1</v>
      </c>
      <c r="B40" s="74">
        <f t="shared" si="0"/>
        <v>0</v>
      </c>
      <c r="C40" s="52">
        <v>6</v>
      </c>
      <c r="D40" s="53"/>
      <c r="E40" s="53"/>
      <c r="F40" s="53"/>
      <c r="G40" s="164" t="s">
        <v>4</v>
      </c>
      <c r="H40" s="53">
        <v>15</v>
      </c>
      <c r="I40" s="234">
        <v>14</v>
      </c>
      <c r="J40" s="127" t="s">
        <v>4</v>
      </c>
      <c r="K40" s="57" t="str">
        <f t="shared" si="1"/>
        <v/>
      </c>
      <c r="L40" s="57" t="str">
        <f t="shared" si="2"/>
        <v/>
      </c>
      <c r="M40" s="57" t="str">
        <f t="shared" si="3"/>
        <v/>
      </c>
      <c r="N40" s="58" t="str">
        <f t="shared" si="4"/>
        <v/>
      </c>
      <c r="O40" s="57" t="str">
        <f t="shared" si="5"/>
        <v/>
      </c>
      <c r="P40" s="145" t="s">
        <v>4</v>
      </c>
      <c r="Q40" s="59" t="s">
        <v>4</v>
      </c>
      <c r="R40" s="59" t="s">
        <v>4</v>
      </c>
      <c r="S40" s="146" t="s">
        <v>4</v>
      </c>
      <c r="T40" s="231">
        <v>0.13800000000000001</v>
      </c>
      <c r="U40" s="231">
        <v>0.13485213844123789</v>
      </c>
      <c r="X40" s="231">
        <v>5.9720000000000004</v>
      </c>
      <c r="Y40" s="231">
        <v>5.835775150515019</v>
      </c>
      <c r="Z40" s="231">
        <v>0.63100000000000001</v>
      </c>
      <c r="AA40" s="231">
        <v>0.61660651707551528</v>
      </c>
      <c r="AB40" s="231">
        <v>3.28</v>
      </c>
      <c r="AC40" s="231">
        <v>3.2051812615018855</v>
      </c>
      <c r="AD40" s="76"/>
      <c r="AE40" s="76"/>
      <c r="AF40" s="76"/>
      <c r="AG40" s="76"/>
      <c r="AH40" s="76"/>
      <c r="AI40" s="76"/>
      <c r="AJ40" s="76"/>
      <c r="AK40" s="76"/>
      <c r="AL40" s="76"/>
      <c r="AM40" s="76"/>
      <c r="AN40" s="76"/>
      <c r="AO40" s="76"/>
      <c r="AP40" s="76"/>
      <c r="AQ40" s="76"/>
      <c r="AR40" s="76"/>
      <c r="AS40" s="76"/>
      <c r="AT40" s="76"/>
      <c r="AU40" s="76"/>
      <c r="AV40" s="76"/>
      <c r="AW40" s="76"/>
      <c r="AX40" s="76"/>
      <c r="AY40" s="76"/>
      <c r="AZ40" s="76"/>
      <c r="BA40" s="76"/>
      <c r="BB40" s="77"/>
    </row>
    <row r="41" spans="1:54" ht="16.5" thickBot="1" x14ac:dyDescent="0.3">
      <c r="A41" s="75">
        <f>IF(ISBLANK(VLOOKUP(D41,#REF!,3)),0,1)</f>
        <v>1</v>
      </c>
      <c r="B41" s="74">
        <f t="shared" si="0"/>
        <v>0</v>
      </c>
      <c r="C41" s="52">
        <v>7</v>
      </c>
      <c r="D41" s="53"/>
      <c r="E41" s="53"/>
      <c r="F41" s="53"/>
      <c r="G41" s="164" t="s">
        <v>4</v>
      </c>
      <c r="H41" s="53">
        <v>15</v>
      </c>
      <c r="I41" s="234">
        <v>14</v>
      </c>
      <c r="J41" s="127" t="s">
        <v>4</v>
      </c>
      <c r="K41" s="57" t="str">
        <f t="shared" si="1"/>
        <v/>
      </c>
      <c r="L41" s="57" t="str">
        <f t="shared" si="2"/>
        <v/>
      </c>
      <c r="M41" s="57" t="str">
        <f t="shared" si="3"/>
        <v/>
      </c>
      <c r="N41" s="58" t="str">
        <f t="shared" si="4"/>
        <v/>
      </c>
      <c r="O41" s="57" t="str">
        <f t="shared" si="5"/>
        <v/>
      </c>
      <c r="P41" s="145" t="s">
        <v>4</v>
      </c>
      <c r="Q41" s="59" t="s">
        <v>4</v>
      </c>
      <c r="R41" s="59" t="s">
        <v>4</v>
      </c>
      <c r="S41" s="146" t="s">
        <v>4</v>
      </c>
      <c r="T41" s="231">
        <v>0.127</v>
      </c>
      <c r="U41" s="231">
        <v>0.12410305494229863</v>
      </c>
      <c r="X41" s="231">
        <v>5.7830000000000004</v>
      </c>
      <c r="Y41" s="231">
        <v>5.6510863522150636</v>
      </c>
      <c r="Z41" s="231">
        <v>0.60399999999999998</v>
      </c>
      <c r="AA41" s="231">
        <v>0.59022240303266438</v>
      </c>
      <c r="AB41" s="231">
        <v>3.18</v>
      </c>
      <c r="AC41" s="231">
        <v>3.1074623206024383</v>
      </c>
      <c r="AD41" s="76"/>
      <c r="AE41" s="76"/>
      <c r="AF41" s="76"/>
      <c r="AG41" s="76"/>
      <c r="AH41" s="76"/>
      <c r="AI41" s="76"/>
      <c r="AJ41" s="76"/>
      <c r="AK41" s="76"/>
      <c r="AL41" s="76"/>
      <c r="AM41" s="76"/>
      <c r="AN41" s="76"/>
      <c r="AO41" s="76"/>
      <c r="AP41" s="76"/>
      <c r="AQ41" s="76"/>
      <c r="AR41" s="76"/>
      <c r="AS41" s="76"/>
      <c r="AT41" s="76"/>
      <c r="AU41" s="76"/>
      <c r="AV41" s="76"/>
      <c r="AW41" s="76"/>
      <c r="AX41" s="76"/>
      <c r="AY41" s="76"/>
      <c r="AZ41" s="76"/>
      <c r="BA41" s="76"/>
      <c r="BB41" s="77"/>
    </row>
    <row r="42" spans="1:54" ht="16.5" thickBot="1" x14ac:dyDescent="0.3">
      <c r="A42" s="75">
        <f>IF(ISBLANK(VLOOKUP(D42,#REF!,3)),0,1)</f>
        <v>1</v>
      </c>
      <c r="B42" s="74">
        <f t="shared" si="0"/>
        <v>0</v>
      </c>
      <c r="C42" s="52">
        <v>8</v>
      </c>
      <c r="D42" s="53"/>
      <c r="E42" s="53"/>
      <c r="F42" s="53"/>
      <c r="G42" s="164" t="s">
        <v>4</v>
      </c>
      <c r="H42" s="53" t="s">
        <v>4</v>
      </c>
      <c r="J42" s="127" t="s">
        <v>4</v>
      </c>
      <c r="K42" s="57" t="str">
        <f t="shared" si="1"/>
        <v/>
      </c>
      <c r="L42" s="57" t="str">
        <f t="shared" si="2"/>
        <v/>
      </c>
      <c r="M42" s="57" t="str">
        <f t="shared" si="3"/>
        <v/>
      </c>
      <c r="N42" s="58" t="str">
        <f t="shared" si="4"/>
        <v/>
      </c>
      <c r="O42" s="57" t="str">
        <f t="shared" si="5"/>
        <v/>
      </c>
      <c r="P42" s="145" t="s">
        <v>4</v>
      </c>
      <c r="Q42" s="59" t="s">
        <v>4</v>
      </c>
      <c r="R42" s="59" t="s">
        <v>4</v>
      </c>
      <c r="S42" s="146" t="s">
        <v>4</v>
      </c>
      <c r="AD42" s="76"/>
      <c r="AE42" s="76"/>
      <c r="AF42" s="76"/>
      <c r="AG42" s="76"/>
      <c r="AH42" s="76"/>
      <c r="AI42" s="76"/>
      <c r="AJ42" s="76"/>
      <c r="AK42" s="76"/>
      <c r="AL42" s="76"/>
      <c r="AM42" s="76"/>
      <c r="AN42" s="76"/>
      <c r="AO42" s="76"/>
      <c r="AP42" s="76"/>
      <c r="AQ42" s="76"/>
      <c r="AR42" s="76"/>
      <c r="AS42" s="76"/>
      <c r="AT42" s="76"/>
      <c r="AU42" s="76"/>
      <c r="AV42" s="76"/>
      <c r="AW42" s="76"/>
      <c r="AX42" s="76"/>
      <c r="AY42" s="76"/>
      <c r="AZ42" s="76"/>
      <c r="BA42" s="76"/>
      <c r="BB42" s="77"/>
    </row>
    <row r="43" spans="1:54" ht="16.5" thickBot="1" x14ac:dyDescent="0.3">
      <c r="A43" s="75">
        <f>IF(ISBLANK(VLOOKUP(D43,#REF!,3)),0,1)</f>
        <v>1</v>
      </c>
      <c r="B43" s="74">
        <f t="shared" si="0"/>
        <v>0</v>
      </c>
      <c r="C43" s="52">
        <v>9</v>
      </c>
      <c r="D43" s="53"/>
      <c r="E43" s="53"/>
      <c r="F43" s="53"/>
      <c r="G43" s="164" t="s">
        <v>4</v>
      </c>
      <c r="J43" s="127" t="s">
        <v>4</v>
      </c>
      <c r="K43" s="57" t="str">
        <f t="shared" si="1"/>
        <v/>
      </c>
      <c r="L43" s="57" t="str">
        <f t="shared" si="2"/>
        <v/>
      </c>
      <c r="M43" s="57" t="str">
        <f t="shared" si="3"/>
        <v/>
      </c>
      <c r="N43" s="58" t="str">
        <f t="shared" si="4"/>
        <v/>
      </c>
      <c r="O43" s="57" t="str">
        <f t="shared" si="5"/>
        <v/>
      </c>
      <c r="P43" s="145" t="s">
        <v>4</v>
      </c>
      <c r="Q43" s="59" t="s">
        <v>4</v>
      </c>
      <c r="R43" s="59" t="s">
        <v>4</v>
      </c>
      <c r="S43" s="146" t="s">
        <v>4</v>
      </c>
      <c r="AD43" s="76"/>
      <c r="AE43" s="76"/>
      <c r="AF43" s="76"/>
      <c r="AG43" s="76"/>
      <c r="AH43" s="76"/>
      <c r="AI43" s="76"/>
      <c r="AJ43" s="76"/>
      <c r="AK43" s="76"/>
      <c r="AL43" s="76"/>
      <c r="AM43" s="76"/>
      <c r="AN43" s="76"/>
      <c r="AO43" s="76"/>
      <c r="AP43" s="76"/>
      <c r="AQ43" s="76"/>
      <c r="AR43" s="76"/>
      <c r="AS43" s="76"/>
      <c r="AT43" s="76"/>
      <c r="AU43" s="76"/>
      <c r="AV43" s="76"/>
      <c r="AW43" s="76"/>
      <c r="AX43" s="76"/>
      <c r="AY43" s="76"/>
      <c r="AZ43" s="76"/>
      <c r="BA43" s="76"/>
      <c r="BB43" s="77"/>
    </row>
    <row r="44" spans="1:54" ht="16.5" thickBot="1" x14ac:dyDescent="0.3">
      <c r="A44" s="75">
        <f>IF(ISBLANK(VLOOKUP(D44,#REF!,3)),0,1)</f>
        <v>1</v>
      </c>
      <c r="B44" s="74">
        <f t="shared" si="0"/>
        <v>0</v>
      </c>
      <c r="C44" s="52">
        <v>10</v>
      </c>
      <c r="D44" s="53"/>
      <c r="E44" s="53"/>
      <c r="F44" s="53"/>
      <c r="G44" s="164" t="s">
        <v>4</v>
      </c>
      <c r="J44" s="127" t="s">
        <v>4</v>
      </c>
      <c r="K44" s="57" t="str">
        <f t="shared" si="1"/>
        <v/>
      </c>
      <c r="L44" s="57" t="str">
        <f t="shared" si="2"/>
        <v/>
      </c>
      <c r="M44" s="57" t="str">
        <f t="shared" si="3"/>
        <v/>
      </c>
      <c r="N44" s="58" t="str">
        <f t="shared" si="4"/>
        <v/>
      </c>
      <c r="O44" s="57" t="str">
        <f t="shared" si="5"/>
        <v/>
      </c>
      <c r="P44" s="145" t="s">
        <v>4</v>
      </c>
      <c r="Q44" s="59" t="s">
        <v>4</v>
      </c>
      <c r="R44" s="59" t="s">
        <v>4</v>
      </c>
      <c r="S44" s="146" t="s">
        <v>4</v>
      </c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  <c r="AP44" s="76"/>
      <c r="AQ44" s="76"/>
      <c r="AR44" s="76"/>
      <c r="AS44" s="76"/>
      <c r="AT44" s="76"/>
      <c r="AU44" s="76"/>
      <c r="AV44" s="76"/>
      <c r="AW44" s="76"/>
      <c r="AX44" s="76"/>
      <c r="AY44" s="76"/>
      <c r="AZ44" s="76"/>
      <c r="BA44" s="76"/>
      <c r="BB44" s="77"/>
    </row>
    <row r="45" spans="1:54" ht="16.5" thickBot="1" x14ac:dyDescent="0.3">
      <c r="A45" s="75">
        <f>IF(ISBLANK(VLOOKUP(D45,#REF!,3)),0,1)</f>
        <v>1</v>
      </c>
      <c r="B45" s="74">
        <f t="shared" si="0"/>
        <v>0</v>
      </c>
      <c r="C45" s="52">
        <v>11</v>
      </c>
      <c r="D45" s="53"/>
      <c r="E45" s="53"/>
      <c r="F45" s="53"/>
      <c r="G45" s="164" t="s">
        <v>4</v>
      </c>
      <c r="J45" s="127" t="s">
        <v>4</v>
      </c>
      <c r="K45" s="57" t="str">
        <f t="shared" si="1"/>
        <v/>
      </c>
      <c r="L45" s="57" t="str">
        <f t="shared" si="2"/>
        <v/>
      </c>
      <c r="M45" s="57" t="str">
        <f t="shared" si="3"/>
        <v/>
      </c>
      <c r="N45" s="58" t="str">
        <f t="shared" si="4"/>
        <v/>
      </c>
      <c r="O45" s="57" t="str">
        <f t="shared" si="5"/>
        <v/>
      </c>
      <c r="P45" s="145" t="s">
        <v>4</v>
      </c>
      <c r="Q45" s="59" t="s">
        <v>4</v>
      </c>
      <c r="R45" s="59" t="s">
        <v>4</v>
      </c>
      <c r="S45" s="146" t="s">
        <v>4</v>
      </c>
      <c r="AD45" s="76"/>
      <c r="AE45" s="76"/>
      <c r="AF45" s="76"/>
      <c r="AG45" s="76"/>
      <c r="AH45" s="76"/>
      <c r="AI45" s="76"/>
      <c r="AJ45" s="76"/>
      <c r="AK45" s="76"/>
      <c r="AL45" s="76"/>
      <c r="AM45" s="76"/>
      <c r="AN45" s="76"/>
      <c r="AO45" s="76"/>
      <c r="AP45" s="76"/>
      <c r="AQ45" s="76"/>
      <c r="AR45" s="76"/>
      <c r="AS45" s="76"/>
      <c r="AT45" s="76"/>
      <c r="AU45" s="76"/>
      <c r="AV45" s="76"/>
      <c r="AW45" s="76"/>
      <c r="AX45" s="76"/>
      <c r="AY45" s="76"/>
      <c r="AZ45" s="76"/>
      <c r="BA45" s="76"/>
      <c r="BB45" s="77"/>
    </row>
    <row r="46" spans="1:54" ht="16.5" thickBot="1" x14ac:dyDescent="0.3">
      <c r="A46" s="75">
        <f>IF(ISBLANK(VLOOKUP(D46,#REF!,3)),0,1)</f>
        <v>1</v>
      </c>
      <c r="B46" s="74">
        <f t="shared" si="0"/>
        <v>0</v>
      </c>
      <c r="C46" s="52">
        <v>12</v>
      </c>
      <c r="D46" s="53"/>
      <c r="E46" s="54"/>
      <c r="F46" s="55"/>
      <c r="G46" s="164" t="s">
        <v>4</v>
      </c>
      <c r="J46" s="127" t="s">
        <v>4</v>
      </c>
      <c r="K46" s="127" t="s">
        <v>4</v>
      </c>
      <c r="L46" s="127" t="s">
        <v>4</v>
      </c>
      <c r="M46" s="127" t="s">
        <v>4</v>
      </c>
      <c r="N46" s="127" t="s">
        <v>4</v>
      </c>
      <c r="O46" s="127" t="s">
        <v>4</v>
      </c>
      <c r="P46" s="145" t="s">
        <v>4</v>
      </c>
      <c r="Q46" s="59" t="s">
        <v>4</v>
      </c>
      <c r="R46" s="59" t="s">
        <v>4</v>
      </c>
      <c r="S46" s="146" t="s">
        <v>4</v>
      </c>
      <c r="AD46" s="76"/>
      <c r="AE46" s="76"/>
      <c r="AF46" s="76"/>
      <c r="AG46" s="76"/>
      <c r="AH46" s="76"/>
      <c r="AI46" s="76"/>
      <c r="AJ46" s="76"/>
      <c r="AK46" s="76"/>
      <c r="AL46" s="76"/>
      <c r="AM46" s="76"/>
      <c r="AN46" s="76"/>
      <c r="AO46" s="76"/>
      <c r="AP46" s="76"/>
      <c r="AQ46" s="76"/>
      <c r="AR46" s="76"/>
      <c r="AS46" s="76"/>
      <c r="AT46" s="76"/>
      <c r="AU46" s="76"/>
      <c r="AV46" s="76"/>
      <c r="AW46" s="76"/>
      <c r="AX46" s="76"/>
      <c r="AY46" s="76"/>
      <c r="AZ46" s="76"/>
      <c r="BA46" s="76"/>
      <c r="BB46" s="77"/>
    </row>
    <row r="47" spans="1:54" ht="16.5" thickBot="1" x14ac:dyDescent="0.3">
      <c r="A47" s="75">
        <f>IF(ISBLANK(VLOOKUP(D47,#REF!,3)),0,1)</f>
        <v>1</v>
      </c>
      <c r="B47" s="74">
        <f t="shared" si="0"/>
        <v>0</v>
      </c>
      <c r="C47" s="52">
        <v>13</v>
      </c>
      <c r="D47" s="53"/>
      <c r="E47" s="54"/>
      <c r="F47" s="55"/>
      <c r="G47" s="164" t="s">
        <v>4</v>
      </c>
      <c r="J47" s="127" t="s">
        <v>4</v>
      </c>
      <c r="K47" s="127" t="s">
        <v>4</v>
      </c>
      <c r="L47" s="127" t="s">
        <v>4</v>
      </c>
      <c r="M47" s="127" t="s">
        <v>4</v>
      </c>
      <c r="N47" s="127" t="s">
        <v>4</v>
      </c>
      <c r="O47" s="127" t="s">
        <v>4</v>
      </c>
      <c r="P47" s="145" t="s">
        <v>4</v>
      </c>
      <c r="Q47" s="59" t="s">
        <v>4</v>
      </c>
      <c r="R47" s="59" t="s">
        <v>4</v>
      </c>
      <c r="S47" s="146" t="s">
        <v>4</v>
      </c>
      <c r="AD47" s="76"/>
      <c r="AE47" s="76"/>
      <c r="AF47" s="76"/>
      <c r="AG47" s="76"/>
      <c r="AH47" s="76"/>
      <c r="AI47" s="76"/>
      <c r="AJ47" s="76"/>
      <c r="AK47" s="76"/>
      <c r="AL47" s="76"/>
      <c r="AM47" s="76"/>
      <c r="AN47" s="76"/>
      <c r="AO47" s="76"/>
      <c r="AP47" s="76"/>
      <c r="AQ47" s="76"/>
      <c r="AR47" s="76"/>
      <c r="AS47" s="76"/>
      <c r="AT47" s="76"/>
      <c r="AU47" s="76"/>
      <c r="AV47" s="76"/>
      <c r="AW47" s="76"/>
      <c r="AX47" s="76"/>
      <c r="AY47" s="76"/>
      <c r="AZ47" s="76"/>
      <c r="BA47" s="76"/>
      <c r="BB47" s="77"/>
    </row>
    <row r="48" spans="1:54" ht="16.5" thickBot="1" x14ac:dyDescent="0.3">
      <c r="A48" s="75">
        <f>IF(ISBLANK(VLOOKUP(D48,#REF!,3)),0,1)</f>
        <v>1</v>
      </c>
      <c r="B48" s="74">
        <f t="shared" si="0"/>
        <v>0</v>
      </c>
      <c r="C48" s="52">
        <v>14</v>
      </c>
      <c r="D48" s="53"/>
      <c r="E48" s="54"/>
      <c r="F48" s="55"/>
      <c r="G48" s="164" t="s">
        <v>4</v>
      </c>
      <c r="H48" s="53" t="s">
        <v>4</v>
      </c>
      <c r="J48" s="127" t="s">
        <v>4</v>
      </c>
      <c r="K48" s="127" t="s">
        <v>4</v>
      </c>
      <c r="L48" s="127" t="s">
        <v>4</v>
      </c>
      <c r="M48" s="127" t="s">
        <v>4</v>
      </c>
      <c r="N48" s="127" t="s">
        <v>4</v>
      </c>
      <c r="O48" s="127" t="s">
        <v>4</v>
      </c>
      <c r="P48" s="145" t="s">
        <v>4</v>
      </c>
      <c r="Q48" s="59" t="s">
        <v>4</v>
      </c>
      <c r="R48" s="59" t="s">
        <v>4</v>
      </c>
      <c r="S48" s="146" t="s">
        <v>4</v>
      </c>
      <c r="AD48" s="76"/>
      <c r="AE48" s="76"/>
      <c r="AF48" s="76"/>
      <c r="AG48" s="76"/>
      <c r="AH48" s="76"/>
      <c r="AI48" s="76"/>
      <c r="AJ48" s="76"/>
      <c r="AK48" s="76"/>
      <c r="AL48" s="76"/>
      <c r="AM48" s="76"/>
      <c r="AN48" s="76"/>
      <c r="AO48" s="76"/>
      <c r="AP48" s="76"/>
      <c r="AQ48" s="76"/>
      <c r="AR48" s="76"/>
      <c r="AS48" s="76"/>
      <c r="AT48" s="76"/>
      <c r="AU48" s="76"/>
      <c r="AV48" s="76"/>
      <c r="AW48" s="76"/>
      <c r="AX48" s="76"/>
      <c r="AY48" s="76"/>
      <c r="AZ48" s="76"/>
      <c r="BA48" s="76"/>
      <c r="BB48" s="77"/>
    </row>
    <row r="49" spans="1:54" ht="16.5" thickBot="1" x14ac:dyDescent="0.3">
      <c r="A49" s="75">
        <f>IF(ISBLANK(VLOOKUP(D49,#REF!,3)),0,1)</f>
        <v>1</v>
      </c>
      <c r="B49" s="74">
        <f t="shared" si="0"/>
        <v>0</v>
      </c>
      <c r="C49" s="52">
        <v>15</v>
      </c>
      <c r="D49" s="53"/>
      <c r="E49" s="54"/>
      <c r="F49" s="55"/>
      <c r="G49" s="164" t="s">
        <v>4</v>
      </c>
      <c r="J49" s="16"/>
      <c r="K49" s="16"/>
      <c r="L49" s="16"/>
      <c r="M49" s="16"/>
      <c r="N49" s="16"/>
      <c r="O49" s="16"/>
      <c r="P49" s="145" t="s">
        <v>4</v>
      </c>
      <c r="Q49" s="169"/>
      <c r="R49" s="169"/>
      <c r="S49" s="146" t="s">
        <v>4</v>
      </c>
      <c r="AD49" s="76"/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76"/>
      <c r="AR49" s="76"/>
      <c r="AS49" s="76"/>
      <c r="AT49" s="76"/>
      <c r="AU49" s="76"/>
      <c r="AV49" s="76"/>
      <c r="AW49" s="76"/>
      <c r="AX49" s="76"/>
      <c r="AY49" s="76"/>
      <c r="AZ49" s="76"/>
      <c r="BA49" s="76"/>
      <c r="BB49" s="77"/>
    </row>
    <row r="50" spans="1:54" ht="16.5" thickBot="1" x14ac:dyDescent="0.3">
      <c r="A50" s="75">
        <f>IF(ISBLANK(VLOOKUP(D50,#REF!,3)),0,1)</f>
        <v>1</v>
      </c>
      <c r="B50" s="74">
        <f t="shared" si="0"/>
        <v>0</v>
      </c>
      <c r="C50" s="52">
        <v>16</v>
      </c>
      <c r="D50" s="53"/>
      <c r="E50" s="54"/>
      <c r="F50" s="55"/>
      <c r="G50" s="164" t="s">
        <v>4</v>
      </c>
      <c r="H50" s="53">
        <v>0</v>
      </c>
      <c r="I50" s="234">
        <v>0</v>
      </c>
      <c r="J50" s="16"/>
      <c r="K50" s="16"/>
      <c r="L50" s="16"/>
      <c r="M50" s="16"/>
      <c r="N50" s="16"/>
      <c r="O50" s="16"/>
      <c r="P50" s="145" t="s">
        <v>4</v>
      </c>
      <c r="Q50" s="169"/>
      <c r="R50" s="169"/>
      <c r="S50" s="146" t="s">
        <v>4</v>
      </c>
      <c r="T50" s="231">
        <v>2E-3</v>
      </c>
      <c r="U50" s="231">
        <v>1.9543788179889549E-3</v>
      </c>
      <c r="X50" s="231">
        <v>8.0000000000000002E-3</v>
      </c>
      <c r="Y50" s="231">
        <v>7.8175152719558196E-3</v>
      </c>
      <c r="Z50" s="231">
        <v>0.21</v>
      </c>
      <c r="AA50" s="231">
        <v>0.20520977588884023</v>
      </c>
      <c r="AB50" s="231">
        <v>1.91</v>
      </c>
      <c r="AC50" s="231">
        <v>1.8664317711794518</v>
      </c>
      <c r="AD50" s="76"/>
      <c r="AE50" s="76"/>
      <c r="AF50" s="76"/>
      <c r="AG50" s="76"/>
      <c r="AH50" s="76"/>
      <c r="AI50" s="76"/>
      <c r="AJ50" s="76"/>
      <c r="AK50" s="76"/>
      <c r="AL50" s="76"/>
      <c r="AM50" s="76"/>
      <c r="AN50" s="76"/>
      <c r="AO50" s="76"/>
      <c r="AP50" s="76"/>
      <c r="AQ50" s="76"/>
      <c r="AR50" s="76"/>
      <c r="AS50" s="76"/>
      <c r="AT50" s="76"/>
      <c r="AU50" s="76"/>
      <c r="AV50" s="76"/>
      <c r="AW50" s="76"/>
      <c r="AX50" s="76"/>
      <c r="AY50" s="76"/>
      <c r="AZ50" s="76"/>
      <c r="BA50" s="76"/>
      <c r="BB50" s="77"/>
    </row>
    <row r="51" spans="1:54" ht="16.5" thickBot="1" x14ac:dyDescent="0.3">
      <c r="A51" s="75">
        <f>IF(ISBLANK(VLOOKUP(D51,#REF!,3)),0,1)</f>
        <v>1</v>
      </c>
      <c r="B51" s="74">
        <f t="shared" si="0"/>
        <v>0</v>
      </c>
      <c r="C51" s="52">
        <v>17</v>
      </c>
      <c r="D51" s="53"/>
      <c r="E51" s="54"/>
      <c r="F51" s="55"/>
      <c r="G51" s="164" t="s">
        <v>4</v>
      </c>
      <c r="H51" s="53">
        <v>0</v>
      </c>
      <c r="I51" s="234">
        <v>0</v>
      </c>
      <c r="J51" s="16"/>
      <c r="K51" s="16"/>
      <c r="L51" s="16"/>
      <c r="M51" s="16"/>
      <c r="N51" s="16"/>
      <c r="O51" s="16"/>
      <c r="P51" s="145" t="s">
        <v>4</v>
      </c>
      <c r="Q51" s="169"/>
      <c r="R51" s="169"/>
      <c r="S51" s="146" t="s">
        <v>4</v>
      </c>
      <c r="T51" s="231">
        <v>5.0000000000000001E-3</v>
      </c>
      <c r="U51" s="231">
        <v>4.8859470449723868E-3</v>
      </c>
      <c r="X51" s="231">
        <v>0.19500000000000001</v>
      </c>
      <c r="Y51" s="231">
        <v>0.1905519347539231</v>
      </c>
      <c r="Z51" s="231">
        <v>0.19800000000000001</v>
      </c>
      <c r="AA51" s="231">
        <v>0.19348350298090652</v>
      </c>
      <c r="AB51" s="231">
        <v>1.89</v>
      </c>
      <c r="AC51" s="231">
        <v>1.8468879829995621</v>
      </c>
      <c r="AD51" s="76"/>
      <c r="AE51" s="76"/>
      <c r="AF51" s="76"/>
      <c r="AG51" s="76"/>
      <c r="AH51" s="76"/>
      <c r="AI51" s="76"/>
      <c r="AJ51" s="76"/>
      <c r="AK51" s="76"/>
      <c r="AL51" s="76"/>
      <c r="AM51" s="76"/>
      <c r="AN51" s="76"/>
      <c r="AO51" s="76"/>
      <c r="AP51" s="76"/>
      <c r="AQ51" s="76"/>
      <c r="AR51" s="76"/>
      <c r="AS51" s="76"/>
      <c r="AT51" s="76"/>
      <c r="AU51" s="76"/>
      <c r="AV51" s="76"/>
      <c r="AW51" s="76"/>
      <c r="AX51" s="76"/>
      <c r="AY51" s="76"/>
      <c r="AZ51" s="76"/>
      <c r="BA51" s="76"/>
      <c r="BB51" s="77"/>
    </row>
    <row r="52" spans="1:54" ht="16.5" thickBot="1" x14ac:dyDescent="0.3">
      <c r="A52" s="75">
        <f>IF(ISBLANK(VLOOKUP(D52,#REF!,3)),0,1)</f>
        <v>1</v>
      </c>
      <c r="B52" s="74">
        <f t="shared" si="0"/>
        <v>0</v>
      </c>
      <c r="C52" s="52">
        <v>18</v>
      </c>
      <c r="D52" s="53"/>
      <c r="E52" s="54"/>
      <c r="F52" s="55"/>
      <c r="G52" s="164" t="s">
        <v>4</v>
      </c>
      <c r="H52" s="53">
        <v>0</v>
      </c>
      <c r="I52" s="234">
        <v>0</v>
      </c>
      <c r="J52" s="16"/>
      <c r="K52" s="16"/>
      <c r="L52" s="16"/>
      <c r="M52" s="16"/>
      <c r="N52" s="16"/>
      <c r="O52" s="16"/>
      <c r="P52" s="145" t="s">
        <v>4</v>
      </c>
      <c r="Q52" s="169"/>
      <c r="R52" s="169"/>
      <c r="S52" s="146" t="s">
        <v>4</v>
      </c>
      <c r="T52" s="231">
        <v>8.0000000000000002E-3</v>
      </c>
      <c r="U52" s="231">
        <v>7.8175152719558196E-3</v>
      </c>
      <c r="X52" s="231">
        <v>0.14199999999999999</v>
      </c>
      <c r="Y52" s="231">
        <v>0.13876089607721578</v>
      </c>
      <c r="Z52" s="231">
        <v>0.20599999999999999</v>
      </c>
      <c r="AA52" s="231">
        <v>0.20130101825286234</v>
      </c>
      <c r="AB52" s="231">
        <v>1.89</v>
      </c>
      <c r="AC52" s="231">
        <v>1.8468879829995621</v>
      </c>
      <c r="AD52" s="76"/>
      <c r="AE52" s="76"/>
      <c r="AF52" s="76"/>
      <c r="AG52" s="76"/>
      <c r="AH52" s="76"/>
      <c r="AI52" s="76"/>
      <c r="AJ52" s="76"/>
      <c r="AK52" s="76"/>
      <c r="AL52" s="76"/>
      <c r="AM52" s="76"/>
      <c r="AN52" s="76"/>
      <c r="AO52" s="76"/>
      <c r="AP52" s="76"/>
      <c r="AQ52" s="76"/>
      <c r="AR52" s="76"/>
      <c r="AS52" s="76"/>
      <c r="AT52" s="76"/>
      <c r="AU52" s="76"/>
      <c r="AV52" s="76"/>
      <c r="AW52" s="76"/>
      <c r="AX52" s="76"/>
      <c r="AY52" s="76"/>
      <c r="AZ52" s="76"/>
      <c r="BA52" s="76"/>
      <c r="BB52" s="77"/>
    </row>
    <row r="53" spans="1:54" ht="16.5" thickBot="1" x14ac:dyDescent="0.3">
      <c r="A53" s="75">
        <f>IF(ISBLANK(VLOOKUP(D53,#REF!,3)),0,1)</f>
        <v>1</v>
      </c>
      <c r="B53" s="74">
        <f t="shared" si="0"/>
        <v>0</v>
      </c>
      <c r="C53" s="52">
        <v>19</v>
      </c>
      <c r="D53" s="53"/>
      <c r="E53" s="54"/>
      <c r="F53" s="55"/>
      <c r="G53" s="164" t="s">
        <v>4</v>
      </c>
      <c r="H53" s="53">
        <v>0</v>
      </c>
      <c r="I53" s="234">
        <v>0</v>
      </c>
      <c r="J53" s="16"/>
      <c r="K53" s="16"/>
      <c r="L53" s="16"/>
      <c r="M53" s="16"/>
      <c r="N53" s="16"/>
      <c r="O53" s="16"/>
      <c r="P53" s="145" t="s">
        <v>4</v>
      </c>
      <c r="Q53" s="169"/>
      <c r="R53" s="169"/>
      <c r="S53" s="146" t="s">
        <v>4</v>
      </c>
      <c r="T53" s="231">
        <v>1E-3</v>
      </c>
      <c r="U53" s="231">
        <v>9.7718940899447744E-4</v>
      </c>
      <c r="X53" s="231">
        <v>0.14899999999999999</v>
      </c>
      <c r="Y53" s="231">
        <v>0.14560122194017713</v>
      </c>
      <c r="Z53" s="231">
        <v>0.20599999999999999</v>
      </c>
      <c r="AA53" s="231">
        <v>0.20130101825286234</v>
      </c>
      <c r="AB53" s="231">
        <v>1.99</v>
      </c>
      <c r="AC53" s="231">
        <v>1.94460692389901</v>
      </c>
      <c r="AD53" s="76"/>
      <c r="AE53" s="76"/>
      <c r="AF53" s="76"/>
      <c r="AG53" s="76"/>
      <c r="AH53" s="76"/>
      <c r="AI53" s="76"/>
      <c r="AJ53" s="76"/>
      <c r="AK53" s="76"/>
      <c r="AL53" s="76"/>
      <c r="AM53" s="76"/>
      <c r="AN53" s="76"/>
      <c r="AO53" s="76"/>
      <c r="AP53" s="76"/>
      <c r="AQ53" s="76"/>
      <c r="AR53" s="76"/>
      <c r="AS53" s="76"/>
      <c r="AT53" s="76"/>
      <c r="AU53" s="76"/>
      <c r="AV53" s="76"/>
      <c r="AW53" s="76"/>
      <c r="AX53" s="76"/>
      <c r="AY53" s="76"/>
      <c r="AZ53" s="76"/>
      <c r="BA53" s="76"/>
      <c r="BB53" s="77"/>
    </row>
    <row r="54" spans="1:54" ht="16.5" thickBot="1" x14ac:dyDescent="0.3">
      <c r="A54" s="75">
        <f>IF(ISBLANK(VLOOKUP(D54,#REF!,3)),0,1)</f>
        <v>1</v>
      </c>
      <c r="B54" s="74">
        <f t="shared" si="0"/>
        <v>0</v>
      </c>
      <c r="C54" s="52">
        <v>20</v>
      </c>
      <c r="D54" s="53"/>
      <c r="E54" s="54"/>
      <c r="F54" s="55"/>
      <c r="G54" s="164" t="s">
        <v>4</v>
      </c>
      <c r="I54" s="159" t="s">
        <v>4</v>
      </c>
      <c r="J54" s="16"/>
      <c r="K54" s="16"/>
      <c r="L54" s="16"/>
      <c r="M54" s="16"/>
      <c r="N54" s="16"/>
      <c r="O54" s="16"/>
      <c r="P54" s="145" t="s">
        <v>4</v>
      </c>
      <c r="Q54" s="169"/>
      <c r="R54" s="169"/>
      <c r="S54" s="146" t="s">
        <v>4</v>
      </c>
      <c r="AD54" s="76"/>
      <c r="AE54" s="76"/>
      <c r="AF54" s="76"/>
      <c r="AG54" s="76"/>
      <c r="AH54" s="76"/>
      <c r="AI54" s="76"/>
      <c r="AJ54" s="76"/>
      <c r="AK54" s="76"/>
      <c r="AL54" s="76"/>
      <c r="AM54" s="76"/>
      <c r="AN54" s="76"/>
      <c r="AO54" s="76"/>
      <c r="AP54" s="76"/>
      <c r="AQ54" s="76"/>
      <c r="AR54" s="76"/>
      <c r="AS54" s="76"/>
      <c r="AT54" s="76"/>
      <c r="AU54" s="76"/>
      <c r="AV54" s="76"/>
      <c r="AW54" s="76"/>
      <c r="AX54" s="76"/>
      <c r="AY54" s="76"/>
      <c r="AZ54" s="76"/>
      <c r="BA54" s="76"/>
      <c r="BB54" s="77"/>
    </row>
    <row r="55" spans="1:54" ht="16.5" thickBot="1" x14ac:dyDescent="0.3">
      <c r="A55" s="75">
        <f>IF(ISBLANK(VLOOKUP(D55,#REF!,3)),0,1)</f>
        <v>1</v>
      </c>
      <c r="B55" s="74">
        <f t="shared" si="0"/>
        <v>0</v>
      </c>
      <c r="C55" s="52">
        <v>21</v>
      </c>
      <c r="D55" s="53"/>
      <c r="E55" s="54"/>
      <c r="F55" s="55"/>
      <c r="G55" s="164" t="s">
        <v>4</v>
      </c>
      <c r="I55" s="159" t="s">
        <v>4</v>
      </c>
      <c r="J55" s="16"/>
      <c r="K55" s="16"/>
      <c r="L55" s="16"/>
      <c r="M55" s="16"/>
      <c r="N55" s="16"/>
      <c r="O55" s="16"/>
      <c r="P55" s="145" t="s">
        <v>4</v>
      </c>
      <c r="Q55" s="169"/>
      <c r="R55" s="169"/>
      <c r="S55" s="146" t="s">
        <v>4</v>
      </c>
      <c r="AD55" s="76"/>
      <c r="AE55" s="76"/>
      <c r="AF55" s="76"/>
      <c r="AG55" s="76"/>
      <c r="AH55" s="76"/>
      <c r="AI55" s="76"/>
      <c r="AJ55" s="76"/>
      <c r="AK55" s="76"/>
      <c r="AL55" s="76"/>
      <c r="AM55" s="76"/>
      <c r="AN55" s="76"/>
      <c r="AO55" s="76"/>
      <c r="AP55" s="76"/>
      <c r="AQ55" s="76"/>
      <c r="AR55" s="76"/>
      <c r="AS55" s="76"/>
      <c r="AT55" s="76"/>
      <c r="AU55" s="76"/>
      <c r="AV55" s="76"/>
      <c r="AW55" s="76"/>
      <c r="AX55" s="76"/>
      <c r="AY55" s="76"/>
      <c r="AZ55" s="76"/>
      <c r="BA55" s="76"/>
      <c r="BB55" s="77"/>
    </row>
    <row r="56" spans="1:54" ht="15.75" x14ac:dyDescent="0.25">
      <c r="A56" s="75">
        <f>IF(ISBLANK(VLOOKUP(D56,#REF!,3)),0,1)</f>
        <v>1</v>
      </c>
      <c r="B56" s="74">
        <f t="shared" si="0"/>
        <v>0</v>
      </c>
      <c r="C56" s="52">
        <v>22</v>
      </c>
      <c r="D56" s="53"/>
      <c r="E56" s="54"/>
      <c r="F56" s="55"/>
      <c r="G56" s="164" t="s">
        <v>4</v>
      </c>
      <c r="I56" s="159" t="s">
        <v>4</v>
      </c>
      <c r="J56" s="16"/>
      <c r="K56" s="16"/>
      <c r="L56" s="16"/>
      <c r="M56" s="16"/>
      <c r="N56" s="16"/>
      <c r="O56" s="16"/>
      <c r="P56" s="145" t="s">
        <v>4</v>
      </c>
      <c r="Q56" s="169"/>
      <c r="R56" s="169"/>
      <c r="S56" s="146" t="s">
        <v>4</v>
      </c>
      <c r="AD56" s="76"/>
      <c r="AE56" s="76"/>
      <c r="AF56" s="76"/>
      <c r="AG56" s="76"/>
      <c r="AH56" s="76"/>
      <c r="AI56" s="76"/>
      <c r="AJ56" s="76"/>
      <c r="AK56" s="76"/>
      <c r="AL56" s="76"/>
      <c r="AM56" s="76"/>
      <c r="AN56" s="76"/>
      <c r="AO56" s="76"/>
      <c r="AP56" s="76"/>
      <c r="AQ56" s="76"/>
      <c r="AR56" s="76"/>
      <c r="AS56" s="76"/>
      <c r="AT56" s="76"/>
      <c r="AU56" s="76"/>
      <c r="AV56" s="76"/>
      <c r="AW56" s="76"/>
      <c r="AX56" s="76"/>
      <c r="AY56" s="76"/>
      <c r="AZ56" s="76"/>
      <c r="BA56" s="76"/>
      <c r="BB56" s="77"/>
    </row>
    <row r="57" spans="1:54" ht="15.75" x14ac:dyDescent="0.25">
      <c r="A57" s="75">
        <f>IF(ISBLANK(VLOOKUP(D57,#REF!,3)),0,1)</f>
        <v>1</v>
      </c>
      <c r="B57" s="74">
        <f t="shared" si="0"/>
        <v>0</v>
      </c>
      <c r="C57" s="52">
        <v>23</v>
      </c>
      <c r="D57" s="53"/>
      <c r="E57" s="54"/>
      <c r="F57" s="55"/>
      <c r="G57" s="112"/>
      <c r="H57" s="53"/>
      <c r="I57" s="53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  <c r="AG57" s="76"/>
      <c r="AH57" s="76"/>
      <c r="AI57" s="76"/>
      <c r="AJ57" s="76"/>
      <c r="AK57" s="76"/>
      <c r="AL57" s="76"/>
      <c r="AM57" s="76"/>
      <c r="AN57" s="76"/>
      <c r="AO57" s="76"/>
      <c r="AP57" s="76"/>
      <c r="AQ57" s="76"/>
      <c r="AR57" s="76"/>
      <c r="AS57" s="76"/>
      <c r="AT57" s="76"/>
      <c r="AU57" s="76"/>
      <c r="AV57" s="76"/>
      <c r="AW57" s="76"/>
      <c r="AX57" s="76"/>
      <c r="AY57" s="76"/>
      <c r="AZ57" s="76"/>
      <c r="BA57" s="76"/>
      <c r="BB57" s="77"/>
    </row>
    <row r="58" spans="1:54" ht="16.5" thickBot="1" x14ac:dyDescent="0.3">
      <c r="A58" s="75">
        <f>IF(ISBLANK(VLOOKUP(D58,#REF!,3)),0,1)</f>
        <v>1</v>
      </c>
      <c r="B58" s="74">
        <f t="shared" si="0"/>
        <v>0</v>
      </c>
      <c r="C58" s="61">
        <v>24</v>
      </c>
      <c r="D58" s="62"/>
      <c r="E58" s="63"/>
      <c r="F58" s="64"/>
      <c r="G58" s="113"/>
      <c r="H58" s="62"/>
      <c r="I58" s="62"/>
      <c r="J58" s="152" t="s">
        <v>4</v>
      </c>
      <c r="K58" s="65" t="str">
        <f>IF(ISBLANK(E58),"",(0.000824493-(0.0000040899*E58)+(0.000000076438*E58^2)-(0.00000000082467*E58^3)+(0.0000000000053875*E58^4)))</f>
        <v/>
      </c>
      <c r="L58" s="65" t="str">
        <f t="shared" ref="L58" si="6">IF(ISBLANK(E58),"",(-0.00000572466+(0.00000010227*E58)-(0.0000000016546*E58^2)))</f>
        <v/>
      </c>
      <c r="M58" s="65" t="str">
        <f t="shared" ref="M58" si="7">IF(ISBLANK(E58),"",IF(ISBLANK(G58),(O58+(K58*35)+(L58*35^1.5)+(0.00000048314*35^2)),(O58+(K58*G58)+(L58*G58^1.5)+(0.00000048314*G58^2))))</f>
        <v/>
      </c>
      <c r="N58" s="66" t="str">
        <f t="shared" ref="N58" si="8">IF(ISBLANK(D58),"",IF(ISBLANK(G58),J58*(1+0.00001*(35-20)),J58*(1+0.00001*(G58-20))))</f>
        <v/>
      </c>
      <c r="O58" s="65" t="str">
        <f t="shared" ref="O58" si="9">IF(ISBLANK(E58),"",(0.999842594+(0.00006793952*E58)-(0.00000909529*E58^2)+(0.0000001001685*E58^3)-(0.000000001120083*E58^4)+(0.000000000006536332*E58^5)))</f>
        <v/>
      </c>
      <c r="P58" s="67" t="s">
        <v>4</v>
      </c>
      <c r="Q58" s="153" t="s">
        <v>4</v>
      </c>
      <c r="R58" s="68" t="s">
        <v>4</v>
      </c>
      <c r="S58" s="68" t="s">
        <v>4</v>
      </c>
      <c r="T58" s="78"/>
      <c r="U58" s="78"/>
      <c r="V58" s="78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/>
      <c r="AH58" s="78"/>
      <c r="AI58" s="78"/>
      <c r="AJ58" s="78"/>
      <c r="AK58" s="78"/>
      <c r="AL58" s="78"/>
      <c r="AM58" s="78"/>
      <c r="AN58" s="78"/>
      <c r="AO58" s="78"/>
      <c r="AP58" s="78"/>
      <c r="AQ58" s="78"/>
      <c r="AR58" s="78"/>
      <c r="AS58" s="78"/>
      <c r="AT58" s="78"/>
      <c r="AU58" s="78"/>
      <c r="AV58" s="78"/>
      <c r="AW58" s="78"/>
      <c r="AX58" s="78"/>
      <c r="AY58" s="78"/>
      <c r="AZ58" s="78"/>
      <c r="BA58" s="78"/>
      <c r="BB58" s="79"/>
    </row>
  </sheetData>
  <dataConsolidate/>
  <mergeCells count="70"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AV31:AV32"/>
    <mergeCell ref="AW31:AW32"/>
    <mergeCell ref="AX31:AX32"/>
    <mergeCell ref="AY31:AY32"/>
    <mergeCell ref="AZ31:AZ32"/>
    <mergeCell ref="BA31:BA32"/>
    <mergeCell ref="AP31:AP32"/>
    <mergeCell ref="AQ31:AQ32"/>
    <mergeCell ref="AR31:AR32"/>
    <mergeCell ref="AS31:AS32"/>
    <mergeCell ref="AT31:AT32"/>
    <mergeCell ref="AU31:AU32"/>
    <mergeCell ref="AJ31:AJ32"/>
    <mergeCell ref="AK31:AK32"/>
    <mergeCell ref="AL31:AL32"/>
    <mergeCell ref="AM31:AM32"/>
    <mergeCell ref="AN31:AN32"/>
    <mergeCell ref="AO31:AO32"/>
    <mergeCell ref="AD31:AD32"/>
    <mergeCell ref="AE31:AE32"/>
    <mergeCell ref="AF31:AF32"/>
    <mergeCell ref="AG31:AG32"/>
    <mergeCell ref="AH31:AH32"/>
    <mergeCell ref="AI31:AI32"/>
    <mergeCell ref="P31:S32"/>
    <mergeCell ref="T31:U32"/>
    <mergeCell ref="V31:W32"/>
    <mergeCell ref="X31:Y32"/>
    <mergeCell ref="Z31:AA32"/>
    <mergeCell ref="AB31:AC32"/>
    <mergeCell ref="J31:J32"/>
    <mergeCell ref="K31:K32"/>
    <mergeCell ref="L31:L32"/>
    <mergeCell ref="M31:M32"/>
    <mergeCell ref="N31:N32"/>
    <mergeCell ref="O31:O32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G8:H8"/>
    <mergeCell ref="Q8:R8"/>
    <mergeCell ref="G9:H9"/>
    <mergeCell ref="Q9:R9"/>
    <mergeCell ref="G10:H10"/>
    <mergeCell ref="Q10:R10"/>
    <mergeCell ref="C2:E2"/>
    <mergeCell ref="F2:T2"/>
    <mergeCell ref="C4:U4"/>
    <mergeCell ref="C6:E6"/>
    <mergeCell ref="F6:G6"/>
    <mergeCell ref="H6:J6"/>
    <mergeCell ref="P6:Q6"/>
    <mergeCell ref="R6:S6"/>
    <mergeCell ref="T6:U6"/>
  </mergeCells>
  <dataValidations count="4">
    <dataValidation type="list" allowBlank="1" showErrorMessage="1" sqref="I29">
      <formula1>$O$28:$O$30</formula1>
    </dataValidation>
    <dataValidation allowBlank="1" showErrorMessage="1" sqref="J30"/>
    <dataValidation type="list" showInputMessage="1" showErrorMessage="1" promptTitle="Choix Cardinal" sqref="P10">
      <formula1>$N$8:$N$10</formula1>
    </dataValidation>
    <dataValidation type="list" showInputMessage="1" showErrorMessage="1" promptTitle="Choix Cardinal" sqref="P9">
      <formula1>$M$8:$M$10</formula1>
    </dataValidation>
  </dataValidations>
  <pageMargins left="0.7" right="0.7" top="0.75" bottom="0.75" header="0.3" footer="0.3"/>
  <pageSetup paperSize="9" orientation="portrait" horizontalDpi="4294967293" r:id="rId1"/>
  <drawing r:id="rId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8"/>
  <sheetViews>
    <sheetView topLeftCell="A16" zoomScaleNormal="100" workbookViewId="0">
      <selection activeCell="H35" sqref="H35:H56"/>
    </sheetView>
  </sheetViews>
  <sheetFormatPr baseColWidth="10" defaultColWidth="11.42578125" defaultRowHeight="15" x14ac:dyDescent="0.25"/>
  <cols>
    <col min="1" max="2" width="0.85546875" style="80" customWidth="1"/>
    <col min="3" max="3" width="3.7109375" style="80" customWidth="1"/>
    <col min="4" max="8" width="10.28515625" style="80" customWidth="1"/>
    <col min="9" max="10" width="15.7109375" style="80" customWidth="1"/>
    <col min="11" max="15" width="10.7109375" style="80" hidden="1" customWidth="1"/>
    <col min="16" max="16" width="10.7109375" style="80" customWidth="1"/>
    <col min="17" max="29" width="10.28515625" style="80" customWidth="1"/>
    <col min="30" max="16384" width="11.42578125" style="80"/>
  </cols>
  <sheetData>
    <row r="1" spans="3:23" ht="3" customHeight="1" thickBot="1" x14ac:dyDescent="0.3"/>
    <row r="2" spans="3:23" ht="21" x14ac:dyDescent="0.35">
      <c r="C2" s="214" t="s">
        <v>19</v>
      </c>
      <c r="D2" s="215"/>
      <c r="E2" s="215"/>
      <c r="F2" s="216" t="s">
        <v>147</v>
      </c>
      <c r="G2" s="216"/>
      <c r="H2" s="216"/>
      <c r="I2" s="216"/>
      <c r="J2" s="216"/>
      <c r="K2" s="216"/>
      <c r="L2" s="216"/>
      <c r="M2" s="216"/>
      <c r="N2" s="216"/>
      <c r="O2" s="216"/>
      <c r="P2" s="216"/>
      <c r="Q2" s="216"/>
      <c r="R2" s="216"/>
      <c r="S2" s="216"/>
      <c r="T2" s="216"/>
      <c r="U2" s="1"/>
    </row>
    <row r="3" spans="3:23" x14ac:dyDescent="0.25">
      <c r="C3" s="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2"/>
    </row>
    <row r="4" spans="3:23" ht="21.75" thickBot="1" x14ac:dyDescent="0.4">
      <c r="C4" s="217" t="s">
        <v>75</v>
      </c>
      <c r="D4" s="218"/>
      <c r="E4" s="218"/>
      <c r="F4" s="218"/>
      <c r="G4" s="218"/>
      <c r="H4" s="218"/>
      <c r="I4" s="218"/>
      <c r="J4" s="218"/>
      <c r="K4" s="218"/>
      <c r="L4" s="218"/>
      <c r="M4" s="218"/>
      <c r="N4" s="218"/>
      <c r="O4" s="218"/>
      <c r="P4" s="218"/>
      <c r="Q4" s="218"/>
      <c r="R4" s="218"/>
      <c r="S4" s="218"/>
      <c r="T4" s="218"/>
      <c r="U4" s="219"/>
    </row>
    <row r="5" spans="3:23" ht="15.75" customHeight="1" thickBot="1" x14ac:dyDescent="0.4">
      <c r="C5" s="7"/>
      <c r="D5" s="7"/>
      <c r="E5" s="7"/>
      <c r="F5" s="7"/>
      <c r="G5" s="7"/>
      <c r="J5" s="7"/>
      <c r="K5" s="7"/>
      <c r="L5" s="7"/>
      <c r="M5" s="7"/>
      <c r="N5" s="7"/>
      <c r="O5" s="7"/>
      <c r="P5" s="7"/>
      <c r="Q5" s="7"/>
      <c r="R5" s="7"/>
    </row>
    <row r="6" spans="3:23" ht="16.5" customHeight="1" thickBot="1" x14ac:dyDescent="0.3">
      <c r="C6" s="220" t="s">
        <v>38</v>
      </c>
      <c r="D6" s="221"/>
      <c r="E6" s="221"/>
      <c r="F6" s="222">
        <v>69</v>
      </c>
      <c r="G6" s="222"/>
      <c r="H6" s="221" t="s">
        <v>37</v>
      </c>
      <c r="I6" s="221"/>
      <c r="J6" s="221"/>
      <c r="K6" s="51"/>
      <c r="L6" s="51"/>
      <c r="M6" s="51"/>
      <c r="N6" s="50"/>
      <c r="O6" s="51"/>
      <c r="P6" s="223">
        <v>1</v>
      </c>
      <c r="Q6" s="223"/>
      <c r="R6" s="224" t="s">
        <v>78</v>
      </c>
      <c r="S6" s="224"/>
      <c r="T6" s="225">
        <v>37435</v>
      </c>
      <c r="U6" s="226"/>
    </row>
    <row r="7" spans="3:23" ht="16.5" customHeight="1" thickBot="1" x14ac:dyDescent="0.4">
      <c r="C7" s="34"/>
      <c r="D7" s="34"/>
      <c r="E7" s="33"/>
      <c r="F7" s="35"/>
      <c r="G7" s="33"/>
      <c r="H7" s="33"/>
      <c r="I7" s="33"/>
      <c r="J7" s="33"/>
      <c r="K7" s="33"/>
      <c r="L7" s="33"/>
      <c r="M7" s="33"/>
      <c r="N7" s="33"/>
      <c r="O7" s="37"/>
      <c r="P7" s="33"/>
      <c r="Q7" s="36"/>
    </row>
    <row r="8" spans="3:23" ht="15" customHeight="1" x14ac:dyDescent="0.25">
      <c r="C8" s="46"/>
      <c r="D8" s="33"/>
      <c r="G8" s="206" t="s">
        <v>57</v>
      </c>
      <c r="H8" s="207"/>
      <c r="I8" s="172" t="s">
        <v>50</v>
      </c>
      <c r="J8" s="172" t="s">
        <v>46</v>
      </c>
      <c r="K8" s="44"/>
      <c r="L8" s="44"/>
      <c r="M8" s="44"/>
      <c r="N8" s="44"/>
      <c r="O8" s="47"/>
      <c r="P8" s="45" t="s">
        <v>52</v>
      </c>
      <c r="Q8" s="208" t="s">
        <v>47</v>
      </c>
      <c r="R8" s="209"/>
    </row>
    <row r="9" spans="3:23" ht="14.25" customHeight="1" x14ac:dyDescent="0.25">
      <c r="C9" s="46"/>
      <c r="D9" s="33"/>
      <c r="G9" s="210" t="s">
        <v>48</v>
      </c>
      <c r="H9" s="211"/>
      <c r="I9" s="38">
        <v>5</v>
      </c>
      <c r="J9" s="39">
        <v>59.47</v>
      </c>
      <c r="K9" s="42" t="s">
        <v>51</v>
      </c>
      <c r="L9" s="43" t="str">
        <f>IF(P9=M9,"+","-")</f>
        <v>-</v>
      </c>
      <c r="M9" s="42" t="s">
        <v>3</v>
      </c>
      <c r="N9" s="42" t="s">
        <v>54</v>
      </c>
      <c r="O9" s="16" t="str">
        <f>IF(ISBLANK(I9),"",IF(ISBLANK(J9),"",IF(P9=M10,L9&amp;N11,N11)))</f>
        <v>-5°59,47</v>
      </c>
      <c r="P9" s="39" t="s">
        <v>53</v>
      </c>
      <c r="Q9" s="212">
        <f>IF(ISBLANK(I9),"",IF(ISBLANK(J9),"",IF(J9&gt;60,"ERREUR !!",O11*(I9+(J9/60)))))</f>
        <v>-5.9911666666666665</v>
      </c>
      <c r="R9" s="213"/>
    </row>
    <row r="10" spans="3:23" ht="15" customHeight="1" x14ac:dyDescent="0.25">
      <c r="C10" s="46"/>
      <c r="D10" s="33"/>
      <c r="G10" s="210" t="s">
        <v>49</v>
      </c>
      <c r="H10" s="211"/>
      <c r="I10" s="38">
        <v>7</v>
      </c>
      <c r="J10" s="39">
        <v>59.37</v>
      </c>
      <c r="K10" s="42" t="s">
        <v>51</v>
      </c>
      <c r="L10" s="43" t="str">
        <f>IF(P10=N9,"+","-")</f>
        <v>+</v>
      </c>
      <c r="M10" s="42" t="s">
        <v>53</v>
      </c>
      <c r="N10" s="42" t="s">
        <v>55</v>
      </c>
      <c r="O10" s="11" t="str">
        <f>IF(ISBLANK(I10),"",IF(ISBLANK(J10),"",IF(P10=N10,L10&amp;N12,N12)))</f>
        <v>7°59,37</v>
      </c>
      <c r="P10" s="39" t="s">
        <v>54</v>
      </c>
      <c r="Q10" s="212">
        <f>IF(ISBLANK(I10),"",IF(ISBLANK(J10),"",IF(J10&gt;60,"ERREUR !!",O12*(I10+(J10/60)))))</f>
        <v>7.9894999999999996</v>
      </c>
      <c r="R10" s="213"/>
      <c r="S10" s="31"/>
      <c r="T10" s="31"/>
    </row>
    <row r="11" spans="3:23" x14ac:dyDescent="0.25">
      <c r="G11" s="194" t="s">
        <v>72</v>
      </c>
      <c r="H11" s="195"/>
      <c r="I11" s="83" t="s">
        <v>33</v>
      </c>
      <c r="J11" s="85">
        <v>37434</v>
      </c>
      <c r="K11" s="85"/>
      <c r="L11" s="85"/>
      <c r="M11" s="85"/>
      <c r="N11" s="86" t="str">
        <f>I9&amp;"°"&amp;J9</f>
        <v>5°59,47</v>
      </c>
      <c r="O11" s="87">
        <f>IF(P9=M10,-1,1)</f>
        <v>-1</v>
      </c>
      <c r="P11" s="198" t="str">
        <f>TEXT(J11,"aaaa-mm-jj")&amp;"T"&amp;TEXT(J12,"hh:mm:ss")&amp;"z"</f>
        <v>2006-06-28T21:30:00z</v>
      </c>
      <c r="Q11" s="198"/>
      <c r="R11" s="199"/>
      <c r="T11" s="30"/>
      <c r="U11" s="30"/>
      <c r="V11" s="32"/>
      <c r="W11" s="32"/>
    </row>
    <row r="12" spans="3:23" ht="15.75" thickBot="1" x14ac:dyDescent="0.3">
      <c r="G12" s="196"/>
      <c r="H12" s="197"/>
      <c r="I12" s="84" t="s">
        <v>73</v>
      </c>
      <c r="J12" s="114">
        <v>0.89583333333333337</v>
      </c>
      <c r="K12" s="88"/>
      <c r="L12" s="88"/>
      <c r="M12" s="88"/>
      <c r="N12" s="89" t="str">
        <f>I10&amp;"°"&amp;J10</f>
        <v>7°59,37</v>
      </c>
      <c r="O12" s="87">
        <f>IF(P10=N10,-1,1)</f>
        <v>1</v>
      </c>
      <c r="P12" s="200"/>
      <c r="Q12" s="200"/>
      <c r="R12" s="201"/>
      <c r="T12" s="30"/>
      <c r="U12" s="30"/>
      <c r="V12" s="32"/>
      <c r="W12" s="32"/>
    </row>
    <row r="13" spans="3:23" ht="15.75" thickBot="1" x14ac:dyDescent="0.3">
      <c r="C13" s="5" t="s">
        <v>1</v>
      </c>
      <c r="D13" s="5"/>
      <c r="E13" s="6"/>
      <c r="K13" s="81"/>
      <c r="L13" s="81"/>
      <c r="M13" s="81"/>
      <c r="N13" s="81"/>
      <c r="O13" s="81"/>
      <c r="P13" s="81"/>
      <c r="Q13" s="82"/>
    </row>
    <row r="14" spans="3:23" ht="15" customHeight="1" thickBot="1" x14ac:dyDescent="0.3">
      <c r="C14" s="97" t="s">
        <v>7</v>
      </c>
      <c r="D14" s="90"/>
      <c r="E14" s="90"/>
      <c r="F14" s="90"/>
      <c r="G14" s="90"/>
      <c r="H14" s="91"/>
      <c r="I14" s="91"/>
      <c r="J14" s="91"/>
      <c r="K14" s="90"/>
      <c r="L14" s="90"/>
      <c r="M14" s="90"/>
      <c r="N14" s="91"/>
      <c r="O14" s="12"/>
      <c r="P14" s="91"/>
      <c r="Q14" s="12" t="s">
        <v>17</v>
      </c>
      <c r="R14" s="17">
        <v>22.4</v>
      </c>
      <c r="S14" s="92" t="s">
        <v>2</v>
      </c>
    </row>
    <row r="15" spans="3:23" ht="14.25" customHeight="1" x14ac:dyDescent="0.25">
      <c r="C15" s="98" t="s">
        <v>32</v>
      </c>
      <c r="D15" s="93"/>
      <c r="E15" s="93"/>
      <c r="F15" s="93"/>
      <c r="G15" s="93"/>
      <c r="H15" s="23"/>
      <c r="I15" s="23"/>
      <c r="J15" s="23"/>
      <c r="K15" s="93"/>
      <c r="L15" s="93"/>
      <c r="M15" s="93"/>
      <c r="N15" s="23"/>
      <c r="O15" s="13"/>
      <c r="P15" s="23"/>
      <c r="Q15" s="13" t="s">
        <v>34</v>
      </c>
      <c r="R15" s="17">
        <v>22.4</v>
      </c>
      <c r="S15" s="94" t="s">
        <v>2</v>
      </c>
    </row>
    <row r="16" spans="3:23" x14ac:dyDescent="0.25">
      <c r="C16" s="98" t="s">
        <v>11</v>
      </c>
      <c r="D16" s="93"/>
      <c r="E16" s="93"/>
      <c r="F16" s="93"/>
      <c r="G16" s="93"/>
      <c r="H16" s="23"/>
      <c r="I16" s="23"/>
      <c r="J16" s="23"/>
      <c r="K16" s="93"/>
      <c r="L16" s="93"/>
      <c r="M16" s="93"/>
      <c r="N16" s="23"/>
      <c r="O16" s="14"/>
      <c r="P16" s="23"/>
      <c r="Q16" s="14" t="s">
        <v>35</v>
      </c>
      <c r="R16" s="20" t="s">
        <v>4</v>
      </c>
      <c r="S16" s="94" t="s">
        <v>6</v>
      </c>
    </row>
    <row r="17" spans="3:54" ht="15.75" thickBot="1" x14ac:dyDescent="0.3">
      <c r="C17" s="99" t="s">
        <v>12</v>
      </c>
      <c r="D17" s="95"/>
      <c r="E17" s="95"/>
      <c r="F17" s="95"/>
      <c r="G17" s="95"/>
      <c r="H17" s="24"/>
      <c r="I17" s="24"/>
      <c r="J17" s="24"/>
      <c r="K17" s="95"/>
      <c r="L17" s="95"/>
      <c r="M17" s="95"/>
      <c r="N17" s="24"/>
      <c r="O17" s="15"/>
      <c r="P17" s="24"/>
      <c r="Q17" s="15" t="s">
        <v>36</v>
      </c>
      <c r="R17" s="21" t="s">
        <v>4</v>
      </c>
      <c r="S17" s="96" t="s">
        <v>6</v>
      </c>
    </row>
    <row r="18" spans="3:54" hidden="1" x14ac:dyDescent="0.25">
      <c r="C18" s="8" t="s">
        <v>8</v>
      </c>
      <c r="D18" s="9"/>
      <c r="E18" s="9"/>
      <c r="F18" s="9"/>
      <c r="G18" s="9"/>
      <c r="H18" s="9"/>
      <c r="I18" s="9"/>
      <c r="J18" s="9"/>
      <c r="K18" s="10"/>
      <c r="L18" s="10"/>
      <c r="M18" s="10"/>
      <c r="N18" s="10"/>
      <c r="O18" s="25" t="s">
        <v>0</v>
      </c>
      <c r="P18" s="19">
        <f>(0.999842594+(0.00006793952*$R$14)-(0.00000909529*$R$14^2)+(0.0000001001685*$R$14^3)-(0.000000001120083*$R$14^4)+(0.000000000006536332*$R$14^5))</f>
        <v>0.99768148881597907</v>
      </c>
      <c r="Q18" s="10"/>
      <c r="R18" s="2"/>
    </row>
    <row r="19" spans="3:54" hidden="1" x14ac:dyDescent="0.25">
      <c r="C19" s="8" t="s">
        <v>9</v>
      </c>
      <c r="D19" s="9"/>
      <c r="E19" s="9"/>
      <c r="F19" s="9"/>
      <c r="G19" s="9"/>
      <c r="H19" s="9"/>
      <c r="I19" s="9"/>
      <c r="J19" s="9"/>
      <c r="K19" s="10"/>
      <c r="L19" s="10"/>
      <c r="M19" s="10"/>
      <c r="N19" s="10"/>
      <c r="O19" s="25" t="s">
        <v>43</v>
      </c>
      <c r="P19" s="19" t="e">
        <f>$P$24*($P$18/#REF!)</f>
        <v>#REF!</v>
      </c>
      <c r="Q19" s="10" t="s">
        <v>3</v>
      </c>
      <c r="R19" s="2"/>
    </row>
    <row r="20" spans="3:54" hidden="1" x14ac:dyDescent="0.25">
      <c r="C20" s="8" t="s">
        <v>18</v>
      </c>
      <c r="D20" s="9"/>
      <c r="E20" s="9"/>
      <c r="F20" s="9"/>
      <c r="G20" s="9"/>
      <c r="H20" s="9"/>
      <c r="I20" s="9"/>
      <c r="J20" s="9"/>
      <c r="K20" s="10"/>
      <c r="L20" s="10"/>
      <c r="M20" s="10"/>
      <c r="N20" s="10"/>
      <c r="O20" s="25" t="s">
        <v>44</v>
      </c>
      <c r="P20" s="19" t="e">
        <f>5+#REF!</f>
        <v>#REF!</v>
      </c>
      <c r="Q20" s="10" t="s">
        <v>6</v>
      </c>
      <c r="R20" s="2"/>
    </row>
    <row r="21" spans="3:54" hidden="1" x14ac:dyDescent="0.25">
      <c r="C21" s="8" t="s">
        <v>10</v>
      </c>
      <c r="D21" s="9"/>
      <c r="E21" s="9"/>
      <c r="F21" s="9"/>
      <c r="G21" s="9"/>
      <c r="H21" s="9"/>
      <c r="I21" s="9"/>
      <c r="J21" s="9"/>
      <c r="K21" s="10"/>
      <c r="L21" s="10"/>
      <c r="M21" s="10"/>
      <c r="N21" s="10"/>
      <c r="O21" s="25" t="s">
        <v>45</v>
      </c>
      <c r="P21" s="19" t="e">
        <f>P20*(1+0.00001*(R14-20))</f>
        <v>#REF!</v>
      </c>
      <c r="Q21" s="10" t="s">
        <v>6</v>
      </c>
      <c r="R21" s="2"/>
    </row>
    <row r="22" spans="3:54" hidden="1" x14ac:dyDescent="0.25">
      <c r="C22" s="8" t="s">
        <v>13</v>
      </c>
      <c r="D22" s="9"/>
      <c r="E22" s="9"/>
      <c r="F22" s="9"/>
      <c r="G22" s="9"/>
      <c r="H22" s="9"/>
      <c r="I22" s="9"/>
      <c r="J22" s="9"/>
      <c r="K22" s="10"/>
      <c r="L22" s="10"/>
      <c r="M22" s="10"/>
      <c r="N22" s="10"/>
      <c r="O22" s="25" t="s">
        <v>39</v>
      </c>
      <c r="P22" s="22" t="e">
        <f>$R$16*(1+0.00001*(20-$R$14))</f>
        <v>#VALUE!</v>
      </c>
      <c r="Q22" s="10" t="s">
        <v>6</v>
      </c>
      <c r="R22" s="2"/>
    </row>
    <row r="23" spans="3:54" hidden="1" x14ac:dyDescent="0.25">
      <c r="C23" s="8" t="s">
        <v>14</v>
      </c>
      <c r="D23" s="9"/>
      <c r="E23" s="9"/>
      <c r="F23" s="9"/>
      <c r="G23" s="9"/>
      <c r="H23" s="9"/>
      <c r="I23" s="9"/>
      <c r="J23" s="9"/>
      <c r="K23" s="10"/>
      <c r="L23" s="10"/>
      <c r="M23" s="10"/>
      <c r="N23" s="10"/>
      <c r="O23" s="25" t="s">
        <v>40</v>
      </c>
      <c r="P23" s="22" t="e">
        <f>$R$17*(1+0.00001*(20-$R$14))</f>
        <v>#VALUE!</v>
      </c>
      <c r="Q23" s="10" t="s">
        <v>6</v>
      </c>
      <c r="R23" s="2"/>
    </row>
    <row r="24" spans="3:54" hidden="1" x14ac:dyDescent="0.25">
      <c r="C24" s="8" t="s">
        <v>15</v>
      </c>
      <c r="D24" s="9"/>
      <c r="E24" s="9"/>
      <c r="F24" s="9"/>
      <c r="G24" s="9"/>
      <c r="H24" s="9"/>
      <c r="I24" s="9"/>
      <c r="J24" s="9"/>
      <c r="K24" s="10"/>
      <c r="L24" s="10"/>
      <c r="M24" s="10"/>
      <c r="N24" s="10"/>
      <c r="O24" s="25" t="s">
        <v>41</v>
      </c>
      <c r="P24" s="23" t="e">
        <f>MAX(#REF!)</f>
        <v>#REF!</v>
      </c>
      <c r="Q24" s="10" t="s">
        <v>3</v>
      </c>
      <c r="R24" s="2"/>
    </row>
    <row r="25" spans="3:54" hidden="1" x14ac:dyDescent="0.25">
      <c r="C25" s="8" t="s">
        <v>16</v>
      </c>
      <c r="D25" s="9"/>
      <c r="E25" s="9"/>
      <c r="F25" s="9"/>
      <c r="G25" s="9"/>
      <c r="H25" s="9"/>
      <c r="I25" s="9"/>
      <c r="J25" s="9"/>
      <c r="K25" s="10"/>
      <c r="L25" s="10"/>
      <c r="M25" s="10"/>
      <c r="N25" s="10"/>
      <c r="O25" s="25" t="s">
        <v>42</v>
      </c>
      <c r="P25" s="23" t="e">
        <f>IF(ISBLANK(R14),"",IF(ISBLANK(P21),"",IF(ISBLANK(R17),"",(($P$24*$P$18)/($P$22-$P$23)))))</f>
        <v>#REF!</v>
      </c>
      <c r="Q25" s="10" t="s">
        <v>3</v>
      </c>
      <c r="R25" s="2"/>
    </row>
    <row r="26" spans="3:54" hidden="1" x14ac:dyDescent="0.25">
      <c r="C26" s="40" t="s">
        <v>31</v>
      </c>
      <c r="D26" s="41"/>
      <c r="E26" s="41"/>
      <c r="F26" s="41"/>
      <c r="G26" s="41"/>
      <c r="H26" s="41"/>
      <c r="I26" s="41"/>
      <c r="J26" s="41"/>
      <c r="K26" s="10"/>
      <c r="L26" s="10"/>
      <c r="M26" s="10"/>
      <c r="N26" s="10"/>
      <c r="O26" s="25" t="s">
        <v>30</v>
      </c>
      <c r="P26" s="23" t="e">
        <f>2+(#REF!+#REF!)</f>
        <v>#REF!</v>
      </c>
      <c r="Q26" s="10" t="s">
        <v>6</v>
      </c>
      <c r="R26" s="2"/>
    </row>
    <row r="27" spans="3:54" ht="15.75" hidden="1" thickBot="1" x14ac:dyDescent="0.3">
      <c r="C27" s="26"/>
      <c r="D27" s="27"/>
      <c r="E27" s="27"/>
      <c r="F27" s="27"/>
      <c r="G27" s="27"/>
      <c r="H27" s="27"/>
      <c r="I27" s="27"/>
      <c r="J27" s="27"/>
      <c r="K27" s="28"/>
      <c r="L27" s="28"/>
      <c r="M27" s="28"/>
      <c r="N27" s="28"/>
      <c r="O27" s="29" t="s">
        <v>29</v>
      </c>
      <c r="P27" s="24">
        <v>1.6999999999999999E-3</v>
      </c>
      <c r="Q27" s="28"/>
      <c r="R27" s="4"/>
    </row>
    <row r="29" spans="3:54" ht="15.75" x14ac:dyDescent="0.25">
      <c r="E29" s="202" t="s">
        <v>60</v>
      </c>
      <c r="F29" s="202"/>
      <c r="G29" s="202"/>
      <c r="H29" s="202"/>
      <c r="I29" s="69" t="s">
        <v>66</v>
      </c>
      <c r="K29" s="70"/>
      <c r="L29" s="70"/>
      <c r="M29" s="70"/>
      <c r="N29" s="71"/>
      <c r="O29" s="70" t="s">
        <v>66</v>
      </c>
    </row>
    <row r="30" spans="3:54" ht="16.5" thickBot="1" x14ac:dyDescent="0.3">
      <c r="E30" s="173"/>
      <c r="F30" s="173"/>
      <c r="G30" s="173"/>
      <c r="H30" s="173"/>
      <c r="I30" s="173"/>
      <c r="J30" s="73"/>
      <c r="K30" s="72"/>
      <c r="L30" s="72"/>
      <c r="M30" s="72"/>
      <c r="N30" s="71"/>
      <c r="O30" s="71" t="s">
        <v>65</v>
      </c>
      <c r="P30" s="71"/>
    </row>
    <row r="31" spans="3:54" ht="15.75" customHeight="1" x14ac:dyDescent="0.25">
      <c r="C31" s="203" t="s">
        <v>5</v>
      </c>
      <c r="D31" s="190" t="s">
        <v>24</v>
      </c>
      <c r="E31" s="190" t="s">
        <v>58</v>
      </c>
      <c r="F31" s="190" t="s">
        <v>56</v>
      </c>
      <c r="G31" s="190" t="s">
        <v>20</v>
      </c>
      <c r="H31" s="190" t="s">
        <v>76</v>
      </c>
      <c r="I31" s="188" t="s">
        <v>77</v>
      </c>
      <c r="J31" s="188" t="s">
        <v>64</v>
      </c>
      <c r="K31" s="190" t="s">
        <v>21</v>
      </c>
      <c r="L31" s="190" t="s">
        <v>22</v>
      </c>
      <c r="M31" s="190" t="s">
        <v>26</v>
      </c>
      <c r="N31" s="190" t="s">
        <v>25</v>
      </c>
      <c r="O31" s="190" t="s">
        <v>23</v>
      </c>
      <c r="P31" s="192" t="s">
        <v>74</v>
      </c>
      <c r="Q31" s="192"/>
      <c r="R31" s="192"/>
      <c r="S31" s="192"/>
      <c r="T31" s="184" t="s">
        <v>69</v>
      </c>
      <c r="U31" s="184"/>
      <c r="V31" s="184" t="s">
        <v>70</v>
      </c>
      <c r="W31" s="184"/>
      <c r="X31" s="184" t="s">
        <v>71</v>
      </c>
      <c r="Y31" s="184"/>
      <c r="Z31" s="184" t="s">
        <v>67</v>
      </c>
      <c r="AA31" s="184"/>
      <c r="AB31" s="184" t="s">
        <v>68</v>
      </c>
      <c r="AC31" s="186"/>
      <c r="AD31" s="227" t="s">
        <v>80</v>
      </c>
      <c r="AE31" s="227" t="s">
        <v>81</v>
      </c>
      <c r="AF31" s="227" t="s">
        <v>82</v>
      </c>
      <c r="AG31" s="228" t="s">
        <v>83</v>
      </c>
      <c r="AH31" s="227" t="s">
        <v>84</v>
      </c>
      <c r="AI31" s="227" t="s">
        <v>85</v>
      </c>
      <c r="AJ31" s="227" t="s">
        <v>86</v>
      </c>
      <c r="AK31" s="227" t="s">
        <v>87</v>
      </c>
      <c r="AL31" s="228" t="s">
        <v>88</v>
      </c>
      <c r="AM31" s="227" t="s">
        <v>89</v>
      </c>
      <c r="AN31" s="227" t="s">
        <v>90</v>
      </c>
      <c r="AO31" s="227" t="s">
        <v>91</v>
      </c>
      <c r="AP31" s="227" t="s">
        <v>92</v>
      </c>
      <c r="AQ31" s="227" t="s">
        <v>93</v>
      </c>
      <c r="AR31" s="228" t="s">
        <v>94</v>
      </c>
      <c r="AS31" s="228" t="s">
        <v>95</v>
      </c>
      <c r="AT31" s="228" t="s">
        <v>96</v>
      </c>
      <c r="AU31" s="227" t="s">
        <v>97</v>
      </c>
      <c r="AV31" s="227" t="s">
        <v>98</v>
      </c>
      <c r="AW31" s="229" t="s">
        <v>99</v>
      </c>
      <c r="AX31" s="227" t="s">
        <v>100</v>
      </c>
      <c r="AY31" s="227" t="s">
        <v>101</v>
      </c>
      <c r="AZ31" s="228" t="s">
        <v>102</v>
      </c>
      <c r="BA31" s="227" t="s">
        <v>103</v>
      </c>
      <c r="BB31" s="230" t="s">
        <v>104</v>
      </c>
    </row>
    <row r="32" spans="3:54" ht="15.75" customHeight="1" x14ac:dyDescent="0.25">
      <c r="C32" s="204"/>
      <c r="D32" s="191"/>
      <c r="E32" s="191"/>
      <c r="F32" s="191"/>
      <c r="G32" s="191"/>
      <c r="H32" s="191"/>
      <c r="I32" s="205"/>
      <c r="J32" s="189"/>
      <c r="K32" s="191"/>
      <c r="L32" s="191"/>
      <c r="M32" s="191"/>
      <c r="N32" s="191"/>
      <c r="O32" s="191"/>
      <c r="P32" s="193"/>
      <c r="Q32" s="193"/>
      <c r="R32" s="193"/>
      <c r="S32" s="193"/>
      <c r="T32" s="185"/>
      <c r="U32" s="185"/>
      <c r="V32" s="185"/>
      <c r="W32" s="185"/>
      <c r="X32" s="185"/>
      <c r="Y32" s="185"/>
      <c r="Z32" s="185"/>
      <c r="AA32" s="185"/>
      <c r="AB32" s="185"/>
      <c r="AC32" s="187"/>
      <c r="AD32" s="227"/>
      <c r="AE32" s="227"/>
      <c r="AF32" s="227"/>
      <c r="AG32" s="228"/>
      <c r="AH32" s="227"/>
      <c r="AI32" s="227"/>
      <c r="AJ32" s="227"/>
      <c r="AK32" s="227"/>
      <c r="AL32" s="228"/>
      <c r="AM32" s="227"/>
      <c r="AN32" s="227"/>
      <c r="AO32" s="227"/>
      <c r="AP32" s="227"/>
      <c r="AQ32" s="227"/>
      <c r="AR32" s="228"/>
      <c r="AS32" s="228"/>
      <c r="AT32" s="228"/>
      <c r="AU32" s="227"/>
      <c r="AV32" s="227"/>
      <c r="AW32" s="229"/>
      <c r="AX32" s="227"/>
      <c r="AY32" s="227"/>
      <c r="AZ32" s="228"/>
      <c r="BA32" s="227"/>
      <c r="BB32" s="230"/>
    </row>
    <row r="33" spans="1:54" ht="15.75" customHeight="1" x14ac:dyDescent="0.25">
      <c r="C33" s="178" t="s">
        <v>59</v>
      </c>
      <c r="D33" s="180" t="s">
        <v>4</v>
      </c>
      <c r="E33" s="180" t="s">
        <v>2</v>
      </c>
      <c r="F33" s="176" t="s">
        <v>62</v>
      </c>
      <c r="G33" s="182"/>
      <c r="H33" s="176" t="s">
        <v>27</v>
      </c>
      <c r="I33" s="176" t="s">
        <v>27</v>
      </c>
      <c r="J33" s="176" t="s">
        <v>62</v>
      </c>
      <c r="K33" s="174"/>
      <c r="L33" s="174"/>
      <c r="M33" s="174"/>
      <c r="N33" s="174"/>
      <c r="O33" s="174"/>
      <c r="P33" s="137" t="s">
        <v>132</v>
      </c>
      <c r="Q33" s="137"/>
      <c r="R33" s="137" t="s">
        <v>133</v>
      </c>
      <c r="S33" s="137" t="s">
        <v>134</v>
      </c>
      <c r="T33" s="138" t="s">
        <v>135</v>
      </c>
      <c r="U33" s="138" t="s">
        <v>136</v>
      </c>
      <c r="V33" s="138" t="s">
        <v>137</v>
      </c>
      <c r="W33" s="138" t="s">
        <v>138</v>
      </c>
      <c r="X33" s="138" t="s">
        <v>139</v>
      </c>
      <c r="Y33" s="138" t="s">
        <v>140</v>
      </c>
      <c r="Z33" s="138" t="s">
        <v>141</v>
      </c>
      <c r="AA33" s="138" t="s">
        <v>142</v>
      </c>
      <c r="AB33" s="138" t="s">
        <v>143</v>
      </c>
      <c r="AC33" s="139" t="s">
        <v>144</v>
      </c>
      <c r="AD33" s="129" t="s">
        <v>105</v>
      </c>
      <c r="AE33" s="129" t="s">
        <v>106</v>
      </c>
      <c r="AF33" s="129" t="s">
        <v>107</v>
      </c>
      <c r="AG33" s="130" t="s">
        <v>108</v>
      </c>
      <c r="AH33" s="129" t="s">
        <v>109</v>
      </c>
      <c r="AI33" s="131" t="s">
        <v>110</v>
      </c>
      <c r="AJ33" s="129" t="s">
        <v>111</v>
      </c>
      <c r="AK33" s="131" t="s">
        <v>112</v>
      </c>
      <c r="AL33" s="129" t="s">
        <v>113</v>
      </c>
      <c r="AM33" s="129" t="s">
        <v>114</v>
      </c>
      <c r="AN33" s="129" t="s">
        <v>115</v>
      </c>
      <c r="AO33" s="129" t="s">
        <v>116</v>
      </c>
      <c r="AP33" s="129" t="s">
        <v>117</v>
      </c>
      <c r="AQ33" s="131" t="s">
        <v>118</v>
      </c>
      <c r="AR33" s="129" t="s">
        <v>119</v>
      </c>
      <c r="AS33" s="129" t="s">
        <v>120</v>
      </c>
      <c r="AT33" s="132" t="s">
        <v>121</v>
      </c>
      <c r="AU33" s="131" t="s">
        <v>122</v>
      </c>
      <c r="AV33" s="131" t="s">
        <v>123</v>
      </c>
      <c r="AW33" s="131" t="s">
        <v>124</v>
      </c>
      <c r="AX33" s="129" t="s">
        <v>125</v>
      </c>
      <c r="AY33" s="129" t="s">
        <v>126</v>
      </c>
      <c r="AZ33" s="130" t="s">
        <v>127</v>
      </c>
      <c r="BA33" s="129" t="s">
        <v>128</v>
      </c>
      <c r="BB33" s="133" t="s">
        <v>129</v>
      </c>
    </row>
    <row r="34" spans="1:54" ht="14.25" customHeight="1" thickBot="1" x14ac:dyDescent="0.3">
      <c r="C34" s="179"/>
      <c r="D34" s="181"/>
      <c r="E34" s="181"/>
      <c r="F34" s="177"/>
      <c r="G34" s="183"/>
      <c r="H34" s="177"/>
      <c r="I34" s="177"/>
      <c r="J34" s="177"/>
      <c r="K34" s="125"/>
      <c r="L34" s="125"/>
      <c r="M34" s="125"/>
      <c r="N34" s="126" t="s">
        <v>6</v>
      </c>
      <c r="O34" s="125"/>
      <c r="P34" s="126" t="s">
        <v>61</v>
      </c>
      <c r="Q34" s="126" t="s">
        <v>79</v>
      </c>
      <c r="R34" s="126" t="s">
        <v>63</v>
      </c>
      <c r="S34" s="126" t="s">
        <v>28</v>
      </c>
      <c r="T34" s="100" t="s">
        <v>63</v>
      </c>
      <c r="U34" s="100" t="s">
        <v>28</v>
      </c>
      <c r="V34" s="100" t="s">
        <v>63</v>
      </c>
      <c r="W34" s="100" t="s">
        <v>28</v>
      </c>
      <c r="X34" s="100" t="s">
        <v>63</v>
      </c>
      <c r="Y34" s="100" t="s">
        <v>28</v>
      </c>
      <c r="Z34" s="100" t="s">
        <v>63</v>
      </c>
      <c r="AA34" s="100" t="s">
        <v>28</v>
      </c>
      <c r="AB34" s="100" t="s">
        <v>63</v>
      </c>
      <c r="AC34" s="101" t="s">
        <v>28</v>
      </c>
      <c r="AD34" s="134" t="s">
        <v>130</v>
      </c>
      <c r="AE34" s="134" t="s">
        <v>130</v>
      </c>
      <c r="AF34" s="134" t="s">
        <v>130</v>
      </c>
      <c r="AG34" s="135" t="s">
        <v>131</v>
      </c>
      <c r="AH34" s="134" t="s">
        <v>131</v>
      </c>
      <c r="AI34" s="134" t="s">
        <v>131</v>
      </c>
      <c r="AJ34" s="134" t="s">
        <v>131</v>
      </c>
      <c r="AK34" s="134" t="s">
        <v>131</v>
      </c>
      <c r="AL34" s="134" t="s">
        <v>131</v>
      </c>
      <c r="AM34" s="134" t="s">
        <v>131</v>
      </c>
      <c r="AN34" s="134" t="s">
        <v>131</v>
      </c>
      <c r="AO34" s="134" t="s">
        <v>131</v>
      </c>
      <c r="AP34" s="134" t="s">
        <v>131</v>
      </c>
      <c r="AQ34" s="134" t="s">
        <v>131</v>
      </c>
      <c r="AR34" s="134" t="s">
        <v>131</v>
      </c>
      <c r="AS34" s="134" t="s">
        <v>131</v>
      </c>
      <c r="AT34" s="134" t="s">
        <v>131</v>
      </c>
      <c r="AU34" s="134" t="s">
        <v>131</v>
      </c>
      <c r="AV34" s="134" t="s">
        <v>131</v>
      </c>
      <c r="AW34" s="134" t="s">
        <v>131</v>
      </c>
      <c r="AX34" s="134" t="s">
        <v>131</v>
      </c>
      <c r="AY34" s="134" t="s">
        <v>131</v>
      </c>
      <c r="AZ34" s="134" t="s">
        <v>131</v>
      </c>
      <c r="BA34" s="134" t="s">
        <v>131</v>
      </c>
      <c r="BB34" s="134" t="s">
        <v>131</v>
      </c>
    </row>
    <row r="35" spans="1:54" ht="16.5" thickBot="1" x14ac:dyDescent="0.3">
      <c r="A35" s="75">
        <f>IF(ISBLANK(VLOOKUP(D35,#REF!,3)),0,1)</f>
        <v>1</v>
      </c>
      <c r="B35" s="74">
        <f>IF(ISBLANK(D35),0,IF(ISBLANK(E35),0,IF(ISBLANK(F35),0,1)))</f>
        <v>0</v>
      </c>
      <c r="C35" s="140">
        <v>1</v>
      </c>
      <c r="D35" s="53"/>
      <c r="E35" s="53"/>
      <c r="F35" s="53"/>
      <c r="G35" s="164">
        <v>34.942</v>
      </c>
      <c r="H35" s="53">
        <v>2000</v>
      </c>
      <c r="I35" s="159">
        <v>2001</v>
      </c>
      <c r="J35" s="142" t="s">
        <v>4</v>
      </c>
      <c r="K35" s="143" t="str">
        <f>IF(ISBLANK(E35),"",(0.000824493-(0.0000040899*E35)+(0.000000076438*E35^2)-(0.00000000082467*E35^3)+(0.0000000000053875*E35^4)))</f>
        <v/>
      </c>
      <c r="L35" s="143" t="str">
        <f>IF(ISBLANK(E35),"",(-0.00000572466+(0.00000010227*E35)-(0.0000000016546*E35^2)))</f>
        <v/>
      </c>
      <c r="M35" s="143" t="str">
        <f>IF(ISBLANK(E35),"",IF(ISBLANK(G35),(O35+(K35*35)+(L35*35^1.5)+(0.00000048314*35^2)),(O35+(K35*G35)+(L35*G35^1.5)+(0.00000048314*G35^2))))</f>
        <v/>
      </c>
      <c r="N35" s="144" t="str">
        <f>IF(ISBLANK(D35),"",IF(ISBLANK(G35),J35*(1+0.00001*(35-20)),J35*(1+0.00001*(G35-20))))</f>
        <v/>
      </c>
      <c r="O35" s="143" t="str">
        <f>IF(ISBLANK(E35),"",(0.999842594+(0.00006793952*E35)-(0.00000909529*E35^2)+(0.0000001001685*E35^3)-(0.000000001120083*E35^4)+(0.000000000006536332*E35^5)))</f>
        <v/>
      </c>
      <c r="P35" s="145">
        <v>5.3730000000000002</v>
      </c>
      <c r="Q35" s="145" t="s">
        <v>4</v>
      </c>
      <c r="R35" s="145" t="s">
        <v>4</v>
      </c>
      <c r="S35" s="146">
        <v>233.6</v>
      </c>
      <c r="T35" s="231">
        <v>0</v>
      </c>
      <c r="U35" s="231">
        <v>0</v>
      </c>
      <c r="X35" s="231">
        <v>20.87</v>
      </c>
      <c r="Y35" s="231">
        <v>20.393942965714743</v>
      </c>
      <c r="Z35" s="231">
        <v>1.569</v>
      </c>
      <c r="AA35" s="231">
        <v>1.533210182712335</v>
      </c>
      <c r="AB35" s="231">
        <v>27.63</v>
      </c>
      <c r="AC35" s="231">
        <v>26.999743370517411</v>
      </c>
      <c r="AD35" s="149"/>
      <c r="AE35" s="149"/>
      <c r="AF35" s="149"/>
      <c r="AG35" s="149"/>
      <c r="AH35" s="149"/>
      <c r="AI35" s="149"/>
      <c r="AJ35" s="149"/>
      <c r="AK35" s="149"/>
      <c r="AL35" s="149"/>
      <c r="AM35" s="149"/>
      <c r="AN35" s="149"/>
      <c r="AO35" s="149"/>
      <c r="AP35" s="149"/>
      <c r="AQ35" s="149"/>
      <c r="AR35" s="149"/>
      <c r="AS35" s="149"/>
      <c r="AT35" s="149"/>
      <c r="AU35" s="149"/>
      <c r="AV35" s="149"/>
      <c r="AW35" s="149"/>
      <c r="AX35" s="149"/>
      <c r="AY35" s="149"/>
      <c r="AZ35" s="149"/>
      <c r="BA35" s="149"/>
      <c r="BB35" s="150"/>
    </row>
    <row r="36" spans="1:54" ht="16.5" thickBot="1" x14ac:dyDescent="0.3">
      <c r="A36" s="75">
        <f>IF(ISBLANK(VLOOKUP(D36,#REF!,3)),0,1)</f>
        <v>1</v>
      </c>
      <c r="B36" s="74">
        <f t="shared" ref="B36:B58" si="0">IF(ISBLANK(D36),0,IF(ISBLANK(E36),0,IF(ISBLANK(F36),0,1)))</f>
        <v>0</v>
      </c>
      <c r="C36" s="52">
        <v>2</v>
      </c>
      <c r="D36" s="53"/>
      <c r="E36" s="53"/>
      <c r="F36" s="53"/>
      <c r="G36" s="164">
        <v>34.944499999999998</v>
      </c>
      <c r="H36" s="53">
        <v>1900</v>
      </c>
      <c r="I36" s="159">
        <v>1892</v>
      </c>
      <c r="J36" s="127" t="s">
        <v>4</v>
      </c>
      <c r="K36" s="57" t="str">
        <f t="shared" ref="K36:K45" si="1">IF(ISBLANK(E36),"",(0.000824493-(0.0000040899*E36)+(0.000000076438*E36^2)-(0.00000000082467*E36^3)+(0.0000000000053875*E36^4)))</f>
        <v/>
      </c>
      <c r="L36" s="57" t="str">
        <f t="shared" ref="L36:L45" si="2">IF(ISBLANK(E36),"",(-0.00000572466+(0.00000010227*E36)-(0.0000000016546*E36^2)))</f>
        <v/>
      </c>
      <c r="M36" s="57" t="str">
        <f t="shared" ref="M36:M45" si="3">IF(ISBLANK(E36),"",IF(ISBLANK(G36),(O36+(K36*35)+(L36*35^1.5)+(0.00000048314*35^2)),(O36+(K36*G36)+(L36*G36^1.5)+(0.00000048314*G36^2))))</f>
        <v/>
      </c>
      <c r="N36" s="58" t="str">
        <f t="shared" ref="N36:N45" si="4">IF(ISBLANK(D36),"",IF(ISBLANK(G36),J36*(1+0.00001*(35-20)),J36*(1+0.00001*(G36-20))))</f>
        <v/>
      </c>
      <c r="O36" s="57" t="str">
        <f t="shared" ref="O36:O45" si="5">IF(ISBLANK(E36),"",(0.999842594+(0.00006793952*E36)-(0.00000909529*E36^2)+(0.0000001001685*E36^3)-(0.000000001120083*E36^4)+(0.000000000006536332*E36^5)))</f>
        <v/>
      </c>
      <c r="P36" s="59">
        <v>5.3380000000000001</v>
      </c>
      <c r="Q36" s="59" t="s">
        <v>4</v>
      </c>
      <c r="R36" s="59" t="s">
        <v>4</v>
      </c>
      <c r="S36" s="146">
        <v>232</v>
      </c>
      <c r="T36" s="231">
        <v>0</v>
      </c>
      <c r="U36" s="231">
        <v>0</v>
      </c>
      <c r="X36" s="231">
        <v>23.74</v>
      </c>
      <c r="Y36" s="231">
        <v>23.198476569528893</v>
      </c>
      <c r="Z36" s="231">
        <v>1.575</v>
      </c>
      <c r="AA36" s="231">
        <v>1.539073319166302</v>
      </c>
      <c r="AB36" s="231">
        <v>25.86</v>
      </c>
      <c r="AC36" s="231">
        <v>25.270118116597185</v>
      </c>
      <c r="AD36" s="76"/>
      <c r="AE36" s="76"/>
      <c r="AF36" s="76"/>
      <c r="AG36" s="76"/>
      <c r="AH36" s="76"/>
      <c r="AI36" s="76"/>
      <c r="AJ36" s="76"/>
      <c r="AK36" s="76"/>
      <c r="AL36" s="76"/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76"/>
      <c r="BA36" s="76"/>
      <c r="BB36" s="77"/>
    </row>
    <row r="37" spans="1:54" ht="16.5" thickBot="1" x14ac:dyDescent="0.3">
      <c r="A37" s="75">
        <f>IF(ISBLANK(VLOOKUP(D37,#REF!,3)),0,1)</f>
        <v>1</v>
      </c>
      <c r="B37" s="74">
        <f t="shared" si="0"/>
        <v>0</v>
      </c>
      <c r="C37" s="52">
        <v>3</v>
      </c>
      <c r="D37" s="53"/>
      <c r="E37" s="53"/>
      <c r="F37" s="53"/>
      <c r="G37" s="164">
        <v>34.944600000000001</v>
      </c>
      <c r="H37" s="53">
        <v>1800</v>
      </c>
      <c r="I37" s="159">
        <v>1797</v>
      </c>
      <c r="J37" s="127" t="s">
        <v>4</v>
      </c>
      <c r="K37" s="57" t="str">
        <f t="shared" si="1"/>
        <v/>
      </c>
      <c r="L37" s="57" t="str">
        <f t="shared" si="2"/>
        <v/>
      </c>
      <c r="M37" s="57" t="str">
        <f t="shared" si="3"/>
        <v/>
      </c>
      <c r="N37" s="58" t="str">
        <f t="shared" si="4"/>
        <v/>
      </c>
      <c r="O37" s="57" t="str">
        <f t="shared" si="5"/>
        <v/>
      </c>
      <c r="P37" s="59">
        <v>5.2779999999999996</v>
      </c>
      <c r="Q37" s="59" t="s">
        <v>4</v>
      </c>
      <c r="R37" s="59" t="s">
        <v>4</v>
      </c>
      <c r="S37" s="146">
        <v>229.4</v>
      </c>
      <c r="T37" s="231">
        <v>0</v>
      </c>
      <c r="U37" s="231">
        <v>0</v>
      </c>
      <c r="X37" s="231">
        <v>22.25</v>
      </c>
      <c r="Y37" s="231">
        <v>21.742464350127122</v>
      </c>
      <c r="Z37" s="231">
        <v>1.591</v>
      </c>
      <c r="AA37" s="231">
        <v>1.5547083497102134</v>
      </c>
      <c r="AB37" s="231">
        <v>24.2</v>
      </c>
      <c r="AC37" s="231">
        <v>23.647983697666351</v>
      </c>
      <c r="AD37" s="76"/>
      <c r="AE37" s="76"/>
      <c r="AF37" s="76"/>
      <c r="AG37" s="76"/>
      <c r="AH37" s="76"/>
      <c r="AI37" s="76"/>
      <c r="AJ37" s="76"/>
      <c r="AK37" s="76"/>
      <c r="AL37" s="76"/>
      <c r="AM37" s="76"/>
      <c r="AN37" s="76"/>
      <c r="AO37" s="76"/>
      <c r="AP37" s="76"/>
      <c r="AQ37" s="76"/>
      <c r="AR37" s="76"/>
      <c r="AS37" s="76"/>
      <c r="AT37" s="76"/>
      <c r="AU37" s="76"/>
      <c r="AV37" s="76"/>
      <c r="AW37" s="76"/>
      <c r="AX37" s="76"/>
      <c r="AY37" s="76"/>
      <c r="AZ37" s="76"/>
      <c r="BA37" s="76"/>
      <c r="BB37" s="77"/>
    </row>
    <row r="38" spans="1:54" ht="16.5" thickBot="1" x14ac:dyDescent="0.3">
      <c r="A38" s="75">
        <f>IF(ISBLANK(VLOOKUP(D38,#REF!,3)),0,1)</f>
        <v>1</v>
      </c>
      <c r="B38" s="74">
        <f t="shared" si="0"/>
        <v>0</v>
      </c>
      <c r="C38" s="52">
        <v>4</v>
      </c>
      <c r="D38" s="53"/>
      <c r="E38" s="53"/>
      <c r="F38" s="53"/>
      <c r="G38" s="164">
        <v>34.939799999999998</v>
      </c>
      <c r="H38" s="53">
        <v>1700</v>
      </c>
      <c r="I38" s="159">
        <v>1700</v>
      </c>
      <c r="J38" s="127" t="s">
        <v>4</v>
      </c>
      <c r="K38" s="57" t="str">
        <f t="shared" si="1"/>
        <v/>
      </c>
      <c r="L38" s="57" t="str">
        <f t="shared" si="2"/>
        <v/>
      </c>
      <c r="M38" s="57" t="str">
        <f t="shared" si="3"/>
        <v/>
      </c>
      <c r="N38" s="58" t="str">
        <f t="shared" si="4"/>
        <v/>
      </c>
      <c r="O38" s="57" t="str">
        <f t="shared" si="5"/>
        <v/>
      </c>
      <c r="P38" s="59">
        <v>5.1790000000000003</v>
      </c>
      <c r="Q38" s="59" t="s">
        <v>4</v>
      </c>
      <c r="R38" s="59" t="s">
        <v>4</v>
      </c>
      <c r="S38" s="146">
        <v>225.2</v>
      </c>
      <c r="T38" s="231">
        <v>0</v>
      </c>
      <c r="U38" s="231">
        <v>0</v>
      </c>
      <c r="X38" s="231">
        <v>23.08</v>
      </c>
      <c r="Y38" s="231">
        <v>22.553531559592535</v>
      </c>
      <c r="Z38" s="231">
        <v>1.5840000000000001</v>
      </c>
      <c r="AA38" s="231">
        <v>1.5478680238472522</v>
      </c>
      <c r="AB38" s="231">
        <v>23.58</v>
      </c>
      <c r="AC38" s="231">
        <v>23.042126264089774</v>
      </c>
      <c r="AD38" s="76"/>
      <c r="AE38" s="76"/>
      <c r="AF38" s="76"/>
      <c r="AG38" s="76"/>
      <c r="AH38" s="76"/>
      <c r="AI38" s="76"/>
      <c r="AJ38" s="76"/>
      <c r="AK38" s="76"/>
      <c r="AL38" s="76"/>
      <c r="AM38" s="76"/>
      <c r="AN38" s="76"/>
      <c r="AO38" s="76"/>
      <c r="AP38" s="76"/>
      <c r="AQ38" s="76"/>
      <c r="AR38" s="76"/>
      <c r="AS38" s="76"/>
      <c r="AT38" s="76"/>
      <c r="AU38" s="76"/>
      <c r="AV38" s="76"/>
      <c r="AW38" s="76"/>
      <c r="AX38" s="76"/>
      <c r="AY38" s="76"/>
      <c r="AZ38" s="76"/>
      <c r="BA38" s="76"/>
      <c r="BB38" s="77"/>
    </row>
    <row r="39" spans="1:54" ht="16.5" thickBot="1" x14ac:dyDescent="0.3">
      <c r="A39" s="75">
        <f>IF(ISBLANK(VLOOKUP(D39,#REF!,3)),0,1)</f>
        <v>1</v>
      </c>
      <c r="B39" s="74">
        <f t="shared" si="0"/>
        <v>0</v>
      </c>
      <c r="C39" s="52">
        <v>5</v>
      </c>
      <c r="D39" s="53"/>
      <c r="E39" s="53"/>
      <c r="F39" s="53"/>
      <c r="G39" s="164">
        <v>34.927900000000001</v>
      </c>
      <c r="H39" s="53">
        <v>1600</v>
      </c>
      <c r="I39" s="159">
        <v>1599</v>
      </c>
      <c r="J39" s="127" t="s">
        <v>4</v>
      </c>
      <c r="K39" s="57" t="str">
        <f t="shared" si="1"/>
        <v/>
      </c>
      <c r="L39" s="57" t="str">
        <f t="shared" si="2"/>
        <v/>
      </c>
      <c r="M39" s="57" t="str">
        <f t="shared" si="3"/>
        <v/>
      </c>
      <c r="N39" s="58" t="str">
        <f t="shared" si="4"/>
        <v/>
      </c>
      <c r="O39" s="57" t="str">
        <f t="shared" si="5"/>
        <v/>
      </c>
      <c r="P39" s="59">
        <v>4.9969999999999999</v>
      </c>
      <c r="Q39" s="59" t="s">
        <v>4</v>
      </c>
      <c r="R39" s="59" t="s">
        <v>4</v>
      </c>
      <c r="S39" s="146">
        <v>217.3</v>
      </c>
      <c r="T39" s="231">
        <v>0</v>
      </c>
      <c r="U39" s="231">
        <v>0</v>
      </c>
      <c r="X39" s="231">
        <v>23.89</v>
      </c>
      <c r="Y39" s="231">
        <v>23.345054980878064</v>
      </c>
      <c r="Z39" s="231">
        <v>1.6850000000000001</v>
      </c>
      <c r="AA39" s="231">
        <v>1.6465641541556946</v>
      </c>
      <c r="AB39" s="231">
        <v>24.03</v>
      </c>
      <c r="AC39" s="231">
        <v>23.481861498137292</v>
      </c>
      <c r="AD39" s="76"/>
      <c r="AE39" s="76"/>
      <c r="AF39" s="76"/>
      <c r="AG39" s="76"/>
      <c r="AH39" s="76"/>
      <c r="AI39" s="76"/>
      <c r="AJ39" s="76"/>
      <c r="AK39" s="76"/>
      <c r="AL39" s="76"/>
      <c r="AM39" s="76"/>
      <c r="AN39" s="76"/>
      <c r="AO39" s="76"/>
      <c r="AP39" s="76"/>
      <c r="AQ39" s="76"/>
      <c r="AR39" s="76"/>
      <c r="AS39" s="76"/>
      <c r="AT39" s="76"/>
      <c r="AU39" s="76"/>
      <c r="AV39" s="76"/>
      <c r="AW39" s="76"/>
      <c r="AX39" s="76"/>
      <c r="AY39" s="76"/>
      <c r="AZ39" s="76"/>
      <c r="BA39" s="76"/>
      <c r="BB39" s="77"/>
    </row>
    <row r="40" spans="1:54" ht="16.5" thickBot="1" x14ac:dyDescent="0.3">
      <c r="A40" s="75">
        <f>IF(ISBLANK(VLOOKUP(D40,#REF!,3)),0,1)</f>
        <v>1</v>
      </c>
      <c r="B40" s="74">
        <f t="shared" si="0"/>
        <v>0</v>
      </c>
      <c r="C40" s="52">
        <v>6</v>
      </c>
      <c r="D40" s="53"/>
      <c r="E40" s="53"/>
      <c r="F40" s="53"/>
      <c r="G40" s="164">
        <v>34.912500000000001</v>
      </c>
      <c r="H40" s="53">
        <v>1500</v>
      </c>
      <c r="I40" s="159">
        <v>1500</v>
      </c>
      <c r="J40" s="127" t="s">
        <v>4</v>
      </c>
      <c r="K40" s="57" t="str">
        <f t="shared" si="1"/>
        <v/>
      </c>
      <c r="L40" s="57" t="str">
        <f t="shared" si="2"/>
        <v/>
      </c>
      <c r="M40" s="57" t="str">
        <f t="shared" si="3"/>
        <v/>
      </c>
      <c r="N40" s="58" t="str">
        <f t="shared" si="4"/>
        <v/>
      </c>
      <c r="O40" s="57" t="str">
        <f t="shared" si="5"/>
        <v/>
      </c>
      <c r="P40" s="59">
        <v>4.8479999999999999</v>
      </c>
      <c r="Q40" s="59" t="s">
        <v>4</v>
      </c>
      <c r="R40" s="59" t="s">
        <v>4</v>
      </c>
      <c r="S40" s="146">
        <v>210.8</v>
      </c>
      <c r="T40" s="231">
        <v>0</v>
      </c>
      <c r="U40" s="231">
        <v>0</v>
      </c>
      <c r="X40" s="231">
        <v>24.82</v>
      </c>
      <c r="Y40" s="231">
        <v>24.253841131242929</v>
      </c>
      <c r="Z40" s="231">
        <v>1.744</v>
      </c>
      <c r="AA40" s="231">
        <v>1.7042183292863686</v>
      </c>
      <c r="AB40" s="231">
        <v>24.06</v>
      </c>
      <c r="AC40" s="231">
        <v>23.511177180407124</v>
      </c>
      <c r="AD40" s="76"/>
      <c r="AE40" s="76"/>
      <c r="AF40" s="76"/>
      <c r="AG40" s="76"/>
      <c r="AH40" s="76"/>
      <c r="AI40" s="76"/>
      <c r="AJ40" s="76"/>
      <c r="AK40" s="76"/>
      <c r="AL40" s="76"/>
      <c r="AM40" s="76"/>
      <c r="AN40" s="76"/>
      <c r="AO40" s="76"/>
      <c r="AP40" s="76"/>
      <c r="AQ40" s="76"/>
      <c r="AR40" s="76"/>
      <c r="AS40" s="76"/>
      <c r="AT40" s="76"/>
      <c r="AU40" s="76"/>
      <c r="AV40" s="76"/>
      <c r="AW40" s="76"/>
      <c r="AX40" s="76"/>
      <c r="AY40" s="76"/>
      <c r="AZ40" s="76"/>
      <c r="BA40" s="76"/>
      <c r="BB40" s="77"/>
    </row>
    <row r="41" spans="1:54" ht="16.5" thickBot="1" x14ac:dyDescent="0.3">
      <c r="A41" s="75">
        <f>IF(ISBLANK(VLOOKUP(D41,#REF!,3)),0,1)</f>
        <v>1</v>
      </c>
      <c r="B41" s="74">
        <f t="shared" si="0"/>
        <v>0</v>
      </c>
      <c r="C41" s="52">
        <v>7</v>
      </c>
      <c r="D41" s="53"/>
      <c r="E41" s="53"/>
      <c r="F41" s="53"/>
      <c r="G41" s="164">
        <v>34.878900000000002</v>
      </c>
      <c r="H41" s="53">
        <v>1400</v>
      </c>
      <c r="I41" s="159">
        <v>1399</v>
      </c>
      <c r="J41" s="127" t="s">
        <v>4</v>
      </c>
      <c r="K41" s="57" t="str">
        <f t="shared" si="1"/>
        <v/>
      </c>
      <c r="L41" s="57" t="str">
        <f t="shared" si="2"/>
        <v/>
      </c>
      <c r="M41" s="57" t="str">
        <f t="shared" si="3"/>
        <v/>
      </c>
      <c r="N41" s="58" t="str">
        <f t="shared" si="4"/>
        <v/>
      </c>
      <c r="O41" s="57" t="str">
        <f t="shared" si="5"/>
        <v/>
      </c>
      <c r="P41" s="59">
        <v>4.53</v>
      </c>
      <c r="Q41" s="59" t="s">
        <v>4</v>
      </c>
      <c r="R41" s="59" t="s">
        <v>4</v>
      </c>
      <c r="S41" s="146">
        <v>197</v>
      </c>
      <c r="T41" s="231">
        <v>3.0000000000000001E-3</v>
      </c>
      <c r="U41" s="231">
        <v>2.9315682269834323E-3</v>
      </c>
      <c r="X41" s="231">
        <v>27.867000000000001</v>
      </c>
      <c r="Y41" s="231">
        <v>27.231337260449102</v>
      </c>
      <c r="Z41" s="231">
        <v>1.823</v>
      </c>
      <c r="AA41" s="231">
        <v>1.7814162925969323</v>
      </c>
      <c r="AB41" s="231">
        <v>25</v>
      </c>
      <c r="AC41" s="231">
        <v>24.429735224861936</v>
      </c>
      <c r="AD41" s="76"/>
      <c r="AE41" s="76"/>
      <c r="AF41" s="76"/>
      <c r="AG41" s="76"/>
      <c r="AH41" s="76"/>
      <c r="AI41" s="76"/>
      <c r="AJ41" s="76"/>
      <c r="AK41" s="76"/>
      <c r="AL41" s="76"/>
      <c r="AM41" s="76"/>
      <c r="AN41" s="76"/>
      <c r="AO41" s="76"/>
      <c r="AP41" s="76"/>
      <c r="AQ41" s="76"/>
      <c r="AR41" s="76"/>
      <c r="AS41" s="76"/>
      <c r="AT41" s="76"/>
      <c r="AU41" s="76"/>
      <c r="AV41" s="76"/>
      <c r="AW41" s="76"/>
      <c r="AX41" s="76"/>
      <c r="AY41" s="76"/>
      <c r="AZ41" s="76"/>
      <c r="BA41" s="76"/>
      <c r="BB41" s="77"/>
    </row>
    <row r="42" spans="1:54" ht="16.5" thickBot="1" x14ac:dyDescent="0.3">
      <c r="A42" s="75">
        <f>IF(ISBLANK(VLOOKUP(D42,#REF!,3)),0,1)</f>
        <v>1</v>
      </c>
      <c r="B42" s="74">
        <f t="shared" si="0"/>
        <v>0</v>
      </c>
      <c r="C42" s="52">
        <v>8</v>
      </c>
      <c r="D42" s="53"/>
      <c r="E42" s="53"/>
      <c r="F42" s="53"/>
      <c r="G42" s="164">
        <v>34.750900000000001</v>
      </c>
      <c r="H42" s="53">
        <v>1200</v>
      </c>
      <c r="I42" s="159">
        <v>1199</v>
      </c>
      <c r="J42" s="127" t="s">
        <v>4</v>
      </c>
      <c r="K42" s="57" t="str">
        <f t="shared" si="1"/>
        <v/>
      </c>
      <c r="L42" s="57" t="str">
        <f t="shared" si="2"/>
        <v/>
      </c>
      <c r="M42" s="57" t="str">
        <f t="shared" si="3"/>
        <v/>
      </c>
      <c r="N42" s="58" t="str">
        <f t="shared" si="4"/>
        <v/>
      </c>
      <c r="O42" s="57" t="str">
        <f t="shared" si="5"/>
        <v/>
      </c>
      <c r="P42" s="59">
        <v>3.827</v>
      </c>
      <c r="Q42" s="59" t="s">
        <v>4</v>
      </c>
      <c r="R42" s="59" t="s">
        <v>4</v>
      </c>
      <c r="S42" s="146">
        <v>166.4</v>
      </c>
      <c r="T42" s="231">
        <v>2E-3</v>
      </c>
      <c r="U42" s="231">
        <v>1.9543788179889549E-3</v>
      </c>
      <c r="X42" s="231">
        <v>30.478000000000002</v>
      </c>
      <c r="Y42" s="231">
        <v>29.782778807333685</v>
      </c>
      <c r="Z42" s="231">
        <v>2.1549999999999998</v>
      </c>
      <c r="AA42" s="231">
        <v>2.1058431763830985</v>
      </c>
      <c r="AB42" s="231">
        <v>30.21</v>
      </c>
      <c r="AC42" s="231">
        <v>29.520892045723162</v>
      </c>
      <c r="AD42" s="76"/>
      <c r="AE42" s="76"/>
      <c r="AF42" s="76"/>
      <c r="AG42" s="76"/>
      <c r="AH42" s="76"/>
      <c r="AI42" s="76"/>
      <c r="AJ42" s="76"/>
      <c r="AK42" s="76"/>
      <c r="AL42" s="76"/>
      <c r="AM42" s="76"/>
      <c r="AN42" s="76"/>
      <c r="AO42" s="76"/>
      <c r="AP42" s="76"/>
      <c r="AQ42" s="76"/>
      <c r="AR42" s="76"/>
      <c r="AS42" s="76"/>
      <c r="AT42" s="76"/>
      <c r="AU42" s="76"/>
      <c r="AV42" s="76"/>
      <c r="AW42" s="76"/>
      <c r="AX42" s="76"/>
      <c r="AY42" s="76"/>
      <c r="AZ42" s="76"/>
      <c r="BA42" s="76"/>
      <c r="BB42" s="77"/>
    </row>
    <row r="43" spans="1:54" ht="16.5" thickBot="1" x14ac:dyDescent="0.3">
      <c r="A43" s="75">
        <f>IF(ISBLANK(VLOOKUP(D43,#REF!,3)),0,1)</f>
        <v>1</v>
      </c>
      <c r="B43" s="74">
        <f t="shared" si="0"/>
        <v>0</v>
      </c>
      <c r="C43" s="52">
        <v>9</v>
      </c>
      <c r="D43" s="53"/>
      <c r="E43" s="53"/>
      <c r="F43" s="53"/>
      <c r="G43" s="232">
        <v>34.594499999999996</v>
      </c>
      <c r="H43" s="53">
        <v>1000</v>
      </c>
      <c r="I43" s="159">
        <v>999</v>
      </c>
      <c r="J43" s="127" t="s">
        <v>4</v>
      </c>
      <c r="K43" s="57" t="str">
        <f t="shared" si="1"/>
        <v/>
      </c>
      <c r="L43" s="57" t="str">
        <f t="shared" si="2"/>
        <v/>
      </c>
      <c r="M43" s="57" t="str">
        <f t="shared" si="3"/>
        <v/>
      </c>
      <c r="N43" s="58" t="str">
        <f t="shared" si="4"/>
        <v/>
      </c>
      <c r="O43" s="57" t="str">
        <f t="shared" si="5"/>
        <v/>
      </c>
      <c r="P43" s="59">
        <v>3.351</v>
      </c>
      <c r="Q43" s="59" t="s">
        <v>4</v>
      </c>
      <c r="R43" s="59" t="s">
        <v>4</v>
      </c>
      <c r="S43" s="146">
        <v>145.80000000000001</v>
      </c>
      <c r="T43" s="231">
        <v>2E-3</v>
      </c>
      <c r="U43" s="231">
        <v>1.9543788179889549E-3</v>
      </c>
      <c r="X43" s="231">
        <v>36.067999999999998</v>
      </c>
      <c r="Y43" s="231">
        <v>35.24526760361281</v>
      </c>
      <c r="Z43" s="231">
        <v>2.4060000000000001</v>
      </c>
      <c r="AA43" s="231">
        <v>2.3511177180407126</v>
      </c>
      <c r="AB43" s="231">
        <v>33.79</v>
      </c>
      <c r="AC43" s="231">
        <v>33.019230129923393</v>
      </c>
      <c r="AD43" s="76"/>
      <c r="AE43" s="76"/>
      <c r="AF43" s="76"/>
      <c r="AG43" s="76"/>
      <c r="AH43" s="76"/>
      <c r="AI43" s="76"/>
      <c r="AJ43" s="76"/>
      <c r="AK43" s="76"/>
      <c r="AL43" s="76"/>
      <c r="AM43" s="76"/>
      <c r="AN43" s="76"/>
      <c r="AO43" s="76"/>
      <c r="AP43" s="76"/>
      <c r="AQ43" s="76"/>
      <c r="AR43" s="76"/>
      <c r="AS43" s="76"/>
      <c r="AT43" s="76"/>
      <c r="AU43" s="76"/>
      <c r="AV43" s="76"/>
      <c r="AW43" s="76"/>
      <c r="AX43" s="76"/>
      <c r="AY43" s="76"/>
      <c r="AZ43" s="76"/>
      <c r="BA43" s="76"/>
      <c r="BB43" s="77"/>
    </row>
    <row r="44" spans="1:54" ht="16.5" thickBot="1" x14ac:dyDescent="0.3">
      <c r="A44" s="75">
        <f>IF(ISBLANK(VLOOKUP(D44,#REF!,3)),0,1)</f>
        <v>1</v>
      </c>
      <c r="B44" s="74">
        <f t="shared" si="0"/>
        <v>0</v>
      </c>
      <c r="C44" s="52">
        <v>10</v>
      </c>
      <c r="D44" s="53"/>
      <c r="E44" s="53"/>
      <c r="F44" s="53"/>
      <c r="G44" s="232">
        <v>34.593600000000002</v>
      </c>
      <c r="H44" s="53">
        <v>1000</v>
      </c>
      <c r="I44" s="159">
        <v>999</v>
      </c>
      <c r="J44" s="127" t="s">
        <v>4</v>
      </c>
      <c r="K44" s="57" t="str">
        <f t="shared" si="1"/>
        <v/>
      </c>
      <c r="L44" s="57" t="str">
        <f t="shared" si="2"/>
        <v/>
      </c>
      <c r="M44" s="57" t="str">
        <f t="shared" si="3"/>
        <v/>
      </c>
      <c r="N44" s="58" t="str">
        <f t="shared" si="4"/>
        <v/>
      </c>
      <c r="O44" s="57" t="str">
        <f t="shared" si="5"/>
        <v/>
      </c>
      <c r="P44" s="59">
        <v>3.3490000000000002</v>
      </c>
      <c r="Q44" s="59" t="s">
        <v>4</v>
      </c>
      <c r="R44" s="59" t="s">
        <v>4</v>
      </c>
      <c r="S44" s="146">
        <v>145.69999999999999</v>
      </c>
      <c r="T44" s="231">
        <v>0</v>
      </c>
      <c r="U44" s="231">
        <v>0</v>
      </c>
      <c r="X44" s="231">
        <v>35.53</v>
      </c>
      <c r="Y44" s="231">
        <v>34.719539701573787</v>
      </c>
      <c r="Z44" s="231">
        <v>2.4020000000000001</v>
      </c>
      <c r="AA44" s="231">
        <v>2.347208960404735</v>
      </c>
      <c r="AB44" s="231">
        <v>33.85</v>
      </c>
      <c r="AC44" s="231">
        <v>33.077861494463065</v>
      </c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  <c r="AP44" s="76"/>
      <c r="AQ44" s="76"/>
      <c r="AR44" s="76"/>
      <c r="AS44" s="76"/>
      <c r="AT44" s="76"/>
      <c r="AU44" s="76"/>
      <c r="AV44" s="76"/>
      <c r="AW44" s="76"/>
      <c r="AX44" s="76"/>
      <c r="AY44" s="76"/>
      <c r="AZ44" s="76"/>
      <c r="BA44" s="76"/>
      <c r="BB44" s="77"/>
    </row>
    <row r="45" spans="1:54" ht="16.5" thickBot="1" x14ac:dyDescent="0.3">
      <c r="A45" s="75">
        <f>IF(ISBLANK(VLOOKUP(D45,#REF!,3)),0,1)</f>
        <v>1</v>
      </c>
      <c r="B45" s="74">
        <f t="shared" si="0"/>
        <v>0</v>
      </c>
      <c r="C45" s="52">
        <v>11</v>
      </c>
      <c r="D45" s="53"/>
      <c r="E45" s="53"/>
      <c r="F45" s="53"/>
      <c r="G45" s="164">
        <v>34.512</v>
      </c>
      <c r="H45" s="53">
        <v>800</v>
      </c>
      <c r="I45" s="159">
        <v>799</v>
      </c>
      <c r="J45" s="127" t="s">
        <v>4</v>
      </c>
      <c r="K45" s="57" t="str">
        <f t="shared" si="1"/>
        <v/>
      </c>
      <c r="L45" s="57" t="str">
        <f t="shared" si="2"/>
        <v/>
      </c>
      <c r="M45" s="57" t="str">
        <f t="shared" si="3"/>
        <v/>
      </c>
      <c r="N45" s="58" t="str">
        <f t="shared" si="4"/>
        <v/>
      </c>
      <c r="O45" s="57" t="str">
        <f t="shared" si="5"/>
        <v/>
      </c>
      <c r="P45" s="59">
        <v>2.7709999999999999</v>
      </c>
      <c r="Q45" s="59" t="s">
        <v>4</v>
      </c>
      <c r="R45" s="59" t="s">
        <v>4</v>
      </c>
      <c r="S45" s="146">
        <v>120.6</v>
      </c>
      <c r="T45" s="231">
        <v>1E-3</v>
      </c>
      <c r="U45" s="231">
        <v>9.7718940899447744E-4</v>
      </c>
      <c r="X45" s="231">
        <v>39.109000000000002</v>
      </c>
      <c r="Y45" s="231">
        <v>38.216900596365015</v>
      </c>
      <c r="Z45" s="231">
        <v>2.5580000000000003</v>
      </c>
      <c r="AA45" s="231">
        <v>2.4996505082078735</v>
      </c>
      <c r="AB45" s="231">
        <v>31.7</v>
      </c>
      <c r="AC45" s="231">
        <v>30.976904265124933</v>
      </c>
      <c r="AD45" s="76"/>
      <c r="AE45" s="76"/>
      <c r="AF45" s="76"/>
      <c r="AG45" s="76"/>
      <c r="AH45" s="76"/>
      <c r="AI45" s="76"/>
      <c r="AJ45" s="76"/>
      <c r="AK45" s="76"/>
      <c r="AL45" s="76"/>
      <c r="AM45" s="76"/>
      <c r="AN45" s="76"/>
      <c r="AO45" s="76"/>
      <c r="AP45" s="76"/>
      <c r="AQ45" s="76"/>
      <c r="AR45" s="76"/>
      <c r="AS45" s="76"/>
      <c r="AT45" s="76"/>
      <c r="AU45" s="76"/>
      <c r="AV45" s="76"/>
      <c r="AW45" s="76"/>
      <c r="AX45" s="76"/>
      <c r="AY45" s="76"/>
      <c r="AZ45" s="76"/>
      <c r="BA45" s="76"/>
      <c r="BB45" s="77"/>
    </row>
    <row r="46" spans="1:54" ht="16.5" thickBot="1" x14ac:dyDescent="0.3">
      <c r="A46" s="75">
        <f>IF(ISBLANK(VLOOKUP(D46,#REF!,3)),0,1)</f>
        <v>1</v>
      </c>
      <c r="B46" s="74">
        <f t="shared" si="0"/>
        <v>0</v>
      </c>
      <c r="C46" s="52">
        <v>12</v>
      </c>
      <c r="D46" s="53"/>
      <c r="E46" s="54"/>
      <c r="F46" s="55"/>
      <c r="G46" s="164">
        <v>34.6629</v>
      </c>
      <c r="H46" s="53">
        <v>500</v>
      </c>
      <c r="I46" s="159">
        <v>499</v>
      </c>
      <c r="J46" s="127" t="s">
        <v>4</v>
      </c>
      <c r="K46" s="127" t="s">
        <v>4</v>
      </c>
      <c r="L46" s="127" t="s">
        <v>4</v>
      </c>
      <c r="M46" s="127" t="s">
        <v>4</v>
      </c>
      <c r="N46" s="127" t="s">
        <v>4</v>
      </c>
      <c r="O46" s="127" t="s">
        <v>4</v>
      </c>
      <c r="P46" s="59">
        <v>1.5820000000000001</v>
      </c>
      <c r="Q46" s="59" t="s">
        <v>4</v>
      </c>
      <c r="R46" s="59" t="s">
        <v>4</v>
      </c>
      <c r="S46" s="146">
        <v>68.8</v>
      </c>
      <c r="T46" s="231">
        <v>0</v>
      </c>
      <c r="U46" s="231">
        <v>0</v>
      </c>
      <c r="X46" s="231">
        <v>38.700000000000003</v>
      </c>
      <c r="Y46" s="231">
        <v>37.81723012808628</v>
      </c>
      <c r="Z46" s="231">
        <v>2.4980000000000002</v>
      </c>
      <c r="AA46" s="231">
        <v>2.4410191436682047</v>
      </c>
      <c r="AB46" s="231">
        <v>22.24</v>
      </c>
      <c r="AC46" s="231">
        <v>21.732692456037174</v>
      </c>
      <c r="AD46" s="76"/>
      <c r="AE46" s="76"/>
      <c r="AF46" s="76"/>
      <c r="AG46" s="76"/>
      <c r="AH46" s="76"/>
      <c r="AI46" s="76"/>
      <c r="AJ46" s="76"/>
      <c r="AK46" s="76"/>
      <c r="AL46" s="76"/>
      <c r="AM46" s="76"/>
      <c r="AN46" s="76"/>
      <c r="AO46" s="76"/>
      <c r="AP46" s="76"/>
      <c r="AQ46" s="76"/>
      <c r="AR46" s="76"/>
      <c r="AS46" s="76"/>
      <c r="AT46" s="76"/>
      <c r="AU46" s="76"/>
      <c r="AV46" s="76"/>
      <c r="AW46" s="76"/>
      <c r="AX46" s="76"/>
      <c r="AY46" s="76"/>
      <c r="AZ46" s="76"/>
      <c r="BA46" s="76"/>
      <c r="BB46" s="77"/>
    </row>
    <row r="47" spans="1:54" ht="16.5" thickBot="1" x14ac:dyDescent="0.3">
      <c r="A47" s="75">
        <f>IF(ISBLANK(VLOOKUP(D47,#REF!,3)),0,1)</f>
        <v>1</v>
      </c>
      <c r="B47" s="74">
        <f t="shared" si="0"/>
        <v>0</v>
      </c>
      <c r="C47" s="52">
        <v>13</v>
      </c>
      <c r="D47" s="53"/>
      <c r="E47" s="54"/>
      <c r="F47" s="55"/>
      <c r="G47" s="164">
        <v>34.938800000000001</v>
      </c>
      <c r="H47" s="53">
        <v>300</v>
      </c>
      <c r="I47" s="159">
        <v>299</v>
      </c>
      <c r="J47" s="127" t="s">
        <v>4</v>
      </c>
      <c r="K47" s="127" t="s">
        <v>4</v>
      </c>
      <c r="L47" s="127" t="s">
        <v>4</v>
      </c>
      <c r="M47" s="127" t="s">
        <v>4</v>
      </c>
      <c r="N47" s="127" t="s">
        <v>4</v>
      </c>
      <c r="O47" s="127" t="s">
        <v>4</v>
      </c>
      <c r="P47" s="59">
        <v>0.749</v>
      </c>
      <c r="Q47" s="59" t="s">
        <v>4</v>
      </c>
      <c r="R47" s="59" t="s">
        <v>4</v>
      </c>
      <c r="S47" s="146">
        <v>32.6</v>
      </c>
      <c r="T47" s="231">
        <v>0</v>
      </c>
      <c r="U47" s="231">
        <v>0</v>
      </c>
      <c r="X47" s="231">
        <v>36.229999999999997</v>
      </c>
      <c r="Y47" s="231">
        <v>35.403572287869913</v>
      </c>
      <c r="Z47" s="231">
        <v>2.2970000000000002</v>
      </c>
      <c r="AA47" s="231">
        <v>2.2446040724603149</v>
      </c>
      <c r="AB47" s="231">
        <v>16.27</v>
      </c>
      <c r="AC47" s="231">
        <v>15.898871684340147</v>
      </c>
      <c r="AD47" s="76"/>
      <c r="AE47" s="76"/>
      <c r="AF47" s="76"/>
      <c r="AG47" s="76"/>
      <c r="AH47" s="76"/>
      <c r="AI47" s="76"/>
      <c r="AJ47" s="76"/>
      <c r="AK47" s="76"/>
      <c r="AL47" s="76"/>
      <c r="AM47" s="76"/>
      <c r="AN47" s="76"/>
      <c r="AO47" s="76"/>
      <c r="AP47" s="76"/>
      <c r="AQ47" s="76"/>
      <c r="AR47" s="76"/>
      <c r="AS47" s="76"/>
      <c r="AT47" s="76"/>
      <c r="AU47" s="76"/>
      <c r="AV47" s="76"/>
      <c r="AW47" s="76"/>
      <c r="AX47" s="76"/>
      <c r="AY47" s="76"/>
      <c r="AZ47" s="76"/>
      <c r="BA47" s="76"/>
      <c r="BB47" s="77"/>
    </row>
    <row r="48" spans="1:54" ht="16.5" thickBot="1" x14ac:dyDescent="0.3">
      <c r="A48" s="75">
        <f>IF(ISBLANK(VLOOKUP(D48,#REF!,3)),0,1)</f>
        <v>1</v>
      </c>
      <c r="B48" s="74">
        <f t="shared" si="0"/>
        <v>0</v>
      </c>
      <c r="C48" s="52">
        <v>14</v>
      </c>
      <c r="D48" s="53"/>
      <c r="E48" s="54"/>
      <c r="F48" s="55"/>
      <c r="G48" s="164">
        <v>35.488300000000002</v>
      </c>
      <c r="H48" s="53">
        <v>160</v>
      </c>
      <c r="I48" s="159">
        <v>159</v>
      </c>
      <c r="J48" s="127" t="s">
        <v>4</v>
      </c>
      <c r="K48" s="127" t="s">
        <v>4</v>
      </c>
      <c r="L48" s="127" t="s">
        <v>4</v>
      </c>
      <c r="M48" s="127" t="s">
        <v>4</v>
      </c>
      <c r="N48" s="127" t="s">
        <v>4</v>
      </c>
      <c r="O48" s="127" t="s">
        <v>4</v>
      </c>
      <c r="P48" s="59">
        <v>1.123</v>
      </c>
      <c r="Q48" s="59" t="s">
        <v>4</v>
      </c>
      <c r="R48" s="59" t="s">
        <v>4</v>
      </c>
      <c r="S48" s="146">
        <v>48.9</v>
      </c>
      <c r="T48" s="231">
        <v>0</v>
      </c>
      <c r="U48" s="231">
        <v>0</v>
      </c>
      <c r="X48" s="231">
        <v>26.14</v>
      </c>
      <c r="Y48" s="231">
        <v>25.54373115111564</v>
      </c>
      <c r="Z48" s="231">
        <v>1.7749999999999999</v>
      </c>
      <c r="AA48" s="231">
        <v>1.7345112009651973</v>
      </c>
      <c r="AB48" s="231">
        <v>9.23</v>
      </c>
      <c r="AC48" s="231">
        <v>9.0194582450190275</v>
      </c>
      <c r="AD48" s="76"/>
      <c r="AE48" s="76"/>
      <c r="AF48" s="76"/>
      <c r="AG48" s="76"/>
      <c r="AH48" s="76"/>
      <c r="AI48" s="76"/>
      <c r="AJ48" s="76"/>
      <c r="AK48" s="76"/>
      <c r="AL48" s="76"/>
      <c r="AM48" s="76"/>
      <c r="AN48" s="76"/>
      <c r="AO48" s="76"/>
      <c r="AP48" s="76"/>
      <c r="AQ48" s="76"/>
      <c r="AR48" s="76"/>
      <c r="AS48" s="76"/>
      <c r="AT48" s="76"/>
      <c r="AU48" s="76"/>
      <c r="AV48" s="76"/>
      <c r="AW48" s="76"/>
      <c r="AX48" s="76"/>
      <c r="AY48" s="76"/>
      <c r="AZ48" s="76"/>
      <c r="BA48" s="76"/>
      <c r="BB48" s="77"/>
    </row>
    <row r="49" spans="1:54" ht="16.5" thickBot="1" x14ac:dyDescent="0.3">
      <c r="A49" s="75">
        <f>IF(ISBLANK(VLOOKUP(D49,#REF!,3)),0,1)</f>
        <v>1</v>
      </c>
      <c r="B49" s="74">
        <f t="shared" si="0"/>
        <v>0</v>
      </c>
      <c r="C49" s="52">
        <v>15</v>
      </c>
      <c r="D49" s="53"/>
      <c r="E49" s="54"/>
      <c r="F49" s="55"/>
      <c r="G49" s="164">
        <v>35.558500000000002</v>
      </c>
      <c r="H49" s="53">
        <v>130</v>
      </c>
      <c r="I49" s="159">
        <v>129</v>
      </c>
      <c r="J49" s="16"/>
      <c r="K49" s="16"/>
      <c r="L49" s="16"/>
      <c r="M49" s="16"/>
      <c r="N49" s="16"/>
      <c r="O49" s="16"/>
      <c r="P49" s="169">
        <v>1.569</v>
      </c>
      <c r="Q49" s="169"/>
      <c r="R49" s="169"/>
      <c r="S49" s="146">
        <v>68.3</v>
      </c>
      <c r="T49" s="231">
        <v>1E-3</v>
      </c>
      <c r="U49" s="231">
        <v>9.7718940899447744E-4</v>
      </c>
      <c r="X49" s="231">
        <v>22.748999999999999</v>
      </c>
      <c r="Y49" s="231">
        <v>22.230081865215364</v>
      </c>
      <c r="Z49" s="231">
        <v>1.6359999999999999</v>
      </c>
      <c r="AA49" s="231">
        <v>1.598681873114965</v>
      </c>
      <c r="AB49" s="231">
        <v>7.96</v>
      </c>
      <c r="AC49" s="231">
        <v>7.7784276955960401</v>
      </c>
      <c r="AD49" s="76"/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76"/>
      <c r="AR49" s="76"/>
      <c r="AS49" s="76"/>
      <c r="AT49" s="76"/>
      <c r="AU49" s="76"/>
      <c r="AV49" s="76"/>
      <c r="AW49" s="76"/>
      <c r="AX49" s="76"/>
      <c r="AY49" s="76"/>
      <c r="AZ49" s="76"/>
      <c r="BA49" s="76"/>
      <c r="BB49" s="77"/>
    </row>
    <row r="50" spans="1:54" ht="16.5" thickBot="1" x14ac:dyDescent="0.3">
      <c r="A50" s="75">
        <f>IF(ISBLANK(VLOOKUP(D50,#REF!,3)),0,1)</f>
        <v>1</v>
      </c>
      <c r="B50" s="74">
        <f t="shared" si="0"/>
        <v>0</v>
      </c>
      <c r="C50" s="52">
        <v>16</v>
      </c>
      <c r="D50" s="53"/>
      <c r="E50" s="54"/>
      <c r="F50" s="55"/>
      <c r="G50" s="164">
        <v>35.6464</v>
      </c>
      <c r="H50" s="53">
        <v>100</v>
      </c>
      <c r="I50" s="159">
        <v>100</v>
      </c>
      <c r="J50" s="16"/>
      <c r="K50" s="16"/>
      <c r="L50" s="16"/>
      <c r="M50" s="16"/>
      <c r="N50" s="16"/>
      <c r="O50" s="16"/>
      <c r="P50" s="169">
        <v>2.1960000000000002</v>
      </c>
      <c r="Q50" s="169"/>
      <c r="R50" s="169"/>
      <c r="S50" s="146">
        <v>95.6</v>
      </c>
      <c r="T50" s="231">
        <v>3.4000000000000002E-2</v>
      </c>
      <c r="U50" s="231">
        <v>3.3224439905812232E-2</v>
      </c>
      <c r="X50" s="231">
        <v>18.766000000000002</v>
      </c>
      <c r="Y50" s="231">
        <v>18.337936449190366</v>
      </c>
      <c r="Z50" s="231">
        <v>1.419</v>
      </c>
      <c r="AA50" s="231">
        <v>1.3866317713631635</v>
      </c>
      <c r="AB50" s="231">
        <v>5.98</v>
      </c>
      <c r="AC50" s="231">
        <v>5.843592665786975</v>
      </c>
      <c r="AD50" s="76"/>
      <c r="AE50" s="76"/>
      <c r="AF50" s="76"/>
      <c r="AG50" s="76"/>
      <c r="AH50" s="76"/>
      <c r="AI50" s="76"/>
      <c r="AJ50" s="76"/>
      <c r="AK50" s="76"/>
      <c r="AL50" s="76"/>
      <c r="AM50" s="76"/>
      <c r="AN50" s="76"/>
      <c r="AO50" s="76"/>
      <c r="AP50" s="76"/>
      <c r="AQ50" s="76"/>
      <c r="AR50" s="76"/>
      <c r="AS50" s="76"/>
      <c r="AT50" s="76"/>
      <c r="AU50" s="76"/>
      <c r="AV50" s="76"/>
      <c r="AW50" s="76"/>
      <c r="AX50" s="76"/>
      <c r="AY50" s="76"/>
      <c r="AZ50" s="76"/>
      <c r="BA50" s="76"/>
      <c r="BB50" s="77"/>
    </row>
    <row r="51" spans="1:54" ht="16.5" thickBot="1" x14ac:dyDescent="0.3">
      <c r="A51" s="75">
        <f>IF(ISBLANK(VLOOKUP(D51,#REF!,3)),0,1)</f>
        <v>1</v>
      </c>
      <c r="B51" s="74">
        <f t="shared" si="0"/>
        <v>0</v>
      </c>
      <c r="C51" s="52">
        <v>17</v>
      </c>
      <c r="D51" s="53"/>
      <c r="E51" s="54"/>
      <c r="F51" s="55"/>
      <c r="G51" s="164">
        <v>35.726500000000001</v>
      </c>
      <c r="H51" s="53">
        <v>80</v>
      </c>
      <c r="I51" s="159">
        <v>79</v>
      </c>
      <c r="J51" s="16"/>
      <c r="K51" s="16"/>
      <c r="L51" s="16"/>
      <c r="M51" s="16"/>
      <c r="N51" s="16"/>
      <c r="O51" s="16"/>
      <c r="P51" s="169">
        <v>2.214</v>
      </c>
      <c r="Q51" s="169"/>
      <c r="R51" s="169"/>
      <c r="S51" s="146">
        <v>96.4</v>
      </c>
      <c r="T51" s="231">
        <v>4.3999999999999997E-2</v>
      </c>
      <c r="U51" s="231">
        <v>4.2996333995757002E-2</v>
      </c>
      <c r="X51" s="231">
        <v>17.916</v>
      </c>
      <c r="Y51" s="231">
        <v>17.507325451545057</v>
      </c>
      <c r="Z51" s="231">
        <v>1.3539999999999999</v>
      </c>
      <c r="AA51" s="231">
        <v>1.3231144597785223</v>
      </c>
      <c r="AB51" s="231">
        <v>6.42</v>
      </c>
      <c r="AC51" s="231">
        <v>6.2735560057445445</v>
      </c>
      <c r="AD51" s="76"/>
      <c r="AE51" s="76"/>
      <c r="AF51" s="76"/>
      <c r="AG51" s="76"/>
      <c r="AH51" s="76"/>
      <c r="AI51" s="76"/>
      <c r="AJ51" s="76"/>
      <c r="AK51" s="76"/>
      <c r="AL51" s="76"/>
      <c r="AM51" s="76"/>
      <c r="AN51" s="76"/>
      <c r="AO51" s="76"/>
      <c r="AP51" s="76"/>
      <c r="AQ51" s="76"/>
      <c r="AR51" s="76"/>
      <c r="AS51" s="76"/>
      <c r="AT51" s="76"/>
      <c r="AU51" s="76"/>
      <c r="AV51" s="76"/>
      <c r="AW51" s="76"/>
      <c r="AX51" s="76"/>
      <c r="AY51" s="76"/>
      <c r="AZ51" s="76"/>
      <c r="BA51" s="76"/>
      <c r="BB51" s="77"/>
    </row>
    <row r="52" spans="1:54" ht="16.5" thickBot="1" x14ac:dyDescent="0.3">
      <c r="A52" s="75">
        <f>IF(ISBLANK(VLOOKUP(D52,#REF!,3)),0,1)</f>
        <v>1</v>
      </c>
      <c r="B52" s="74">
        <f t="shared" si="0"/>
        <v>0</v>
      </c>
      <c r="C52" s="52">
        <v>18</v>
      </c>
      <c r="D52" s="53"/>
      <c r="E52" s="54"/>
      <c r="F52" s="55"/>
      <c r="G52" s="164">
        <v>35.7697</v>
      </c>
      <c r="H52" s="53">
        <v>60</v>
      </c>
      <c r="I52" s="159">
        <v>60</v>
      </c>
      <c r="J52" s="16"/>
      <c r="K52" s="16"/>
      <c r="L52" s="16"/>
      <c r="M52" s="16"/>
      <c r="N52" s="16"/>
      <c r="O52" s="16"/>
      <c r="P52" s="169">
        <v>2.21</v>
      </c>
      <c r="Q52" s="169"/>
      <c r="R52" s="169"/>
      <c r="S52" s="146">
        <v>96.2</v>
      </c>
      <c r="T52" s="231">
        <v>0.10199999999999999</v>
      </c>
      <c r="U52" s="231">
        <v>9.967331971743669E-2</v>
      </c>
      <c r="X52" s="231">
        <v>16.617999999999999</v>
      </c>
      <c r="Y52" s="231">
        <v>16.238933598670226</v>
      </c>
      <c r="Z52" s="231">
        <v>1.2929999999999999</v>
      </c>
      <c r="AA52" s="231">
        <v>1.2635059058298592</v>
      </c>
      <c r="AB52" s="231">
        <v>6.57</v>
      </c>
      <c r="AC52" s="231">
        <v>6.4201344170937169</v>
      </c>
      <c r="AD52" s="76"/>
      <c r="AE52" s="76"/>
      <c r="AF52" s="76"/>
      <c r="AG52" s="76"/>
      <c r="AH52" s="76"/>
      <c r="AI52" s="76"/>
      <c r="AJ52" s="76"/>
      <c r="AK52" s="76"/>
      <c r="AL52" s="76"/>
      <c r="AM52" s="76"/>
      <c r="AN52" s="76"/>
      <c r="AO52" s="76"/>
      <c r="AP52" s="76"/>
      <c r="AQ52" s="76"/>
      <c r="AR52" s="76"/>
      <c r="AS52" s="76"/>
      <c r="AT52" s="76"/>
      <c r="AU52" s="76"/>
      <c r="AV52" s="76"/>
      <c r="AW52" s="76"/>
      <c r="AX52" s="76"/>
      <c r="AY52" s="76"/>
      <c r="AZ52" s="76"/>
      <c r="BA52" s="76"/>
      <c r="BB52" s="77"/>
    </row>
    <row r="53" spans="1:54" ht="16.5" thickBot="1" x14ac:dyDescent="0.3">
      <c r="A53" s="75">
        <f>IF(ISBLANK(VLOOKUP(D53,#REF!,3)),0,1)</f>
        <v>1</v>
      </c>
      <c r="B53" s="74">
        <f t="shared" si="0"/>
        <v>0</v>
      </c>
      <c r="C53" s="52">
        <v>19</v>
      </c>
      <c r="D53" s="53"/>
      <c r="E53" s="54"/>
      <c r="F53" s="55"/>
      <c r="G53" s="164">
        <v>35.8279</v>
      </c>
      <c r="H53" s="53">
        <v>40</v>
      </c>
      <c r="I53" s="159">
        <v>40</v>
      </c>
      <c r="J53" s="16"/>
      <c r="K53" s="16"/>
      <c r="L53" s="16"/>
      <c r="M53" s="16"/>
      <c r="N53" s="16"/>
      <c r="O53" s="16"/>
      <c r="P53" s="169">
        <v>2.496</v>
      </c>
      <c r="Q53" s="169"/>
      <c r="R53" s="169"/>
      <c r="S53" s="146">
        <v>108.7</v>
      </c>
      <c r="T53" s="231">
        <v>0.30399999999999999</v>
      </c>
      <c r="U53" s="231">
        <v>0.29706558033432112</v>
      </c>
      <c r="X53" s="231">
        <v>14.256</v>
      </c>
      <c r="Y53" s="231">
        <v>13.93081221462527</v>
      </c>
      <c r="Z53" s="231">
        <v>1.1439999999999999</v>
      </c>
      <c r="AA53" s="231">
        <v>1.117904683889682</v>
      </c>
      <c r="AB53" s="231">
        <v>5.87</v>
      </c>
      <c r="AC53" s="231">
        <v>5.7361018307975824</v>
      </c>
      <c r="AD53" s="76"/>
      <c r="AE53" s="76"/>
      <c r="AF53" s="76"/>
      <c r="AG53" s="76"/>
      <c r="AH53" s="76"/>
      <c r="AI53" s="76"/>
      <c r="AJ53" s="76"/>
      <c r="AK53" s="76"/>
      <c r="AL53" s="76"/>
      <c r="AM53" s="76"/>
      <c r="AN53" s="76"/>
      <c r="AO53" s="76"/>
      <c r="AP53" s="76"/>
      <c r="AQ53" s="76"/>
      <c r="AR53" s="76"/>
      <c r="AS53" s="76"/>
      <c r="AT53" s="76"/>
      <c r="AU53" s="76"/>
      <c r="AV53" s="76"/>
      <c r="AW53" s="76"/>
      <c r="AX53" s="76"/>
      <c r="AY53" s="76"/>
      <c r="AZ53" s="76"/>
      <c r="BA53" s="76"/>
      <c r="BB53" s="77"/>
    </row>
    <row r="54" spans="1:54" ht="16.5" thickBot="1" x14ac:dyDescent="0.3">
      <c r="A54" s="75">
        <f>IF(ISBLANK(VLOOKUP(D54,#REF!,3)),0,1)</f>
        <v>1</v>
      </c>
      <c r="B54" s="74">
        <f t="shared" si="0"/>
        <v>0</v>
      </c>
      <c r="C54" s="52">
        <v>20</v>
      </c>
      <c r="D54" s="53"/>
      <c r="E54" s="54"/>
      <c r="F54" s="55"/>
      <c r="G54" s="164">
        <v>35.850700000000003</v>
      </c>
      <c r="H54" s="53">
        <v>20</v>
      </c>
      <c r="I54" s="159">
        <v>19</v>
      </c>
      <c r="J54" s="16"/>
      <c r="K54" s="16"/>
      <c r="L54" s="16"/>
      <c r="M54" s="16"/>
      <c r="N54" s="16"/>
      <c r="O54" s="16"/>
      <c r="P54" s="169">
        <v>3.2410000000000001</v>
      </c>
      <c r="Q54" s="169"/>
      <c r="R54" s="169"/>
      <c r="S54" s="146">
        <v>141.19999999999999</v>
      </c>
      <c r="T54" s="231">
        <v>0.31900000000000001</v>
      </c>
      <c r="U54" s="231">
        <v>0.31172342146923832</v>
      </c>
      <c r="X54" s="231">
        <v>9.5109999999999992</v>
      </c>
      <c r="Y54" s="231">
        <v>9.2940484689464746</v>
      </c>
      <c r="Z54" s="231">
        <v>0.85599999999999998</v>
      </c>
      <c r="AA54" s="231">
        <v>0.83647413409927263</v>
      </c>
      <c r="AB54" s="231">
        <v>4.58</v>
      </c>
      <c r="AC54" s="231">
        <v>4.4755274931947069</v>
      </c>
      <c r="AD54" s="76"/>
      <c r="AE54" s="76"/>
      <c r="AF54" s="76"/>
      <c r="AG54" s="76"/>
      <c r="AH54" s="76"/>
      <c r="AI54" s="76"/>
      <c r="AJ54" s="76"/>
      <c r="AK54" s="76"/>
      <c r="AL54" s="76"/>
      <c r="AM54" s="76"/>
      <c r="AN54" s="76"/>
      <c r="AO54" s="76"/>
      <c r="AP54" s="76"/>
      <c r="AQ54" s="76"/>
      <c r="AR54" s="76"/>
      <c r="AS54" s="76"/>
      <c r="AT54" s="76"/>
      <c r="AU54" s="76"/>
      <c r="AV54" s="76"/>
      <c r="AW54" s="76"/>
      <c r="AX54" s="76"/>
      <c r="AY54" s="76"/>
      <c r="AZ54" s="76"/>
      <c r="BA54" s="76"/>
      <c r="BB54" s="77"/>
    </row>
    <row r="55" spans="1:54" ht="16.5" thickBot="1" x14ac:dyDescent="0.3">
      <c r="A55" s="75">
        <f>IF(ISBLANK(VLOOKUP(D55,#REF!,3)),0,1)</f>
        <v>1</v>
      </c>
      <c r="B55" s="74">
        <f t="shared" si="0"/>
        <v>0</v>
      </c>
      <c r="C55" s="52">
        <v>21</v>
      </c>
      <c r="D55" s="53"/>
      <c r="E55" s="54"/>
      <c r="F55" s="55"/>
      <c r="G55" s="164">
        <v>35.938699999999997</v>
      </c>
      <c r="H55" s="53">
        <v>10</v>
      </c>
      <c r="I55" s="159">
        <v>10</v>
      </c>
      <c r="J55" s="16"/>
      <c r="K55" s="16"/>
      <c r="L55" s="16"/>
      <c r="M55" s="16"/>
      <c r="N55" s="16"/>
      <c r="O55" s="16"/>
      <c r="P55" s="169">
        <v>4.1680000000000001</v>
      </c>
      <c r="Q55" s="169"/>
      <c r="R55" s="169"/>
      <c r="S55" s="146">
        <v>181.6</v>
      </c>
      <c r="T55" s="231">
        <v>9.6000000000000002E-2</v>
      </c>
      <c r="U55" s="231">
        <v>9.3810183263469835E-2</v>
      </c>
      <c r="X55" s="231">
        <v>3.2639999999999998</v>
      </c>
      <c r="Y55" s="231">
        <v>3.1895462309579741</v>
      </c>
      <c r="Z55" s="231">
        <v>0.47799999999999998</v>
      </c>
      <c r="AA55" s="231">
        <v>0.4670965374993602</v>
      </c>
      <c r="AB55" s="231">
        <v>3.06</v>
      </c>
      <c r="AC55" s="231">
        <v>2.9901995915231008</v>
      </c>
      <c r="AD55" s="76"/>
      <c r="AE55" s="76"/>
      <c r="AF55" s="76"/>
      <c r="AG55" s="76"/>
      <c r="AH55" s="76"/>
      <c r="AI55" s="76"/>
      <c r="AJ55" s="76"/>
      <c r="AK55" s="76"/>
      <c r="AL55" s="76"/>
      <c r="AM55" s="76"/>
      <c r="AN55" s="76"/>
      <c r="AO55" s="76"/>
      <c r="AP55" s="76"/>
      <c r="AQ55" s="76"/>
      <c r="AR55" s="76"/>
      <c r="AS55" s="76"/>
      <c r="AT55" s="76"/>
      <c r="AU55" s="76"/>
      <c r="AV55" s="76"/>
      <c r="AW55" s="76"/>
      <c r="AX55" s="76"/>
      <c r="AY55" s="76"/>
      <c r="AZ55" s="76"/>
      <c r="BA55" s="76"/>
      <c r="BB55" s="77"/>
    </row>
    <row r="56" spans="1:54" ht="15.75" x14ac:dyDescent="0.25">
      <c r="A56" s="75">
        <f>IF(ISBLANK(VLOOKUP(D56,#REF!,3)),0,1)</f>
        <v>1</v>
      </c>
      <c r="B56" s="74">
        <f t="shared" si="0"/>
        <v>0</v>
      </c>
      <c r="C56" s="52">
        <v>22</v>
      </c>
      <c r="D56" s="53"/>
      <c r="E56" s="54"/>
      <c r="F56" s="55"/>
      <c r="G56" s="164">
        <v>35.828299999999999</v>
      </c>
      <c r="H56" s="53">
        <v>0</v>
      </c>
      <c r="I56" s="159">
        <v>1</v>
      </c>
      <c r="J56" s="16"/>
      <c r="K56" s="16"/>
      <c r="L56" s="16"/>
      <c r="M56" s="16"/>
      <c r="N56" s="16"/>
      <c r="O56" s="16"/>
      <c r="P56" s="169">
        <v>4.7140000000000004</v>
      </c>
      <c r="Q56" s="169"/>
      <c r="R56" s="169"/>
      <c r="S56" s="146">
        <v>205.5</v>
      </c>
      <c r="T56" s="231">
        <v>0</v>
      </c>
      <c r="U56" s="231">
        <v>0</v>
      </c>
      <c r="X56" s="231">
        <v>0.15</v>
      </c>
      <c r="Y56" s="231">
        <v>0.1465784113491716</v>
      </c>
      <c r="Z56" s="231">
        <v>0.20400000000000001</v>
      </c>
      <c r="AA56" s="231">
        <v>0.19934663943487341</v>
      </c>
      <c r="AB56" s="231">
        <v>2.12</v>
      </c>
      <c r="AC56" s="231">
        <v>2.0716415470682921</v>
      </c>
      <c r="AD56" s="76"/>
      <c r="AE56" s="76"/>
      <c r="AF56" s="76"/>
      <c r="AG56" s="76"/>
      <c r="AH56" s="76"/>
      <c r="AI56" s="76"/>
      <c r="AJ56" s="76"/>
      <c r="AK56" s="76"/>
      <c r="AL56" s="76"/>
      <c r="AM56" s="76"/>
      <c r="AN56" s="76"/>
      <c r="AO56" s="76"/>
      <c r="AP56" s="76"/>
      <c r="AQ56" s="76"/>
      <c r="AR56" s="76"/>
      <c r="AS56" s="76"/>
      <c r="AT56" s="76"/>
      <c r="AU56" s="76"/>
      <c r="AV56" s="76"/>
      <c r="AW56" s="76"/>
      <c r="AX56" s="76"/>
      <c r="AY56" s="76"/>
      <c r="AZ56" s="76"/>
      <c r="BA56" s="76"/>
      <c r="BB56" s="77"/>
    </row>
    <row r="57" spans="1:54" ht="15.75" x14ac:dyDescent="0.25">
      <c r="A57" s="75">
        <f>IF(ISBLANK(VLOOKUP(D57,#REF!,3)),0,1)</f>
        <v>1</v>
      </c>
      <c r="B57" s="74">
        <f t="shared" si="0"/>
        <v>0</v>
      </c>
      <c r="C57" s="52">
        <v>23</v>
      </c>
      <c r="D57" s="53"/>
      <c r="E57" s="54"/>
      <c r="F57" s="55"/>
      <c r="G57" s="164" t="s">
        <v>4</v>
      </c>
      <c r="H57" s="53" t="s">
        <v>4</v>
      </c>
      <c r="I57" s="159" t="s">
        <v>4</v>
      </c>
      <c r="J57" s="16"/>
      <c r="K57" s="16"/>
      <c r="L57" s="16"/>
      <c r="M57" s="16"/>
      <c r="N57" s="16"/>
      <c r="O57" s="16"/>
      <c r="P57" s="169" t="s">
        <v>4</v>
      </c>
      <c r="Q57" s="16"/>
      <c r="R57" s="16"/>
      <c r="S57" s="16" t="s">
        <v>4</v>
      </c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  <c r="AG57" s="76"/>
      <c r="AH57" s="76"/>
      <c r="AI57" s="76"/>
      <c r="AJ57" s="76"/>
      <c r="AK57" s="76"/>
      <c r="AL57" s="76"/>
      <c r="AM57" s="76"/>
      <c r="AN57" s="76"/>
      <c r="AO57" s="76"/>
      <c r="AP57" s="76"/>
      <c r="AQ57" s="76"/>
      <c r="AR57" s="76"/>
      <c r="AS57" s="76"/>
      <c r="AT57" s="76"/>
      <c r="AU57" s="76"/>
      <c r="AV57" s="76"/>
      <c r="AW57" s="76"/>
      <c r="AX57" s="76"/>
      <c r="AY57" s="76"/>
      <c r="AZ57" s="76"/>
      <c r="BA57" s="76"/>
      <c r="BB57" s="77"/>
    </row>
    <row r="58" spans="1:54" ht="16.5" thickBot="1" x14ac:dyDescent="0.3">
      <c r="A58" s="75">
        <f>IF(ISBLANK(VLOOKUP(D58,#REF!,3)),0,1)</f>
        <v>1</v>
      </c>
      <c r="B58" s="74">
        <f t="shared" si="0"/>
        <v>0</v>
      </c>
      <c r="C58" s="61">
        <v>24</v>
      </c>
      <c r="D58" s="62"/>
      <c r="E58" s="63"/>
      <c r="F58" s="64"/>
      <c r="G58" s="164" t="s">
        <v>4</v>
      </c>
      <c r="H58" s="53" t="s">
        <v>4</v>
      </c>
      <c r="I58" s="159" t="s">
        <v>4</v>
      </c>
      <c r="J58" s="152" t="s">
        <v>4</v>
      </c>
      <c r="K58" s="65" t="str">
        <f>IF(ISBLANK(E58),"",(0.000824493-(0.0000040899*E58)+(0.000000076438*E58^2)-(0.00000000082467*E58^3)+(0.0000000000053875*E58^4)))</f>
        <v/>
      </c>
      <c r="L58" s="65" t="str">
        <f t="shared" ref="L58" si="6">IF(ISBLANK(E58),"",(-0.00000572466+(0.00000010227*E58)-(0.0000000016546*E58^2)))</f>
        <v/>
      </c>
      <c r="M58" s="65" t="str">
        <f t="shared" ref="M58" si="7">IF(ISBLANK(E58),"",IF(ISBLANK(G58),(O58+(K58*35)+(L58*35^1.5)+(0.00000048314*35^2)),(O58+(K58*G58)+(L58*G58^1.5)+(0.00000048314*G58^2))))</f>
        <v/>
      </c>
      <c r="N58" s="66" t="str">
        <f t="shared" ref="N58" si="8">IF(ISBLANK(D58),"",IF(ISBLANK(G58),J58*(1+0.00001*(35-20)),J58*(1+0.00001*(G58-20))))</f>
        <v/>
      </c>
      <c r="O58" s="65" t="str">
        <f t="shared" ref="O58" si="9">IF(ISBLANK(E58),"",(0.999842594+(0.00006793952*E58)-(0.00000909529*E58^2)+(0.0000001001685*E58^3)-(0.000000001120083*E58^4)+(0.000000000006536332*E58^5)))</f>
        <v/>
      </c>
      <c r="P58" s="67" t="s">
        <v>4</v>
      </c>
      <c r="Q58" s="153" t="s">
        <v>4</v>
      </c>
      <c r="R58" s="153" t="s">
        <v>4</v>
      </c>
      <c r="S58" s="68" t="s">
        <v>4</v>
      </c>
      <c r="T58" s="78"/>
      <c r="U58" s="78"/>
      <c r="V58" s="78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/>
      <c r="AH58" s="78"/>
      <c r="AI58" s="78"/>
      <c r="AJ58" s="78"/>
      <c r="AK58" s="78"/>
      <c r="AL58" s="78"/>
      <c r="AM58" s="78"/>
      <c r="AN58" s="78"/>
      <c r="AO58" s="78"/>
      <c r="AP58" s="78"/>
      <c r="AQ58" s="78"/>
      <c r="AR58" s="78"/>
      <c r="AS58" s="78"/>
      <c r="AT58" s="78"/>
      <c r="AU58" s="78"/>
      <c r="AV58" s="78"/>
      <c r="AW58" s="78"/>
      <c r="AX58" s="78"/>
      <c r="AY58" s="78"/>
      <c r="AZ58" s="78"/>
      <c r="BA58" s="78"/>
      <c r="BB58" s="79"/>
    </row>
  </sheetData>
  <dataConsolidate/>
  <mergeCells count="70"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AV31:AV32"/>
    <mergeCell ref="AW31:AW32"/>
    <mergeCell ref="AX31:AX32"/>
    <mergeCell ref="AY31:AY32"/>
    <mergeCell ref="AZ31:AZ32"/>
    <mergeCell ref="BA31:BA32"/>
    <mergeCell ref="AP31:AP32"/>
    <mergeCell ref="AQ31:AQ32"/>
    <mergeCell ref="AR31:AR32"/>
    <mergeCell ref="AS31:AS32"/>
    <mergeCell ref="AT31:AT32"/>
    <mergeCell ref="AU31:AU32"/>
    <mergeCell ref="AJ31:AJ32"/>
    <mergeCell ref="AK31:AK32"/>
    <mergeCell ref="AL31:AL32"/>
    <mergeCell ref="AM31:AM32"/>
    <mergeCell ref="AN31:AN32"/>
    <mergeCell ref="AO31:AO32"/>
    <mergeCell ref="AD31:AD32"/>
    <mergeCell ref="AE31:AE32"/>
    <mergeCell ref="AF31:AF32"/>
    <mergeCell ref="AG31:AG32"/>
    <mergeCell ref="AH31:AH32"/>
    <mergeCell ref="AI31:AI32"/>
    <mergeCell ref="P31:S32"/>
    <mergeCell ref="T31:U32"/>
    <mergeCell ref="V31:W32"/>
    <mergeCell ref="X31:Y32"/>
    <mergeCell ref="Z31:AA32"/>
    <mergeCell ref="AB31:AC32"/>
    <mergeCell ref="J31:J32"/>
    <mergeCell ref="K31:K32"/>
    <mergeCell ref="L31:L32"/>
    <mergeCell ref="M31:M32"/>
    <mergeCell ref="N31:N32"/>
    <mergeCell ref="O31:O32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G8:H8"/>
    <mergeCell ref="Q8:R8"/>
    <mergeCell ref="G9:H9"/>
    <mergeCell ref="Q9:R9"/>
    <mergeCell ref="G10:H10"/>
    <mergeCell ref="Q10:R10"/>
    <mergeCell ref="C2:E2"/>
    <mergeCell ref="F2:T2"/>
    <mergeCell ref="C4:U4"/>
    <mergeCell ref="C6:E6"/>
    <mergeCell ref="F6:G6"/>
    <mergeCell ref="H6:J6"/>
    <mergeCell ref="P6:Q6"/>
    <mergeCell ref="R6:S6"/>
    <mergeCell ref="T6:U6"/>
  </mergeCells>
  <dataValidations count="4">
    <dataValidation type="list" showInputMessage="1" showErrorMessage="1" promptTitle="Choix Cardinal" sqref="P9">
      <formula1>$M$8:$M$10</formula1>
    </dataValidation>
    <dataValidation type="list" showInputMessage="1" showErrorMessage="1" promptTitle="Choix Cardinal" sqref="P10">
      <formula1>$N$8:$N$10</formula1>
    </dataValidation>
    <dataValidation allowBlank="1" showErrorMessage="1" sqref="J30"/>
    <dataValidation type="list" allowBlank="1" showErrorMessage="1" sqref="I29">
      <formula1>$O$28:$O$30</formula1>
    </dataValidation>
  </dataValidations>
  <pageMargins left="0.7" right="0.7" top="0.75" bottom="0.75" header="0.3" footer="0.3"/>
  <pageSetup paperSize="9" orientation="portrait" horizontalDpi="4294967293" r:id="rId1"/>
  <drawing r:id="rId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8"/>
  <sheetViews>
    <sheetView topLeftCell="A13" zoomScaleNormal="100" workbookViewId="0">
      <selection activeCell="T35" sqref="T35:U47"/>
    </sheetView>
  </sheetViews>
  <sheetFormatPr baseColWidth="10" defaultColWidth="11.42578125" defaultRowHeight="15" x14ac:dyDescent="0.25"/>
  <cols>
    <col min="1" max="2" width="0.85546875" style="80" customWidth="1"/>
    <col min="3" max="3" width="3.7109375" style="80" customWidth="1"/>
    <col min="4" max="8" width="10.28515625" style="80" customWidth="1"/>
    <col min="9" max="10" width="15.7109375" style="80" customWidth="1"/>
    <col min="11" max="15" width="10.7109375" style="80" hidden="1" customWidth="1"/>
    <col min="16" max="16" width="10.7109375" style="80" customWidth="1"/>
    <col min="17" max="29" width="10.28515625" style="80" customWidth="1"/>
    <col min="30" max="16384" width="11.42578125" style="80"/>
  </cols>
  <sheetData>
    <row r="1" spans="3:23" ht="3" customHeight="1" thickBot="1" x14ac:dyDescent="0.3"/>
    <row r="2" spans="3:23" ht="21" x14ac:dyDescent="0.35">
      <c r="C2" s="214" t="s">
        <v>19</v>
      </c>
      <c r="D2" s="215"/>
      <c r="E2" s="215"/>
      <c r="F2" s="216" t="s">
        <v>147</v>
      </c>
      <c r="G2" s="216"/>
      <c r="H2" s="216"/>
      <c r="I2" s="216"/>
      <c r="J2" s="216"/>
      <c r="K2" s="216"/>
      <c r="L2" s="216"/>
      <c r="M2" s="216"/>
      <c r="N2" s="216"/>
      <c r="O2" s="216"/>
      <c r="P2" s="216"/>
      <c r="Q2" s="216"/>
      <c r="R2" s="216"/>
      <c r="S2" s="216"/>
      <c r="T2" s="216"/>
      <c r="U2" s="1"/>
    </row>
    <row r="3" spans="3:23" x14ac:dyDescent="0.25">
      <c r="C3" s="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2"/>
    </row>
    <row r="4" spans="3:23" ht="21.75" thickBot="1" x14ac:dyDescent="0.4">
      <c r="C4" s="217" t="s">
        <v>75</v>
      </c>
      <c r="D4" s="218"/>
      <c r="E4" s="218"/>
      <c r="F4" s="218"/>
      <c r="G4" s="218"/>
      <c r="H4" s="218"/>
      <c r="I4" s="218"/>
      <c r="J4" s="218"/>
      <c r="K4" s="218"/>
      <c r="L4" s="218"/>
      <c r="M4" s="218"/>
      <c r="N4" s="218"/>
      <c r="O4" s="218"/>
      <c r="P4" s="218"/>
      <c r="Q4" s="218"/>
      <c r="R4" s="218"/>
      <c r="S4" s="218"/>
      <c r="T4" s="218"/>
      <c r="U4" s="219"/>
    </row>
    <row r="5" spans="3:23" ht="15.75" customHeight="1" thickBot="1" x14ac:dyDescent="0.4">
      <c r="C5" s="7"/>
      <c r="D5" s="7"/>
      <c r="E5" s="7"/>
      <c r="F5" s="7"/>
      <c r="G5" s="7"/>
      <c r="J5" s="7"/>
      <c r="K5" s="7"/>
      <c r="L5" s="7"/>
      <c r="M5" s="7"/>
      <c r="N5" s="7"/>
      <c r="O5" s="7"/>
      <c r="P5" s="7"/>
      <c r="Q5" s="7"/>
      <c r="R5" s="7"/>
    </row>
    <row r="6" spans="3:23" ht="16.5" customHeight="1" thickBot="1" x14ac:dyDescent="0.3">
      <c r="C6" s="220" t="s">
        <v>38</v>
      </c>
      <c r="D6" s="221"/>
      <c r="E6" s="221"/>
      <c r="F6" s="222">
        <v>70</v>
      </c>
      <c r="G6" s="222"/>
      <c r="H6" s="221" t="s">
        <v>37</v>
      </c>
      <c r="I6" s="221"/>
      <c r="J6" s="221"/>
      <c r="K6" s="51"/>
      <c r="L6" s="51"/>
      <c r="M6" s="51"/>
      <c r="N6" s="50"/>
      <c r="O6" s="51"/>
      <c r="P6" s="223">
        <v>1</v>
      </c>
      <c r="Q6" s="223"/>
      <c r="R6" s="224" t="s">
        <v>78</v>
      </c>
      <c r="S6" s="224"/>
      <c r="T6" s="225">
        <v>37435</v>
      </c>
      <c r="U6" s="226"/>
    </row>
    <row r="7" spans="3:23" ht="16.5" customHeight="1" thickBot="1" x14ac:dyDescent="0.4">
      <c r="C7" s="34"/>
      <c r="D7" s="34"/>
      <c r="E7" s="33"/>
      <c r="F7" s="35"/>
      <c r="G7" s="33"/>
      <c r="H7" s="33"/>
      <c r="I7" s="33"/>
      <c r="J7" s="33"/>
      <c r="K7" s="33"/>
      <c r="L7" s="33"/>
      <c r="M7" s="33"/>
      <c r="N7" s="33"/>
      <c r="O7" s="37"/>
      <c r="P7" s="33"/>
      <c r="Q7" s="36"/>
    </row>
    <row r="8" spans="3:23" ht="15" customHeight="1" x14ac:dyDescent="0.25">
      <c r="C8" s="46"/>
      <c r="D8" s="33"/>
      <c r="G8" s="206" t="s">
        <v>57</v>
      </c>
      <c r="H8" s="207"/>
      <c r="I8" s="172" t="s">
        <v>50</v>
      </c>
      <c r="J8" s="172" t="s">
        <v>46</v>
      </c>
      <c r="K8" s="44"/>
      <c r="L8" s="44"/>
      <c r="M8" s="44"/>
      <c r="N8" s="44"/>
      <c r="O8" s="47"/>
      <c r="P8" s="45" t="s">
        <v>52</v>
      </c>
      <c r="Q8" s="208" t="s">
        <v>47</v>
      </c>
      <c r="R8" s="209"/>
    </row>
    <row r="9" spans="3:23" ht="14.25" customHeight="1" x14ac:dyDescent="0.25">
      <c r="C9" s="46"/>
      <c r="D9" s="33"/>
      <c r="G9" s="210" t="s">
        <v>48</v>
      </c>
      <c r="H9" s="211"/>
      <c r="I9" s="38">
        <v>6</v>
      </c>
      <c r="J9" s="39">
        <v>0.48</v>
      </c>
      <c r="K9" s="42" t="s">
        <v>51</v>
      </c>
      <c r="L9" s="43" t="str">
        <f>IF(P9=M9,"+","-")</f>
        <v>-</v>
      </c>
      <c r="M9" s="42" t="s">
        <v>3</v>
      </c>
      <c r="N9" s="42" t="s">
        <v>54</v>
      </c>
      <c r="O9" s="16" t="str">
        <f>IF(ISBLANK(I9),"",IF(ISBLANK(J9),"",IF(P9=M10,L9&amp;N11,N11)))</f>
        <v>-6°0,48</v>
      </c>
      <c r="P9" s="39" t="s">
        <v>53</v>
      </c>
      <c r="Q9" s="212">
        <f>IF(ISBLANK(I9),"",IF(ISBLANK(J9),"",IF(J9&gt;60,"ERREUR !!",O11*(I9+(J9/60)))))</f>
        <v>-6.008</v>
      </c>
      <c r="R9" s="213"/>
    </row>
    <row r="10" spans="3:23" ht="15" customHeight="1" x14ac:dyDescent="0.25">
      <c r="C10" s="46"/>
      <c r="D10" s="33"/>
      <c r="G10" s="210" t="s">
        <v>49</v>
      </c>
      <c r="H10" s="211"/>
      <c r="I10" s="38">
        <v>5</v>
      </c>
      <c r="J10" s="39">
        <v>59.84</v>
      </c>
      <c r="K10" s="42" t="s">
        <v>51</v>
      </c>
      <c r="L10" s="43" t="str">
        <f>IF(P10=N9,"+","-")</f>
        <v>+</v>
      </c>
      <c r="M10" s="42" t="s">
        <v>53</v>
      </c>
      <c r="N10" s="42" t="s">
        <v>55</v>
      </c>
      <c r="O10" s="11" t="str">
        <f>IF(ISBLANK(I10),"",IF(ISBLANK(J10),"",IF(P10=N10,L10&amp;N12,N12)))</f>
        <v>5°59,84</v>
      </c>
      <c r="P10" s="39" t="s">
        <v>54</v>
      </c>
      <c r="Q10" s="212">
        <f>IF(ISBLANK(I10),"",IF(ISBLANK(J10),"",IF(J10&gt;60,"ERREUR !!",O12*(I10+(J10/60)))))</f>
        <v>5.9973333333333336</v>
      </c>
      <c r="R10" s="213"/>
      <c r="S10" s="31"/>
      <c r="T10" s="31"/>
    </row>
    <row r="11" spans="3:23" x14ac:dyDescent="0.25">
      <c r="G11" s="194" t="s">
        <v>72</v>
      </c>
      <c r="H11" s="195"/>
      <c r="I11" s="83" t="s">
        <v>33</v>
      </c>
      <c r="J11" s="85">
        <v>37435</v>
      </c>
      <c r="K11" s="85"/>
      <c r="L11" s="85"/>
      <c r="M11" s="85"/>
      <c r="N11" s="86" t="str">
        <f>I9&amp;"°"&amp;J9</f>
        <v>6°0,48</v>
      </c>
      <c r="O11" s="87">
        <f>IF(P9=M10,-1,1)</f>
        <v>-1</v>
      </c>
      <c r="P11" s="198" t="str">
        <f>TEXT(J11,"aaaa-mm-jj")&amp;"T"&amp;TEXT(J12,"hh:mm:ss")&amp;"z"</f>
        <v>2006-06-29T08:30:00z</v>
      </c>
      <c r="Q11" s="198"/>
      <c r="R11" s="199"/>
      <c r="T11" s="30"/>
      <c r="U11" s="30"/>
      <c r="V11" s="32"/>
      <c r="W11" s="32"/>
    </row>
    <row r="12" spans="3:23" ht="15.75" thickBot="1" x14ac:dyDescent="0.3">
      <c r="G12" s="196"/>
      <c r="H12" s="197"/>
      <c r="I12" s="84" t="s">
        <v>73</v>
      </c>
      <c r="J12" s="114">
        <v>0.35416666666666669</v>
      </c>
      <c r="K12" s="88"/>
      <c r="L12" s="88"/>
      <c r="M12" s="88"/>
      <c r="N12" s="89" t="str">
        <f>I10&amp;"°"&amp;J10</f>
        <v>5°59,84</v>
      </c>
      <c r="O12" s="87">
        <f>IF(P10=N10,-1,1)</f>
        <v>1</v>
      </c>
      <c r="P12" s="200"/>
      <c r="Q12" s="200"/>
      <c r="R12" s="201"/>
      <c r="T12" s="30"/>
      <c r="U12" s="30"/>
      <c r="V12" s="32"/>
      <c r="W12" s="32"/>
    </row>
    <row r="13" spans="3:23" ht="15.75" thickBot="1" x14ac:dyDescent="0.3">
      <c r="C13" s="5" t="s">
        <v>1</v>
      </c>
      <c r="D13" s="5"/>
      <c r="E13" s="6"/>
      <c r="K13" s="81"/>
      <c r="L13" s="81"/>
      <c r="M13" s="81"/>
      <c r="N13" s="81"/>
      <c r="O13" s="81"/>
      <c r="P13" s="81"/>
      <c r="Q13" s="82"/>
    </row>
    <row r="14" spans="3:23" ht="15" customHeight="1" thickBot="1" x14ac:dyDescent="0.3">
      <c r="C14" s="97" t="s">
        <v>7</v>
      </c>
      <c r="D14" s="90"/>
      <c r="E14" s="90"/>
      <c r="F14" s="90"/>
      <c r="G14" s="90"/>
      <c r="H14" s="91"/>
      <c r="I14" s="91"/>
      <c r="J14" s="91"/>
      <c r="K14" s="90"/>
      <c r="L14" s="90"/>
      <c r="M14" s="90"/>
      <c r="N14" s="91"/>
      <c r="O14" s="12"/>
      <c r="P14" s="91"/>
      <c r="Q14" s="12" t="s">
        <v>17</v>
      </c>
      <c r="R14" s="17">
        <v>22.4</v>
      </c>
      <c r="S14" s="92" t="s">
        <v>2</v>
      </c>
    </row>
    <row r="15" spans="3:23" ht="14.25" customHeight="1" x14ac:dyDescent="0.25">
      <c r="C15" s="98" t="s">
        <v>32</v>
      </c>
      <c r="D15" s="93"/>
      <c r="E15" s="93"/>
      <c r="F15" s="93"/>
      <c r="G15" s="93"/>
      <c r="H15" s="23"/>
      <c r="I15" s="23"/>
      <c r="J15" s="23"/>
      <c r="K15" s="93"/>
      <c r="L15" s="93"/>
      <c r="M15" s="93"/>
      <c r="N15" s="23"/>
      <c r="O15" s="13"/>
      <c r="P15" s="23"/>
      <c r="Q15" s="13" t="s">
        <v>34</v>
      </c>
      <c r="R15" s="17">
        <v>22.4</v>
      </c>
      <c r="S15" s="94" t="s">
        <v>2</v>
      </c>
    </row>
    <row r="16" spans="3:23" x14ac:dyDescent="0.25">
      <c r="C16" s="98" t="s">
        <v>11</v>
      </c>
      <c r="D16" s="93"/>
      <c r="E16" s="93"/>
      <c r="F16" s="93"/>
      <c r="G16" s="93"/>
      <c r="H16" s="23"/>
      <c r="I16" s="23"/>
      <c r="J16" s="23"/>
      <c r="K16" s="93"/>
      <c r="L16" s="93"/>
      <c r="M16" s="93"/>
      <c r="N16" s="23"/>
      <c r="O16" s="14"/>
      <c r="P16" s="23"/>
      <c r="Q16" s="14" t="s">
        <v>35</v>
      </c>
      <c r="R16" s="20" t="s">
        <v>4</v>
      </c>
      <c r="S16" s="94" t="s">
        <v>6</v>
      </c>
    </row>
    <row r="17" spans="3:54" ht="15.75" thickBot="1" x14ac:dyDescent="0.3">
      <c r="C17" s="99" t="s">
        <v>12</v>
      </c>
      <c r="D17" s="95"/>
      <c r="E17" s="95"/>
      <c r="F17" s="95"/>
      <c r="G17" s="95"/>
      <c r="H17" s="24"/>
      <c r="I17" s="24"/>
      <c r="J17" s="24"/>
      <c r="K17" s="95"/>
      <c r="L17" s="95"/>
      <c r="M17" s="95"/>
      <c r="N17" s="24"/>
      <c r="O17" s="15"/>
      <c r="P17" s="24"/>
      <c r="Q17" s="15" t="s">
        <v>36</v>
      </c>
      <c r="R17" s="21" t="s">
        <v>4</v>
      </c>
      <c r="S17" s="96" t="s">
        <v>6</v>
      </c>
    </row>
    <row r="18" spans="3:54" hidden="1" x14ac:dyDescent="0.25">
      <c r="C18" s="8" t="s">
        <v>8</v>
      </c>
      <c r="D18" s="9"/>
      <c r="E18" s="9"/>
      <c r="F18" s="9"/>
      <c r="G18" s="9"/>
      <c r="H18" s="9"/>
      <c r="I18" s="9"/>
      <c r="J18" s="9"/>
      <c r="K18" s="10"/>
      <c r="L18" s="10"/>
      <c r="M18" s="10"/>
      <c r="N18" s="10"/>
      <c r="O18" s="25" t="s">
        <v>0</v>
      </c>
      <c r="P18" s="19">
        <f>(0.999842594+(0.00006793952*$R$14)-(0.00000909529*$R$14^2)+(0.0000001001685*$R$14^3)-(0.000000001120083*$R$14^4)+(0.000000000006536332*$R$14^5))</f>
        <v>0.99768148881597907</v>
      </c>
      <c r="Q18" s="10"/>
      <c r="R18" s="2"/>
    </row>
    <row r="19" spans="3:54" hidden="1" x14ac:dyDescent="0.25">
      <c r="C19" s="8" t="s">
        <v>9</v>
      </c>
      <c r="D19" s="9"/>
      <c r="E19" s="9"/>
      <c r="F19" s="9"/>
      <c r="G19" s="9"/>
      <c r="H19" s="9"/>
      <c r="I19" s="9"/>
      <c r="J19" s="9"/>
      <c r="K19" s="10"/>
      <c r="L19" s="10"/>
      <c r="M19" s="10"/>
      <c r="N19" s="10"/>
      <c r="O19" s="25" t="s">
        <v>43</v>
      </c>
      <c r="P19" s="19" t="e">
        <f>$P$24*($P$18/#REF!)</f>
        <v>#REF!</v>
      </c>
      <c r="Q19" s="10" t="s">
        <v>3</v>
      </c>
      <c r="R19" s="2"/>
    </row>
    <row r="20" spans="3:54" hidden="1" x14ac:dyDescent="0.25">
      <c r="C20" s="8" t="s">
        <v>18</v>
      </c>
      <c r="D20" s="9"/>
      <c r="E20" s="9"/>
      <c r="F20" s="9"/>
      <c r="G20" s="9"/>
      <c r="H20" s="9"/>
      <c r="I20" s="9"/>
      <c r="J20" s="9"/>
      <c r="K20" s="10"/>
      <c r="L20" s="10"/>
      <c r="M20" s="10"/>
      <c r="N20" s="10"/>
      <c r="O20" s="25" t="s">
        <v>44</v>
      </c>
      <c r="P20" s="19" t="e">
        <f>5+#REF!</f>
        <v>#REF!</v>
      </c>
      <c r="Q20" s="10" t="s">
        <v>6</v>
      </c>
      <c r="R20" s="2"/>
    </row>
    <row r="21" spans="3:54" hidden="1" x14ac:dyDescent="0.25">
      <c r="C21" s="8" t="s">
        <v>10</v>
      </c>
      <c r="D21" s="9"/>
      <c r="E21" s="9"/>
      <c r="F21" s="9"/>
      <c r="G21" s="9"/>
      <c r="H21" s="9"/>
      <c r="I21" s="9"/>
      <c r="J21" s="9"/>
      <c r="K21" s="10"/>
      <c r="L21" s="10"/>
      <c r="M21" s="10"/>
      <c r="N21" s="10"/>
      <c r="O21" s="25" t="s">
        <v>45</v>
      </c>
      <c r="P21" s="19" t="e">
        <f>P20*(1+0.00001*(R14-20))</f>
        <v>#REF!</v>
      </c>
      <c r="Q21" s="10" t="s">
        <v>6</v>
      </c>
      <c r="R21" s="2"/>
    </row>
    <row r="22" spans="3:54" hidden="1" x14ac:dyDescent="0.25">
      <c r="C22" s="8" t="s">
        <v>13</v>
      </c>
      <c r="D22" s="9"/>
      <c r="E22" s="9"/>
      <c r="F22" s="9"/>
      <c r="G22" s="9"/>
      <c r="H22" s="9"/>
      <c r="I22" s="9"/>
      <c r="J22" s="9"/>
      <c r="K22" s="10"/>
      <c r="L22" s="10"/>
      <c r="M22" s="10"/>
      <c r="N22" s="10"/>
      <c r="O22" s="25" t="s">
        <v>39</v>
      </c>
      <c r="P22" s="22" t="e">
        <f>$R$16*(1+0.00001*(20-$R$14))</f>
        <v>#VALUE!</v>
      </c>
      <c r="Q22" s="10" t="s">
        <v>6</v>
      </c>
      <c r="R22" s="2"/>
    </row>
    <row r="23" spans="3:54" hidden="1" x14ac:dyDescent="0.25">
      <c r="C23" s="8" t="s">
        <v>14</v>
      </c>
      <c r="D23" s="9"/>
      <c r="E23" s="9"/>
      <c r="F23" s="9"/>
      <c r="G23" s="9"/>
      <c r="H23" s="9"/>
      <c r="I23" s="9"/>
      <c r="J23" s="9"/>
      <c r="K23" s="10"/>
      <c r="L23" s="10"/>
      <c r="M23" s="10"/>
      <c r="N23" s="10"/>
      <c r="O23" s="25" t="s">
        <v>40</v>
      </c>
      <c r="P23" s="22" t="e">
        <f>$R$17*(1+0.00001*(20-$R$14))</f>
        <v>#VALUE!</v>
      </c>
      <c r="Q23" s="10" t="s">
        <v>6</v>
      </c>
      <c r="R23" s="2"/>
    </row>
    <row r="24" spans="3:54" hidden="1" x14ac:dyDescent="0.25">
      <c r="C24" s="8" t="s">
        <v>15</v>
      </c>
      <c r="D24" s="9"/>
      <c r="E24" s="9"/>
      <c r="F24" s="9"/>
      <c r="G24" s="9"/>
      <c r="H24" s="9"/>
      <c r="I24" s="9"/>
      <c r="J24" s="9"/>
      <c r="K24" s="10"/>
      <c r="L24" s="10"/>
      <c r="M24" s="10"/>
      <c r="N24" s="10"/>
      <c r="O24" s="25" t="s">
        <v>41</v>
      </c>
      <c r="P24" s="23" t="e">
        <f>MAX(#REF!)</f>
        <v>#REF!</v>
      </c>
      <c r="Q24" s="10" t="s">
        <v>3</v>
      </c>
      <c r="R24" s="2"/>
    </row>
    <row r="25" spans="3:54" hidden="1" x14ac:dyDescent="0.25">
      <c r="C25" s="8" t="s">
        <v>16</v>
      </c>
      <c r="D25" s="9"/>
      <c r="E25" s="9"/>
      <c r="F25" s="9"/>
      <c r="G25" s="9"/>
      <c r="H25" s="9"/>
      <c r="I25" s="9"/>
      <c r="J25" s="9"/>
      <c r="K25" s="10"/>
      <c r="L25" s="10"/>
      <c r="M25" s="10"/>
      <c r="N25" s="10"/>
      <c r="O25" s="25" t="s">
        <v>42</v>
      </c>
      <c r="P25" s="23" t="e">
        <f>IF(ISBLANK(R14),"",IF(ISBLANK(P21),"",IF(ISBLANK(R17),"",(($P$24*$P$18)/($P$22-$P$23)))))</f>
        <v>#REF!</v>
      </c>
      <c r="Q25" s="10" t="s">
        <v>3</v>
      </c>
      <c r="R25" s="2"/>
    </row>
    <row r="26" spans="3:54" hidden="1" x14ac:dyDescent="0.25">
      <c r="C26" s="40" t="s">
        <v>31</v>
      </c>
      <c r="D26" s="41"/>
      <c r="E26" s="41"/>
      <c r="F26" s="41"/>
      <c r="G26" s="41"/>
      <c r="H26" s="41"/>
      <c r="I26" s="41"/>
      <c r="J26" s="41"/>
      <c r="K26" s="10"/>
      <c r="L26" s="10"/>
      <c r="M26" s="10"/>
      <c r="N26" s="10"/>
      <c r="O26" s="25" t="s">
        <v>30</v>
      </c>
      <c r="P26" s="23" t="e">
        <f>2+(#REF!+#REF!)</f>
        <v>#REF!</v>
      </c>
      <c r="Q26" s="10" t="s">
        <v>6</v>
      </c>
      <c r="R26" s="2"/>
    </row>
    <row r="27" spans="3:54" ht="15.75" hidden="1" thickBot="1" x14ac:dyDescent="0.3">
      <c r="C27" s="26"/>
      <c r="D27" s="27"/>
      <c r="E27" s="27"/>
      <c r="F27" s="27"/>
      <c r="G27" s="27"/>
      <c r="H27" s="27"/>
      <c r="I27" s="27"/>
      <c r="J27" s="27"/>
      <c r="K27" s="28"/>
      <c r="L27" s="28"/>
      <c r="M27" s="28"/>
      <c r="N27" s="28"/>
      <c r="O27" s="29" t="s">
        <v>29</v>
      </c>
      <c r="P27" s="24">
        <v>1.6999999999999999E-3</v>
      </c>
      <c r="Q27" s="28"/>
      <c r="R27" s="4"/>
    </row>
    <row r="29" spans="3:54" ht="15.75" x14ac:dyDescent="0.25">
      <c r="E29" s="202" t="s">
        <v>60</v>
      </c>
      <c r="F29" s="202"/>
      <c r="G29" s="202"/>
      <c r="H29" s="202"/>
      <c r="I29" s="69" t="s">
        <v>66</v>
      </c>
      <c r="K29" s="70"/>
      <c r="L29" s="70"/>
      <c r="M29" s="70"/>
      <c r="N29" s="71"/>
      <c r="O29" s="70" t="s">
        <v>66</v>
      </c>
    </row>
    <row r="30" spans="3:54" ht="16.5" thickBot="1" x14ac:dyDescent="0.3">
      <c r="E30" s="173"/>
      <c r="F30" s="173"/>
      <c r="G30" s="173"/>
      <c r="H30" s="173"/>
      <c r="I30" s="173"/>
      <c r="J30" s="73"/>
      <c r="K30" s="72"/>
      <c r="L30" s="72"/>
      <c r="M30" s="72"/>
      <c r="N30" s="71"/>
      <c r="O30" s="71" t="s">
        <v>65</v>
      </c>
      <c r="P30" s="71"/>
    </row>
    <row r="31" spans="3:54" ht="15.75" customHeight="1" x14ac:dyDescent="0.25">
      <c r="C31" s="203" t="s">
        <v>5</v>
      </c>
      <c r="D31" s="190" t="s">
        <v>24</v>
      </c>
      <c r="E31" s="190" t="s">
        <v>58</v>
      </c>
      <c r="F31" s="190" t="s">
        <v>56</v>
      </c>
      <c r="G31" s="190" t="s">
        <v>20</v>
      </c>
      <c r="H31" s="190" t="s">
        <v>76</v>
      </c>
      <c r="I31" s="188" t="s">
        <v>77</v>
      </c>
      <c r="J31" s="188" t="s">
        <v>64</v>
      </c>
      <c r="K31" s="190" t="s">
        <v>21</v>
      </c>
      <c r="L31" s="190" t="s">
        <v>22</v>
      </c>
      <c r="M31" s="190" t="s">
        <v>26</v>
      </c>
      <c r="N31" s="190" t="s">
        <v>25</v>
      </c>
      <c r="O31" s="190" t="s">
        <v>23</v>
      </c>
      <c r="P31" s="192" t="s">
        <v>74</v>
      </c>
      <c r="Q31" s="192"/>
      <c r="R31" s="192"/>
      <c r="S31" s="192"/>
      <c r="T31" s="184" t="s">
        <v>69</v>
      </c>
      <c r="U31" s="184"/>
      <c r="V31" s="184" t="s">
        <v>70</v>
      </c>
      <c r="W31" s="184"/>
      <c r="X31" s="184" t="s">
        <v>71</v>
      </c>
      <c r="Y31" s="184"/>
      <c r="Z31" s="184" t="s">
        <v>67</v>
      </c>
      <c r="AA31" s="184"/>
      <c r="AB31" s="184" t="s">
        <v>68</v>
      </c>
      <c r="AC31" s="186"/>
      <c r="AD31" s="227" t="s">
        <v>80</v>
      </c>
      <c r="AE31" s="227" t="s">
        <v>81</v>
      </c>
      <c r="AF31" s="227" t="s">
        <v>82</v>
      </c>
      <c r="AG31" s="228" t="s">
        <v>83</v>
      </c>
      <c r="AH31" s="227" t="s">
        <v>84</v>
      </c>
      <c r="AI31" s="227" t="s">
        <v>85</v>
      </c>
      <c r="AJ31" s="227" t="s">
        <v>86</v>
      </c>
      <c r="AK31" s="227" t="s">
        <v>87</v>
      </c>
      <c r="AL31" s="228" t="s">
        <v>88</v>
      </c>
      <c r="AM31" s="227" t="s">
        <v>89</v>
      </c>
      <c r="AN31" s="227" t="s">
        <v>90</v>
      </c>
      <c r="AO31" s="227" t="s">
        <v>91</v>
      </c>
      <c r="AP31" s="227" t="s">
        <v>92</v>
      </c>
      <c r="AQ31" s="227" t="s">
        <v>93</v>
      </c>
      <c r="AR31" s="228" t="s">
        <v>94</v>
      </c>
      <c r="AS31" s="228" t="s">
        <v>95</v>
      </c>
      <c r="AT31" s="228" t="s">
        <v>96</v>
      </c>
      <c r="AU31" s="227" t="s">
        <v>97</v>
      </c>
      <c r="AV31" s="227" t="s">
        <v>98</v>
      </c>
      <c r="AW31" s="229" t="s">
        <v>99</v>
      </c>
      <c r="AX31" s="227" t="s">
        <v>100</v>
      </c>
      <c r="AY31" s="227" t="s">
        <v>101</v>
      </c>
      <c r="AZ31" s="228" t="s">
        <v>102</v>
      </c>
      <c r="BA31" s="227" t="s">
        <v>103</v>
      </c>
      <c r="BB31" s="230" t="s">
        <v>104</v>
      </c>
    </row>
    <row r="32" spans="3:54" ht="15.75" customHeight="1" x14ac:dyDescent="0.25">
      <c r="C32" s="204"/>
      <c r="D32" s="191"/>
      <c r="E32" s="191"/>
      <c r="F32" s="191"/>
      <c r="G32" s="191"/>
      <c r="H32" s="191"/>
      <c r="I32" s="205"/>
      <c r="J32" s="189"/>
      <c r="K32" s="191"/>
      <c r="L32" s="191"/>
      <c r="M32" s="191"/>
      <c r="N32" s="191"/>
      <c r="O32" s="191"/>
      <c r="P32" s="193"/>
      <c r="Q32" s="193"/>
      <c r="R32" s="193"/>
      <c r="S32" s="193"/>
      <c r="T32" s="185"/>
      <c r="U32" s="185"/>
      <c r="V32" s="185"/>
      <c r="W32" s="185"/>
      <c r="X32" s="185"/>
      <c r="Y32" s="185"/>
      <c r="Z32" s="185"/>
      <c r="AA32" s="185"/>
      <c r="AB32" s="185"/>
      <c r="AC32" s="187"/>
      <c r="AD32" s="227"/>
      <c r="AE32" s="227"/>
      <c r="AF32" s="227"/>
      <c r="AG32" s="228"/>
      <c r="AH32" s="227"/>
      <c r="AI32" s="227"/>
      <c r="AJ32" s="227"/>
      <c r="AK32" s="227"/>
      <c r="AL32" s="228"/>
      <c r="AM32" s="227"/>
      <c r="AN32" s="227"/>
      <c r="AO32" s="227"/>
      <c r="AP32" s="227"/>
      <c r="AQ32" s="227"/>
      <c r="AR32" s="228"/>
      <c r="AS32" s="228"/>
      <c r="AT32" s="228"/>
      <c r="AU32" s="227"/>
      <c r="AV32" s="227"/>
      <c r="AW32" s="229"/>
      <c r="AX32" s="227"/>
      <c r="AY32" s="227"/>
      <c r="AZ32" s="228"/>
      <c r="BA32" s="227"/>
      <c r="BB32" s="230"/>
    </row>
    <row r="33" spans="1:54" ht="15.75" customHeight="1" x14ac:dyDescent="0.25">
      <c r="C33" s="178" t="s">
        <v>59</v>
      </c>
      <c r="D33" s="180" t="s">
        <v>4</v>
      </c>
      <c r="E33" s="180" t="s">
        <v>2</v>
      </c>
      <c r="F33" s="176" t="s">
        <v>62</v>
      </c>
      <c r="G33" s="182"/>
      <c r="H33" s="176" t="s">
        <v>27</v>
      </c>
      <c r="I33" s="176" t="s">
        <v>27</v>
      </c>
      <c r="J33" s="176" t="s">
        <v>62</v>
      </c>
      <c r="K33" s="174"/>
      <c r="L33" s="174"/>
      <c r="M33" s="174"/>
      <c r="N33" s="174"/>
      <c r="O33" s="174"/>
      <c r="P33" s="137" t="s">
        <v>132</v>
      </c>
      <c r="Q33" s="137"/>
      <c r="R33" s="137" t="s">
        <v>133</v>
      </c>
      <c r="S33" s="137" t="s">
        <v>134</v>
      </c>
      <c r="T33" s="138" t="s">
        <v>135</v>
      </c>
      <c r="U33" s="138" t="s">
        <v>136</v>
      </c>
      <c r="V33" s="138" t="s">
        <v>137</v>
      </c>
      <c r="W33" s="138" t="s">
        <v>138</v>
      </c>
      <c r="X33" s="138" t="s">
        <v>139</v>
      </c>
      <c r="Y33" s="138" t="s">
        <v>140</v>
      </c>
      <c r="Z33" s="138" t="s">
        <v>141</v>
      </c>
      <c r="AA33" s="138" t="s">
        <v>142</v>
      </c>
      <c r="AB33" s="138" t="s">
        <v>143</v>
      </c>
      <c r="AC33" s="139" t="s">
        <v>144</v>
      </c>
      <c r="AD33" s="129" t="s">
        <v>105</v>
      </c>
      <c r="AE33" s="129" t="s">
        <v>106</v>
      </c>
      <c r="AF33" s="129" t="s">
        <v>107</v>
      </c>
      <c r="AG33" s="130" t="s">
        <v>108</v>
      </c>
      <c r="AH33" s="129" t="s">
        <v>109</v>
      </c>
      <c r="AI33" s="131" t="s">
        <v>110</v>
      </c>
      <c r="AJ33" s="129" t="s">
        <v>111</v>
      </c>
      <c r="AK33" s="131" t="s">
        <v>112</v>
      </c>
      <c r="AL33" s="129" t="s">
        <v>113</v>
      </c>
      <c r="AM33" s="129" t="s">
        <v>114</v>
      </c>
      <c r="AN33" s="129" t="s">
        <v>115</v>
      </c>
      <c r="AO33" s="129" t="s">
        <v>116</v>
      </c>
      <c r="AP33" s="129" t="s">
        <v>117</v>
      </c>
      <c r="AQ33" s="131" t="s">
        <v>118</v>
      </c>
      <c r="AR33" s="129" t="s">
        <v>119</v>
      </c>
      <c r="AS33" s="129" t="s">
        <v>120</v>
      </c>
      <c r="AT33" s="132" t="s">
        <v>121</v>
      </c>
      <c r="AU33" s="131" t="s">
        <v>122</v>
      </c>
      <c r="AV33" s="131" t="s">
        <v>123</v>
      </c>
      <c r="AW33" s="131" t="s">
        <v>124</v>
      </c>
      <c r="AX33" s="129" t="s">
        <v>125</v>
      </c>
      <c r="AY33" s="129" t="s">
        <v>126</v>
      </c>
      <c r="AZ33" s="130" t="s">
        <v>127</v>
      </c>
      <c r="BA33" s="129" t="s">
        <v>128</v>
      </c>
      <c r="BB33" s="133" t="s">
        <v>129</v>
      </c>
    </row>
    <row r="34" spans="1:54" ht="14.25" customHeight="1" thickBot="1" x14ac:dyDescent="0.3">
      <c r="C34" s="179"/>
      <c r="D34" s="181"/>
      <c r="E34" s="181"/>
      <c r="F34" s="177"/>
      <c r="G34" s="183"/>
      <c r="H34" s="177"/>
      <c r="I34" s="177"/>
      <c r="J34" s="177"/>
      <c r="K34" s="125"/>
      <c r="L34" s="125"/>
      <c r="M34" s="125"/>
      <c r="N34" s="126" t="s">
        <v>6</v>
      </c>
      <c r="O34" s="125"/>
      <c r="P34" s="126" t="s">
        <v>61</v>
      </c>
      <c r="Q34" s="126" t="s">
        <v>79</v>
      </c>
      <c r="R34" s="126" t="s">
        <v>63</v>
      </c>
      <c r="S34" s="126" t="s">
        <v>28</v>
      </c>
      <c r="T34" s="100" t="s">
        <v>63</v>
      </c>
      <c r="U34" s="100" t="s">
        <v>28</v>
      </c>
      <c r="V34" s="100" t="s">
        <v>63</v>
      </c>
      <c r="W34" s="100" t="s">
        <v>28</v>
      </c>
      <c r="X34" s="100" t="s">
        <v>63</v>
      </c>
      <c r="Y34" s="100" t="s">
        <v>28</v>
      </c>
      <c r="Z34" s="100" t="s">
        <v>63</v>
      </c>
      <c r="AA34" s="100" t="s">
        <v>28</v>
      </c>
      <c r="AB34" s="100" t="s">
        <v>63</v>
      </c>
      <c r="AC34" s="101" t="s">
        <v>28</v>
      </c>
      <c r="AD34" s="134" t="s">
        <v>130</v>
      </c>
      <c r="AE34" s="134" t="s">
        <v>130</v>
      </c>
      <c r="AF34" s="134" t="s">
        <v>130</v>
      </c>
      <c r="AG34" s="135" t="s">
        <v>131</v>
      </c>
      <c r="AH34" s="134" t="s">
        <v>131</v>
      </c>
      <c r="AI34" s="134" t="s">
        <v>131</v>
      </c>
      <c r="AJ34" s="134" t="s">
        <v>131</v>
      </c>
      <c r="AK34" s="134" t="s">
        <v>131</v>
      </c>
      <c r="AL34" s="134" t="s">
        <v>131</v>
      </c>
      <c r="AM34" s="134" t="s">
        <v>131</v>
      </c>
      <c r="AN34" s="134" t="s">
        <v>131</v>
      </c>
      <c r="AO34" s="134" t="s">
        <v>131</v>
      </c>
      <c r="AP34" s="134" t="s">
        <v>131</v>
      </c>
      <c r="AQ34" s="134" t="s">
        <v>131</v>
      </c>
      <c r="AR34" s="134" t="s">
        <v>131</v>
      </c>
      <c r="AS34" s="134" t="s">
        <v>131</v>
      </c>
      <c r="AT34" s="134" t="s">
        <v>131</v>
      </c>
      <c r="AU34" s="134" t="s">
        <v>131</v>
      </c>
      <c r="AV34" s="134" t="s">
        <v>131</v>
      </c>
      <c r="AW34" s="134" t="s">
        <v>131</v>
      </c>
      <c r="AX34" s="134" t="s">
        <v>131</v>
      </c>
      <c r="AY34" s="134" t="s">
        <v>131</v>
      </c>
      <c r="AZ34" s="134" t="s">
        <v>131</v>
      </c>
      <c r="BA34" s="134" t="s">
        <v>131</v>
      </c>
      <c r="BB34" s="134" t="s">
        <v>131</v>
      </c>
    </row>
    <row r="35" spans="1:54" ht="16.5" thickBot="1" x14ac:dyDescent="0.3">
      <c r="A35" s="75">
        <f>IF(ISBLANK(VLOOKUP(D35,#REF!,3)),0,1)</f>
        <v>1</v>
      </c>
      <c r="B35" s="74">
        <f>IF(ISBLANK(D35),0,IF(ISBLANK(E35),0,IF(ISBLANK(F35),0,1)))</f>
        <v>0</v>
      </c>
      <c r="C35" s="140">
        <v>1</v>
      </c>
      <c r="D35" s="53"/>
      <c r="E35" s="53"/>
      <c r="F35" s="53"/>
      <c r="G35" s="164" t="s">
        <v>4</v>
      </c>
      <c r="H35" s="53">
        <v>130</v>
      </c>
      <c r="I35" s="234">
        <v>129</v>
      </c>
      <c r="J35" s="142" t="s">
        <v>4</v>
      </c>
      <c r="K35" s="143" t="str">
        <f>IF(ISBLANK(E35),"",(0.000824493-(0.0000040899*E35)+(0.000000076438*E35^2)-(0.00000000082467*E35^3)+(0.0000000000053875*E35^4)))</f>
        <v/>
      </c>
      <c r="L35" s="143" t="str">
        <f>IF(ISBLANK(E35),"",(-0.00000572466+(0.00000010227*E35)-(0.0000000016546*E35^2)))</f>
        <v/>
      </c>
      <c r="M35" s="143" t="str">
        <f>IF(ISBLANK(E35),"",IF(ISBLANK(G35),(O35+(K35*35)+(L35*35^1.5)+(0.00000048314*35^2)),(O35+(K35*G35)+(L35*G35^1.5)+(0.00000048314*G35^2))))</f>
        <v/>
      </c>
      <c r="N35" s="144" t="str">
        <f>IF(ISBLANK(D35),"",IF(ISBLANK(G35),J35*(1+0.00001*(35-20)),J35*(1+0.00001*(G35-20))))</f>
        <v/>
      </c>
      <c r="O35" s="143" t="str">
        <f>IF(ISBLANK(E35),"",(0.999842594+(0.00006793952*E35)-(0.00000909529*E35^2)+(0.0000001001685*E35^3)-(0.000000001120083*E35^4)+(0.000000000006536332*E35^5)))</f>
        <v/>
      </c>
      <c r="P35" s="145" t="s">
        <v>4</v>
      </c>
      <c r="Q35" s="145" t="s">
        <v>4</v>
      </c>
      <c r="R35" s="145" t="s">
        <v>4</v>
      </c>
      <c r="S35" s="146" t="s">
        <v>4</v>
      </c>
      <c r="T35" s="231">
        <v>8.0000000000000002E-3</v>
      </c>
      <c r="U35" s="231">
        <v>7.8175152719558196E-3</v>
      </c>
      <c r="X35" s="231">
        <v>22.432000000000002</v>
      </c>
      <c r="Y35" s="231">
        <v>21.920312822564121</v>
      </c>
      <c r="Z35" s="231">
        <v>1.526</v>
      </c>
      <c r="AA35" s="231">
        <v>1.4911910381255726</v>
      </c>
      <c r="AB35" s="231">
        <v>7.25</v>
      </c>
      <c r="AC35" s="231">
        <v>7.0846232152099615</v>
      </c>
      <c r="AD35" s="149"/>
      <c r="AE35" s="149"/>
      <c r="AF35" s="149"/>
      <c r="AG35" s="149"/>
      <c r="AH35" s="149"/>
      <c r="AI35" s="149"/>
      <c r="AJ35" s="149"/>
      <c r="AK35" s="149"/>
      <c r="AL35" s="149"/>
      <c r="AM35" s="149"/>
      <c r="AN35" s="149"/>
      <c r="AO35" s="149"/>
      <c r="AP35" s="149"/>
      <c r="AQ35" s="149"/>
      <c r="AR35" s="149"/>
      <c r="AS35" s="149"/>
      <c r="AT35" s="149"/>
      <c r="AU35" s="149"/>
      <c r="AV35" s="149"/>
      <c r="AW35" s="149"/>
      <c r="AX35" s="149"/>
      <c r="AY35" s="149"/>
      <c r="AZ35" s="149"/>
      <c r="BA35" s="149"/>
      <c r="BB35" s="150"/>
    </row>
    <row r="36" spans="1:54" ht="16.5" thickBot="1" x14ac:dyDescent="0.3">
      <c r="A36" s="75">
        <f>IF(ISBLANK(VLOOKUP(D36,#REF!,3)),0,1)</f>
        <v>1</v>
      </c>
      <c r="B36" s="74">
        <f t="shared" ref="B36:B58" si="0">IF(ISBLANK(D36),0,IF(ISBLANK(E36),0,IF(ISBLANK(F36),0,1)))</f>
        <v>0</v>
      </c>
      <c r="C36" s="52">
        <v>2</v>
      </c>
      <c r="D36" s="53"/>
      <c r="E36" s="53"/>
      <c r="F36" s="53"/>
      <c r="G36" s="164" t="s">
        <v>4</v>
      </c>
      <c r="H36" s="53">
        <v>130</v>
      </c>
      <c r="I36" s="234">
        <v>129</v>
      </c>
      <c r="J36" s="127" t="s">
        <v>4</v>
      </c>
      <c r="K36" s="57" t="str">
        <f t="shared" ref="K36:K45" si="1">IF(ISBLANK(E36),"",(0.000824493-(0.0000040899*E36)+(0.000000076438*E36^2)-(0.00000000082467*E36^3)+(0.0000000000053875*E36^4)))</f>
        <v/>
      </c>
      <c r="L36" s="57" t="str">
        <f t="shared" ref="L36:L45" si="2">IF(ISBLANK(E36),"",(-0.00000572466+(0.00000010227*E36)-(0.0000000016546*E36^2)))</f>
        <v/>
      </c>
      <c r="M36" s="57" t="str">
        <f t="shared" ref="M36:M45" si="3">IF(ISBLANK(E36),"",IF(ISBLANK(G36),(O36+(K36*35)+(L36*35^1.5)+(0.00000048314*35^2)),(O36+(K36*G36)+(L36*G36^1.5)+(0.00000048314*G36^2))))</f>
        <v/>
      </c>
      <c r="N36" s="58" t="str">
        <f t="shared" ref="N36:N45" si="4">IF(ISBLANK(D36),"",IF(ISBLANK(G36),J36*(1+0.00001*(35-20)),J36*(1+0.00001*(G36-20))))</f>
        <v/>
      </c>
      <c r="O36" s="57" t="str">
        <f t="shared" ref="O36:O45" si="5">IF(ISBLANK(E36),"",(0.999842594+(0.00006793952*E36)-(0.00000909529*E36^2)+(0.0000001001685*E36^3)-(0.000000001120083*E36^4)+(0.000000000006536332*E36^5)))</f>
        <v/>
      </c>
      <c r="P36" s="145" t="s">
        <v>4</v>
      </c>
      <c r="Q36" s="59" t="s">
        <v>4</v>
      </c>
      <c r="R36" s="59" t="s">
        <v>4</v>
      </c>
      <c r="S36" s="146" t="s">
        <v>4</v>
      </c>
      <c r="T36" s="231">
        <v>8.0000000000000002E-3</v>
      </c>
      <c r="U36" s="231">
        <v>7.8175152719558196E-3</v>
      </c>
      <c r="X36" s="231">
        <v>22.292000000000002</v>
      </c>
      <c r="Y36" s="231">
        <v>21.783506305304893</v>
      </c>
      <c r="Z36" s="231">
        <v>1.502</v>
      </c>
      <c r="AA36" s="231">
        <v>1.467738492309705</v>
      </c>
      <c r="AB36" s="231">
        <v>6.8</v>
      </c>
      <c r="AC36" s="231">
        <v>6.6448879811624462</v>
      </c>
      <c r="AD36" s="76"/>
      <c r="AE36" s="76"/>
      <c r="AF36" s="76"/>
      <c r="AG36" s="76"/>
      <c r="AH36" s="76"/>
      <c r="AI36" s="76"/>
      <c r="AJ36" s="76"/>
      <c r="AK36" s="76"/>
      <c r="AL36" s="76"/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76"/>
      <c r="BA36" s="76"/>
      <c r="BB36" s="77"/>
    </row>
    <row r="37" spans="1:54" ht="16.5" thickBot="1" x14ac:dyDescent="0.3">
      <c r="A37" s="75">
        <f>IF(ISBLANK(VLOOKUP(D37,#REF!,3)),0,1)</f>
        <v>1</v>
      </c>
      <c r="B37" s="74">
        <f t="shared" si="0"/>
        <v>0</v>
      </c>
      <c r="C37" s="52">
        <v>3</v>
      </c>
      <c r="D37" s="53"/>
      <c r="E37" s="53"/>
      <c r="F37" s="53"/>
      <c r="G37" s="164" t="s">
        <v>4</v>
      </c>
      <c r="H37" s="53">
        <v>40</v>
      </c>
      <c r="I37" s="234">
        <v>40</v>
      </c>
      <c r="J37" s="127" t="s">
        <v>4</v>
      </c>
      <c r="K37" s="57" t="str">
        <f t="shared" si="1"/>
        <v/>
      </c>
      <c r="L37" s="57" t="str">
        <f t="shared" si="2"/>
        <v/>
      </c>
      <c r="M37" s="57" t="str">
        <f t="shared" si="3"/>
        <v/>
      </c>
      <c r="N37" s="58" t="str">
        <f t="shared" si="4"/>
        <v/>
      </c>
      <c r="O37" s="57" t="str">
        <f t="shared" si="5"/>
        <v/>
      </c>
      <c r="P37" s="145" t="s">
        <v>4</v>
      </c>
      <c r="Q37" s="59" t="s">
        <v>4</v>
      </c>
      <c r="R37" s="59" t="s">
        <v>4</v>
      </c>
      <c r="S37" s="146" t="s">
        <v>4</v>
      </c>
      <c r="T37" s="231">
        <v>9.9000000000000005E-2</v>
      </c>
      <c r="U37" s="231">
        <v>9.6741751490453262E-2</v>
      </c>
      <c r="X37" s="231">
        <v>15.821</v>
      </c>
      <c r="Y37" s="231">
        <v>15.460113639701627</v>
      </c>
      <c r="Z37" s="231">
        <v>1.155</v>
      </c>
      <c r="AA37" s="231">
        <v>1.1286537673886214</v>
      </c>
      <c r="AB37" s="231">
        <v>4</v>
      </c>
      <c r="AC37" s="231">
        <v>3.9087576359779095</v>
      </c>
      <c r="AD37" s="76"/>
      <c r="AE37" s="76"/>
      <c r="AF37" s="76"/>
      <c r="AG37" s="76"/>
      <c r="AH37" s="76"/>
      <c r="AI37" s="76"/>
      <c r="AJ37" s="76"/>
      <c r="AK37" s="76"/>
      <c r="AL37" s="76"/>
      <c r="AM37" s="76"/>
      <c r="AN37" s="76"/>
      <c r="AO37" s="76"/>
      <c r="AP37" s="76"/>
      <c r="AQ37" s="76"/>
      <c r="AR37" s="76"/>
      <c r="AS37" s="76"/>
      <c r="AT37" s="76"/>
      <c r="AU37" s="76"/>
      <c r="AV37" s="76"/>
      <c r="AW37" s="76"/>
      <c r="AX37" s="76"/>
      <c r="AY37" s="76"/>
      <c r="AZ37" s="76"/>
      <c r="BA37" s="76"/>
      <c r="BB37" s="77"/>
    </row>
    <row r="38" spans="1:54" ht="16.5" thickBot="1" x14ac:dyDescent="0.3">
      <c r="A38" s="75">
        <f>IF(ISBLANK(VLOOKUP(D38,#REF!,3)),0,1)</f>
        <v>1</v>
      </c>
      <c r="B38" s="74">
        <f t="shared" si="0"/>
        <v>0</v>
      </c>
      <c r="C38" s="52">
        <v>4</v>
      </c>
      <c r="D38" s="53"/>
      <c r="E38" s="53"/>
      <c r="F38" s="53"/>
      <c r="G38" s="164" t="s">
        <v>4</v>
      </c>
      <c r="H38" s="53">
        <v>40</v>
      </c>
      <c r="I38" s="234">
        <v>40</v>
      </c>
      <c r="J38" s="127" t="s">
        <v>4</v>
      </c>
      <c r="K38" s="57" t="str">
        <f t="shared" si="1"/>
        <v/>
      </c>
      <c r="L38" s="57" t="str">
        <f t="shared" si="2"/>
        <v/>
      </c>
      <c r="M38" s="57" t="str">
        <f t="shared" si="3"/>
        <v/>
      </c>
      <c r="N38" s="58" t="str">
        <f t="shared" si="4"/>
        <v/>
      </c>
      <c r="O38" s="57" t="str">
        <f t="shared" si="5"/>
        <v/>
      </c>
      <c r="P38" s="145" t="s">
        <v>4</v>
      </c>
      <c r="Q38" s="59" t="s">
        <v>4</v>
      </c>
      <c r="R38" s="59" t="s">
        <v>4</v>
      </c>
      <c r="S38" s="146" t="s">
        <v>4</v>
      </c>
      <c r="T38" s="231">
        <v>0.11</v>
      </c>
      <c r="U38" s="231">
        <v>0.10749083498939252</v>
      </c>
      <c r="X38" s="231">
        <v>15.45</v>
      </c>
      <c r="Y38" s="231">
        <v>15.097576368964676</v>
      </c>
      <c r="Z38" s="231">
        <v>1.139</v>
      </c>
      <c r="AA38" s="231">
        <v>1.1130187368447098</v>
      </c>
      <c r="AB38" s="231">
        <v>4.01</v>
      </c>
      <c r="AC38" s="231">
        <v>3.918529530067854</v>
      </c>
      <c r="AD38" s="76"/>
      <c r="AE38" s="76"/>
      <c r="AF38" s="76"/>
      <c r="AG38" s="76"/>
      <c r="AH38" s="76"/>
      <c r="AI38" s="76"/>
      <c r="AJ38" s="76"/>
      <c r="AK38" s="76"/>
      <c r="AL38" s="76"/>
      <c r="AM38" s="76"/>
      <c r="AN38" s="76"/>
      <c r="AO38" s="76"/>
      <c r="AP38" s="76"/>
      <c r="AQ38" s="76"/>
      <c r="AR38" s="76"/>
      <c r="AS38" s="76"/>
      <c r="AT38" s="76"/>
      <c r="AU38" s="76"/>
      <c r="AV38" s="76"/>
      <c r="AW38" s="76"/>
      <c r="AX38" s="76"/>
      <c r="AY38" s="76"/>
      <c r="AZ38" s="76"/>
      <c r="BA38" s="76"/>
      <c r="BB38" s="77"/>
    </row>
    <row r="39" spans="1:54" ht="16.5" thickBot="1" x14ac:dyDescent="0.3">
      <c r="A39" s="75">
        <f>IF(ISBLANK(VLOOKUP(D39,#REF!,3)),0,1)</f>
        <v>1</v>
      </c>
      <c r="B39" s="74">
        <f t="shared" si="0"/>
        <v>0</v>
      </c>
      <c r="C39" s="52">
        <v>5</v>
      </c>
      <c r="D39" s="53"/>
      <c r="E39" s="53"/>
      <c r="F39" s="53"/>
      <c r="G39" s="164" t="s">
        <v>4</v>
      </c>
      <c r="H39" s="53">
        <v>25</v>
      </c>
      <c r="I39" s="234">
        <v>24.6</v>
      </c>
      <c r="J39" s="127" t="s">
        <v>4</v>
      </c>
      <c r="K39" s="57" t="str">
        <f t="shared" si="1"/>
        <v/>
      </c>
      <c r="L39" s="57" t="str">
        <f t="shared" si="2"/>
        <v/>
      </c>
      <c r="M39" s="57" t="str">
        <f t="shared" si="3"/>
        <v/>
      </c>
      <c r="N39" s="58" t="str">
        <f t="shared" si="4"/>
        <v/>
      </c>
      <c r="O39" s="57" t="str">
        <f t="shared" si="5"/>
        <v/>
      </c>
      <c r="P39" s="145" t="s">
        <v>4</v>
      </c>
      <c r="Q39" s="59" t="s">
        <v>4</v>
      </c>
      <c r="R39" s="59" t="s">
        <v>4</v>
      </c>
      <c r="S39" s="146" t="s">
        <v>4</v>
      </c>
      <c r="T39" s="231">
        <v>0.38</v>
      </c>
      <c r="U39" s="231">
        <v>0.37133197541790142</v>
      </c>
      <c r="X39" s="231">
        <v>10.9</v>
      </c>
      <c r="Y39" s="231">
        <v>10.651364558039804</v>
      </c>
      <c r="Z39" s="231">
        <v>0.95699999999999996</v>
      </c>
      <c r="AA39" s="231">
        <v>0.93517026440771489</v>
      </c>
      <c r="AB39" s="231">
        <v>3.22</v>
      </c>
      <c r="AC39" s="231">
        <v>3.1465498969622172</v>
      </c>
      <c r="AD39" s="76"/>
      <c r="AE39" s="76"/>
      <c r="AF39" s="76"/>
      <c r="AG39" s="76"/>
      <c r="AH39" s="76"/>
      <c r="AI39" s="76"/>
      <c r="AJ39" s="76"/>
      <c r="AK39" s="76"/>
      <c r="AL39" s="76"/>
      <c r="AM39" s="76"/>
      <c r="AN39" s="76"/>
      <c r="AO39" s="76"/>
      <c r="AP39" s="76"/>
      <c r="AQ39" s="76"/>
      <c r="AR39" s="76"/>
      <c r="AS39" s="76"/>
      <c r="AT39" s="76"/>
      <c r="AU39" s="76"/>
      <c r="AV39" s="76"/>
      <c r="AW39" s="76"/>
      <c r="AX39" s="76"/>
      <c r="AY39" s="76"/>
      <c r="AZ39" s="76"/>
      <c r="BA39" s="76"/>
      <c r="BB39" s="77"/>
    </row>
    <row r="40" spans="1:54" ht="16.5" thickBot="1" x14ac:dyDescent="0.3">
      <c r="A40" s="75">
        <f>IF(ISBLANK(VLOOKUP(D40,#REF!,3)),0,1)</f>
        <v>1</v>
      </c>
      <c r="B40" s="74">
        <f t="shared" si="0"/>
        <v>0</v>
      </c>
      <c r="C40" s="52">
        <v>6</v>
      </c>
      <c r="D40" s="53"/>
      <c r="E40" s="53"/>
      <c r="F40" s="53"/>
      <c r="G40" s="164" t="s">
        <v>4</v>
      </c>
      <c r="H40" s="53">
        <v>25</v>
      </c>
      <c r="I40" s="234">
        <v>24.6</v>
      </c>
      <c r="J40" s="127" t="s">
        <v>4</v>
      </c>
      <c r="K40" s="57" t="str">
        <f t="shared" si="1"/>
        <v/>
      </c>
      <c r="L40" s="57" t="str">
        <f t="shared" si="2"/>
        <v/>
      </c>
      <c r="M40" s="57" t="str">
        <f t="shared" si="3"/>
        <v/>
      </c>
      <c r="N40" s="58" t="str">
        <f t="shared" si="4"/>
        <v/>
      </c>
      <c r="O40" s="57" t="str">
        <f t="shared" si="5"/>
        <v/>
      </c>
      <c r="P40" s="145" t="s">
        <v>4</v>
      </c>
      <c r="Q40" s="59" t="s">
        <v>4</v>
      </c>
      <c r="R40" s="59" t="s">
        <v>4</v>
      </c>
      <c r="S40" s="146" t="s">
        <v>4</v>
      </c>
      <c r="T40" s="231">
        <v>0.35699999999999998</v>
      </c>
      <c r="U40" s="231">
        <v>0.34885661901102843</v>
      </c>
      <c r="X40" s="231">
        <v>10.993</v>
      </c>
      <c r="Y40" s="231">
        <v>10.742243173076291</v>
      </c>
      <c r="Z40" s="231">
        <v>0.94199999999999995</v>
      </c>
      <c r="AA40" s="231">
        <v>0.9205124232727977</v>
      </c>
      <c r="AB40" s="231">
        <v>3.16</v>
      </c>
      <c r="AC40" s="231">
        <v>3.0879185324225489</v>
      </c>
      <c r="AD40" s="76"/>
      <c r="AE40" s="76"/>
      <c r="AF40" s="76"/>
      <c r="AG40" s="76"/>
      <c r="AH40" s="76"/>
      <c r="AI40" s="76"/>
      <c r="AJ40" s="76"/>
      <c r="AK40" s="76"/>
      <c r="AL40" s="76"/>
      <c r="AM40" s="76"/>
      <c r="AN40" s="76"/>
      <c r="AO40" s="76"/>
      <c r="AP40" s="76"/>
      <c r="AQ40" s="76"/>
      <c r="AR40" s="76"/>
      <c r="AS40" s="76"/>
      <c r="AT40" s="76"/>
      <c r="AU40" s="76"/>
      <c r="AV40" s="76"/>
      <c r="AW40" s="76"/>
      <c r="AX40" s="76"/>
      <c r="AY40" s="76"/>
      <c r="AZ40" s="76"/>
      <c r="BA40" s="76"/>
      <c r="BB40" s="77"/>
    </row>
    <row r="41" spans="1:54" ht="16.5" thickBot="1" x14ac:dyDescent="0.3">
      <c r="A41" s="75">
        <f>IF(ISBLANK(VLOOKUP(D41,#REF!,3)),0,1)</f>
        <v>1</v>
      </c>
      <c r="B41" s="74">
        <f t="shared" si="0"/>
        <v>0</v>
      </c>
      <c r="C41" s="52">
        <v>7</v>
      </c>
      <c r="D41" s="53"/>
      <c r="E41" s="53"/>
      <c r="F41" s="53"/>
      <c r="G41" s="164" t="s">
        <v>4</v>
      </c>
      <c r="H41" s="53">
        <v>25</v>
      </c>
      <c r="I41" s="234">
        <v>24.6</v>
      </c>
      <c r="J41" s="127" t="s">
        <v>4</v>
      </c>
      <c r="K41" s="57" t="str">
        <f t="shared" si="1"/>
        <v/>
      </c>
      <c r="L41" s="57" t="str">
        <f t="shared" si="2"/>
        <v/>
      </c>
      <c r="M41" s="57" t="str">
        <f t="shared" si="3"/>
        <v/>
      </c>
      <c r="N41" s="58" t="str">
        <f t="shared" si="4"/>
        <v/>
      </c>
      <c r="O41" s="57" t="str">
        <f t="shared" si="5"/>
        <v/>
      </c>
      <c r="P41" s="145" t="s">
        <v>4</v>
      </c>
      <c r="Q41" s="59" t="s">
        <v>4</v>
      </c>
      <c r="R41" s="59" t="s">
        <v>4</v>
      </c>
      <c r="S41" s="146" t="s">
        <v>4</v>
      </c>
      <c r="T41" s="231">
        <v>0.25900000000000001</v>
      </c>
      <c r="U41" s="231">
        <v>0.25309205692956965</v>
      </c>
      <c r="X41" s="231">
        <v>9.0809999999999995</v>
      </c>
      <c r="Y41" s="231">
        <v>8.8738570230788483</v>
      </c>
      <c r="Z41" s="231">
        <v>0.85199999999999998</v>
      </c>
      <c r="AA41" s="231">
        <v>0.83256537646329476</v>
      </c>
      <c r="AB41" s="231">
        <v>3.1</v>
      </c>
      <c r="AC41" s="231">
        <v>3.0292871678828801</v>
      </c>
      <c r="AD41" s="76"/>
      <c r="AE41" s="76"/>
      <c r="AF41" s="76"/>
      <c r="AG41" s="76"/>
      <c r="AH41" s="76"/>
      <c r="AI41" s="76"/>
      <c r="AJ41" s="76"/>
      <c r="AK41" s="76"/>
      <c r="AL41" s="76"/>
      <c r="AM41" s="76"/>
      <c r="AN41" s="76"/>
      <c r="AO41" s="76"/>
      <c r="AP41" s="76"/>
      <c r="AQ41" s="76"/>
      <c r="AR41" s="76"/>
      <c r="AS41" s="76"/>
      <c r="AT41" s="76"/>
      <c r="AU41" s="76"/>
      <c r="AV41" s="76"/>
      <c r="AW41" s="76"/>
      <c r="AX41" s="76"/>
      <c r="AY41" s="76"/>
      <c r="AZ41" s="76"/>
      <c r="BA41" s="76"/>
      <c r="BB41" s="77"/>
    </row>
    <row r="42" spans="1:54" ht="16.5" thickBot="1" x14ac:dyDescent="0.3">
      <c r="A42" s="75">
        <f>IF(ISBLANK(VLOOKUP(D42,#REF!,3)),0,1)</f>
        <v>1</v>
      </c>
      <c r="B42" s="74">
        <f t="shared" si="0"/>
        <v>0</v>
      </c>
      <c r="C42" s="52">
        <v>8</v>
      </c>
      <c r="D42" s="53"/>
      <c r="E42" s="53"/>
      <c r="F42" s="53"/>
      <c r="G42" s="164" t="s">
        <v>4</v>
      </c>
      <c r="H42" s="53">
        <v>25</v>
      </c>
      <c r="I42" s="234">
        <v>24.6</v>
      </c>
      <c r="J42" s="127" t="s">
        <v>4</v>
      </c>
      <c r="K42" s="57" t="str">
        <f t="shared" si="1"/>
        <v/>
      </c>
      <c r="L42" s="57" t="str">
        <f t="shared" si="2"/>
        <v/>
      </c>
      <c r="M42" s="57" t="str">
        <f t="shared" si="3"/>
        <v/>
      </c>
      <c r="N42" s="58" t="str">
        <f t="shared" si="4"/>
        <v/>
      </c>
      <c r="O42" s="57" t="str">
        <f t="shared" si="5"/>
        <v/>
      </c>
      <c r="P42" s="145" t="s">
        <v>4</v>
      </c>
      <c r="Q42" s="59" t="s">
        <v>4</v>
      </c>
      <c r="R42" s="59" t="s">
        <v>4</v>
      </c>
      <c r="S42" s="146" t="s">
        <v>4</v>
      </c>
      <c r="T42" s="231">
        <v>0.29099999999999998</v>
      </c>
      <c r="U42" s="231">
        <v>0.28436211801739292</v>
      </c>
      <c r="X42" s="231">
        <v>9.859</v>
      </c>
      <c r="Y42" s="231">
        <v>9.6341103832765533</v>
      </c>
      <c r="Z42" s="231">
        <v>0.86799999999999999</v>
      </c>
      <c r="AA42" s="231">
        <v>0.84820040700720634</v>
      </c>
      <c r="AB42" s="231">
        <v>3.07</v>
      </c>
      <c r="AC42" s="231">
        <v>2.9999714856130453</v>
      </c>
      <c r="AD42" s="76"/>
      <c r="AE42" s="76"/>
      <c r="AF42" s="76"/>
      <c r="AG42" s="76"/>
      <c r="AH42" s="76"/>
      <c r="AI42" s="76"/>
      <c r="AJ42" s="76"/>
      <c r="AK42" s="76"/>
      <c r="AL42" s="76"/>
      <c r="AM42" s="76"/>
      <c r="AN42" s="76"/>
      <c r="AO42" s="76"/>
      <c r="AP42" s="76"/>
      <c r="AQ42" s="76"/>
      <c r="AR42" s="76"/>
      <c r="AS42" s="76"/>
      <c r="AT42" s="76"/>
      <c r="AU42" s="76"/>
      <c r="AV42" s="76"/>
      <c r="AW42" s="76"/>
      <c r="AX42" s="76"/>
      <c r="AY42" s="76"/>
      <c r="AZ42" s="76"/>
      <c r="BA42" s="76"/>
      <c r="BB42" s="77"/>
    </row>
    <row r="43" spans="1:54" ht="16.5" thickBot="1" x14ac:dyDescent="0.3">
      <c r="A43" s="75">
        <f>IF(ISBLANK(VLOOKUP(D43,#REF!,3)),0,1)</f>
        <v>1</v>
      </c>
      <c r="B43" s="74">
        <f t="shared" si="0"/>
        <v>0</v>
      </c>
      <c r="C43" s="52">
        <v>9</v>
      </c>
      <c r="D43" s="53"/>
      <c r="E43" s="53"/>
      <c r="F43" s="53"/>
      <c r="G43" s="164" t="s">
        <v>4</v>
      </c>
      <c r="H43" s="53">
        <v>25</v>
      </c>
      <c r="I43" s="234">
        <v>24.6</v>
      </c>
      <c r="J43" s="127" t="s">
        <v>4</v>
      </c>
      <c r="K43" s="57" t="str">
        <f t="shared" si="1"/>
        <v/>
      </c>
      <c r="L43" s="57" t="str">
        <f t="shared" si="2"/>
        <v/>
      </c>
      <c r="M43" s="57" t="str">
        <f t="shared" si="3"/>
        <v/>
      </c>
      <c r="N43" s="58" t="str">
        <f t="shared" si="4"/>
        <v/>
      </c>
      <c r="O43" s="57" t="str">
        <f t="shared" si="5"/>
        <v/>
      </c>
      <c r="P43" s="145" t="s">
        <v>4</v>
      </c>
      <c r="Q43" s="59" t="s">
        <v>4</v>
      </c>
      <c r="R43" s="59" t="s">
        <v>4</v>
      </c>
      <c r="S43" s="146" t="s">
        <v>4</v>
      </c>
      <c r="T43" s="231">
        <v>0.22600000000000001</v>
      </c>
      <c r="U43" s="231">
        <v>0.22084480643275189</v>
      </c>
      <c r="X43" s="231">
        <v>8.8239999999999998</v>
      </c>
      <c r="Y43" s="231">
        <v>8.622719344967269</v>
      </c>
      <c r="Z43" s="231">
        <v>0.77900000000000003</v>
      </c>
      <c r="AA43" s="231">
        <v>0.76123054960669789</v>
      </c>
      <c r="AB43" s="231">
        <v>3.06</v>
      </c>
      <c r="AC43" s="231">
        <v>2.9901995915231008</v>
      </c>
      <c r="AD43" s="76"/>
      <c r="AE43" s="76"/>
      <c r="AF43" s="76"/>
      <c r="AG43" s="76"/>
      <c r="AH43" s="76"/>
      <c r="AI43" s="76"/>
      <c r="AJ43" s="76"/>
      <c r="AK43" s="76"/>
      <c r="AL43" s="76"/>
      <c r="AM43" s="76"/>
      <c r="AN43" s="76"/>
      <c r="AO43" s="76"/>
      <c r="AP43" s="76"/>
      <c r="AQ43" s="76"/>
      <c r="AR43" s="76"/>
      <c r="AS43" s="76"/>
      <c r="AT43" s="76"/>
      <c r="AU43" s="76"/>
      <c r="AV43" s="76"/>
      <c r="AW43" s="76"/>
      <c r="AX43" s="76"/>
      <c r="AY43" s="76"/>
      <c r="AZ43" s="76"/>
      <c r="BA43" s="76"/>
      <c r="BB43" s="77"/>
    </row>
    <row r="44" spans="1:54" ht="16.5" thickBot="1" x14ac:dyDescent="0.3">
      <c r="A44" s="75">
        <f>IF(ISBLANK(VLOOKUP(D44,#REF!,3)),0,1)</f>
        <v>1</v>
      </c>
      <c r="B44" s="74">
        <f t="shared" si="0"/>
        <v>0</v>
      </c>
      <c r="C44" s="52">
        <v>10</v>
      </c>
      <c r="D44" s="53"/>
      <c r="E44" s="53"/>
      <c r="F44" s="53"/>
      <c r="G44" s="164" t="s">
        <v>4</v>
      </c>
      <c r="H44" s="53">
        <v>15</v>
      </c>
      <c r="I44" s="234">
        <v>15</v>
      </c>
      <c r="J44" s="127" t="s">
        <v>4</v>
      </c>
      <c r="K44" s="57" t="str">
        <f t="shared" si="1"/>
        <v/>
      </c>
      <c r="L44" s="57" t="str">
        <f t="shared" si="2"/>
        <v/>
      </c>
      <c r="M44" s="57" t="str">
        <f t="shared" si="3"/>
        <v/>
      </c>
      <c r="N44" s="58" t="str">
        <f t="shared" si="4"/>
        <v/>
      </c>
      <c r="O44" s="57" t="str">
        <f t="shared" si="5"/>
        <v/>
      </c>
      <c r="P44" s="145" t="s">
        <v>4</v>
      </c>
      <c r="Q44" s="59" t="s">
        <v>4</v>
      </c>
      <c r="R44" s="59" t="s">
        <v>4</v>
      </c>
      <c r="S44" s="146" t="s">
        <v>4</v>
      </c>
      <c r="T44" s="231">
        <v>7.0000000000000001E-3</v>
      </c>
      <c r="U44" s="231">
        <v>6.8403258629613417E-3</v>
      </c>
      <c r="X44" s="231">
        <v>0.46299999999999997</v>
      </c>
      <c r="Y44" s="231">
        <v>0.452438696364443</v>
      </c>
      <c r="Z44" s="231">
        <v>0.31399999999999995</v>
      </c>
      <c r="AA44" s="231">
        <v>0.30683747442426584</v>
      </c>
      <c r="AB44" s="231">
        <v>2.09</v>
      </c>
      <c r="AC44" s="231">
        <v>2.0423258647984577</v>
      </c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  <c r="AP44" s="76"/>
      <c r="AQ44" s="76"/>
      <c r="AR44" s="76"/>
      <c r="AS44" s="76"/>
      <c r="AT44" s="76"/>
      <c r="AU44" s="76"/>
      <c r="AV44" s="76"/>
      <c r="AW44" s="76"/>
      <c r="AX44" s="76"/>
      <c r="AY44" s="76"/>
      <c r="AZ44" s="76"/>
      <c r="BA44" s="76"/>
      <c r="BB44" s="77"/>
    </row>
    <row r="45" spans="1:54" ht="16.5" thickBot="1" x14ac:dyDescent="0.3">
      <c r="A45" s="75">
        <f>IF(ISBLANK(VLOOKUP(D45,#REF!,3)),0,1)</f>
        <v>1</v>
      </c>
      <c r="B45" s="74">
        <f t="shared" si="0"/>
        <v>0</v>
      </c>
      <c r="C45" s="52">
        <v>11</v>
      </c>
      <c r="D45" s="53"/>
      <c r="E45" s="53"/>
      <c r="F45" s="53"/>
      <c r="G45" s="164" t="s">
        <v>4</v>
      </c>
      <c r="H45" s="53">
        <v>10</v>
      </c>
      <c r="I45" s="234">
        <v>10</v>
      </c>
      <c r="J45" s="127" t="s">
        <v>4</v>
      </c>
      <c r="K45" s="57" t="str">
        <f t="shared" si="1"/>
        <v/>
      </c>
      <c r="L45" s="57" t="str">
        <f t="shared" si="2"/>
        <v/>
      </c>
      <c r="M45" s="57" t="str">
        <f t="shared" si="3"/>
        <v/>
      </c>
      <c r="N45" s="58" t="str">
        <f t="shared" si="4"/>
        <v/>
      </c>
      <c r="O45" s="57" t="str">
        <f t="shared" si="5"/>
        <v/>
      </c>
      <c r="P45" s="145" t="s">
        <v>4</v>
      </c>
      <c r="Q45" s="59" t="s">
        <v>4</v>
      </c>
      <c r="R45" s="59" t="s">
        <v>4</v>
      </c>
      <c r="S45" s="146" t="s">
        <v>4</v>
      </c>
      <c r="T45" s="231">
        <v>0</v>
      </c>
      <c r="U45" s="231">
        <v>0</v>
      </c>
      <c r="X45" s="231">
        <v>0.03</v>
      </c>
      <c r="Y45" s="231">
        <v>2.9315682269834321E-2</v>
      </c>
      <c r="Z45" s="231">
        <v>0.23499999999999999</v>
      </c>
      <c r="AA45" s="231">
        <v>0.22963951111370218</v>
      </c>
      <c r="AB45" s="231">
        <v>1.94</v>
      </c>
      <c r="AC45" s="231">
        <v>1.8957474534492862</v>
      </c>
      <c r="AD45" s="76"/>
      <c r="AE45" s="76"/>
      <c r="AF45" s="76"/>
      <c r="AG45" s="76"/>
      <c r="AH45" s="76"/>
      <c r="AI45" s="76"/>
      <c r="AJ45" s="76"/>
      <c r="AK45" s="76"/>
      <c r="AL45" s="76"/>
      <c r="AM45" s="76"/>
      <c r="AN45" s="76"/>
      <c r="AO45" s="76"/>
      <c r="AP45" s="76"/>
      <c r="AQ45" s="76"/>
      <c r="AR45" s="76"/>
      <c r="AS45" s="76"/>
      <c r="AT45" s="76"/>
      <c r="AU45" s="76"/>
      <c r="AV45" s="76"/>
      <c r="AW45" s="76"/>
      <c r="AX45" s="76"/>
      <c r="AY45" s="76"/>
      <c r="AZ45" s="76"/>
      <c r="BA45" s="76"/>
      <c r="BB45" s="77"/>
    </row>
    <row r="46" spans="1:54" ht="16.5" thickBot="1" x14ac:dyDescent="0.3">
      <c r="A46" s="75">
        <f>IF(ISBLANK(VLOOKUP(D46,#REF!,3)),0,1)</f>
        <v>1</v>
      </c>
      <c r="B46" s="74">
        <f t="shared" si="0"/>
        <v>0</v>
      </c>
      <c r="C46" s="52">
        <v>12</v>
      </c>
      <c r="D46" s="53"/>
      <c r="E46" s="54"/>
      <c r="F46" s="55"/>
      <c r="G46" s="164" t="s">
        <v>4</v>
      </c>
      <c r="H46" s="53">
        <v>0</v>
      </c>
      <c r="I46" s="234">
        <v>0.9</v>
      </c>
      <c r="J46" s="127" t="s">
        <v>4</v>
      </c>
      <c r="K46" s="127" t="s">
        <v>4</v>
      </c>
      <c r="L46" s="127" t="s">
        <v>4</v>
      </c>
      <c r="M46" s="127" t="s">
        <v>4</v>
      </c>
      <c r="N46" s="127" t="s">
        <v>4</v>
      </c>
      <c r="O46" s="127" t="s">
        <v>4</v>
      </c>
      <c r="P46" s="145" t="s">
        <v>4</v>
      </c>
      <c r="Q46" s="59" t="s">
        <v>4</v>
      </c>
      <c r="R46" s="59" t="s">
        <v>4</v>
      </c>
      <c r="S46" s="146" t="s">
        <v>4</v>
      </c>
      <c r="T46" s="231">
        <v>0</v>
      </c>
      <c r="U46" s="231">
        <v>0</v>
      </c>
      <c r="X46" s="231">
        <v>0</v>
      </c>
      <c r="Y46" s="231">
        <v>0</v>
      </c>
      <c r="Z46" s="231">
        <v>0.214</v>
      </c>
      <c r="AA46" s="231">
        <v>0.20911853352481816</v>
      </c>
      <c r="AB46" s="231">
        <v>1.86</v>
      </c>
      <c r="AC46" s="231">
        <v>1.817572300729728</v>
      </c>
      <c r="AD46" s="76"/>
      <c r="AE46" s="76"/>
      <c r="AF46" s="76"/>
      <c r="AG46" s="76"/>
      <c r="AH46" s="76"/>
      <c r="AI46" s="76"/>
      <c r="AJ46" s="76"/>
      <c r="AK46" s="76"/>
      <c r="AL46" s="76"/>
      <c r="AM46" s="76"/>
      <c r="AN46" s="76"/>
      <c r="AO46" s="76"/>
      <c r="AP46" s="76"/>
      <c r="AQ46" s="76"/>
      <c r="AR46" s="76"/>
      <c r="AS46" s="76"/>
      <c r="AT46" s="76"/>
      <c r="AU46" s="76"/>
      <c r="AV46" s="76"/>
      <c r="AW46" s="76"/>
      <c r="AX46" s="76"/>
      <c r="AY46" s="76"/>
      <c r="AZ46" s="76"/>
      <c r="BA46" s="76"/>
      <c r="BB46" s="77"/>
    </row>
    <row r="47" spans="1:54" ht="16.5" thickBot="1" x14ac:dyDescent="0.3">
      <c r="A47" s="75">
        <f>IF(ISBLANK(VLOOKUP(D47,#REF!,3)),0,1)</f>
        <v>1</v>
      </c>
      <c r="B47" s="74">
        <f t="shared" si="0"/>
        <v>0</v>
      </c>
      <c r="C47" s="52">
        <v>13</v>
      </c>
      <c r="D47" s="53"/>
      <c r="E47" s="54"/>
      <c r="F47" s="55"/>
      <c r="G47" s="164" t="s">
        <v>4</v>
      </c>
      <c r="H47" s="53">
        <v>0</v>
      </c>
      <c r="I47" s="234">
        <v>0.9</v>
      </c>
      <c r="J47" s="127" t="s">
        <v>4</v>
      </c>
      <c r="K47" s="127" t="s">
        <v>4</v>
      </c>
      <c r="L47" s="127" t="s">
        <v>4</v>
      </c>
      <c r="M47" s="127" t="s">
        <v>4</v>
      </c>
      <c r="N47" s="127" t="s">
        <v>4</v>
      </c>
      <c r="O47" s="127" t="s">
        <v>4</v>
      </c>
      <c r="P47" s="145" t="s">
        <v>4</v>
      </c>
      <c r="Q47" s="59" t="s">
        <v>4</v>
      </c>
      <c r="R47" s="59" t="s">
        <v>4</v>
      </c>
      <c r="S47" s="146" t="s">
        <v>4</v>
      </c>
      <c r="T47" s="231">
        <v>0</v>
      </c>
      <c r="U47" s="231">
        <v>0</v>
      </c>
      <c r="X47" s="231">
        <v>0.01</v>
      </c>
      <c r="Y47" s="231">
        <v>9.7718940899447736E-3</v>
      </c>
      <c r="Z47" s="231">
        <v>0.19</v>
      </c>
      <c r="AA47" s="231">
        <v>0.18566598770895071</v>
      </c>
      <c r="AB47" s="231">
        <v>1.8</v>
      </c>
      <c r="AC47" s="231">
        <v>1.7589409361900594</v>
      </c>
      <c r="AD47" s="76"/>
      <c r="AE47" s="76"/>
      <c r="AF47" s="76"/>
      <c r="AG47" s="76"/>
      <c r="AH47" s="76"/>
      <c r="AI47" s="76"/>
      <c r="AJ47" s="76"/>
      <c r="AK47" s="76"/>
      <c r="AL47" s="76"/>
      <c r="AM47" s="76"/>
      <c r="AN47" s="76"/>
      <c r="AO47" s="76"/>
      <c r="AP47" s="76"/>
      <c r="AQ47" s="76"/>
      <c r="AR47" s="76"/>
      <c r="AS47" s="76"/>
      <c r="AT47" s="76"/>
      <c r="AU47" s="76"/>
      <c r="AV47" s="76"/>
      <c r="AW47" s="76"/>
      <c r="AX47" s="76"/>
      <c r="AY47" s="76"/>
      <c r="AZ47" s="76"/>
      <c r="BA47" s="76"/>
      <c r="BB47" s="77"/>
    </row>
    <row r="48" spans="1:54" ht="16.5" thickBot="1" x14ac:dyDescent="0.3">
      <c r="A48" s="75">
        <f>IF(ISBLANK(VLOOKUP(D48,#REF!,3)),0,1)</f>
        <v>1</v>
      </c>
      <c r="B48" s="74">
        <f t="shared" si="0"/>
        <v>0</v>
      </c>
      <c r="C48" s="52">
        <v>14</v>
      </c>
      <c r="D48" s="53"/>
      <c r="E48" s="54"/>
      <c r="F48" s="55"/>
      <c r="G48" s="164" t="s">
        <v>4</v>
      </c>
      <c r="H48" s="53" t="s">
        <v>4</v>
      </c>
      <c r="I48" s="159" t="s">
        <v>4</v>
      </c>
      <c r="J48" s="127" t="s">
        <v>4</v>
      </c>
      <c r="K48" s="127" t="s">
        <v>4</v>
      </c>
      <c r="L48" s="127" t="s">
        <v>4</v>
      </c>
      <c r="M48" s="127" t="s">
        <v>4</v>
      </c>
      <c r="N48" s="127" t="s">
        <v>4</v>
      </c>
      <c r="O48" s="127" t="s">
        <v>4</v>
      </c>
      <c r="P48" s="145" t="s">
        <v>4</v>
      </c>
      <c r="Q48" s="59" t="s">
        <v>4</v>
      </c>
      <c r="R48" s="59" t="s">
        <v>4</v>
      </c>
      <c r="S48" s="146" t="s">
        <v>4</v>
      </c>
      <c r="AD48" s="76"/>
      <c r="AE48" s="76"/>
      <c r="AF48" s="76"/>
      <c r="AG48" s="76"/>
      <c r="AH48" s="76"/>
      <c r="AI48" s="76"/>
      <c r="AJ48" s="76"/>
      <c r="AK48" s="76"/>
      <c r="AL48" s="76"/>
      <c r="AM48" s="76"/>
      <c r="AN48" s="76"/>
      <c r="AO48" s="76"/>
      <c r="AP48" s="76"/>
      <c r="AQ48" s="76"/>
      <c r="AR48" s="76"/>
      <c r="AS48" s="76"/>
      <c r="AT48" s="76"/>
      <c r="AU48" s="76"/>
      <c r="AV48" s="76"/>
      <c r="AW48" s="76"/>
      <c r="AX48" s="76"/>
      <c r="AY48" s="76"/>
      <c r="AZ48" s="76"/>
      <c r="BA48" s="76"/>
      <c r="BB48" s="77"/>
    </row>
    <row r="49" spans="1:54" ht="16.5" thickBot="1" x14ac:dyDescent="0.3">
      <c r="A49" s="75">
        <f>IF(ISBLANK(VLOOKUP(D49,#REF!,3)),0,1)</f>
        <v>1</v>
      </c>
      <c r="B49" s="74">
        <f t="shared" si="0"/>
        <v>0</v>
      </c>
      <c r="C49" s="52">
        <v>15</v>
      </c>
      <c r="D49" s="53"/>
      <c r="E49" s="54"/>
      <c r="F49" s="55"/>
      <c r="G49" s="164" t="s">
        <v>4</v>
      </c>
      <c r="H49" s="53" t="s">
        <v>4</v>
      </c>
      <c r="I49" s="159" t="s">
        <v>4</v>
      </c>
      <c r="J49" s="16"/>
      <c r="K49" s="16"/>
      <c r="L49" s="16"/>
      <c r="M49" s="16"/>
      <c r="N49" s="16"/>
      <c r="O49" s="16"/>
      <c r="P49" s="145" t="s">
        <v>4</v>
      </c>
      <c r="Q49" s="169"/>
      <c r="R49" s="169"/>
      <c r="S49" s="146" t="s">
        <v>4</v>
      </c>
      <c r="AD49" s="76"/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76"/>
      <c r="AR49" s="76"/>
      <c r="AS49" s="76"/>
      <c r="AT49" s="76"/>
      <c r="AU49" s="76"/>
      <c r="AV49" s="76"/>
      <c r="AW49" s="76"/>
      <c r="AX49" s="76"/>
      <c r="AY49" s="76"/>
      <c r="AZ49" s="76"/>
      <c r="BA49" s="76"/>
      <c r="BB49" s="77"/>
    </row>
    <row r="50" spans="1:54" ht="16.5" thickBot="1" x14ac:dyDescent="0.3">
      <c r="A50" s="75">
        <f>IF(ISBLANK(VLOOKUP(D50,#REF!,3)),0,1)</f>
        <v>1</v>
      </c>
      <c r="B50" s="74">
        <f t="shared" si="0"/>
        <v>0</v>
      </c>
      <c r="C50" s="52">
        <v>16</v>
      </c>
      <c r="D50" s="53"/>
      <c r="E50" s="54"/>
      <c r="F50" s="55"/>
      <c r="G50" s="164" t="s">
        <v>4</v>
      </c>
      <c r="H50" s="53" t="s">
        <v>4</v>
      </c>
      <c r="I50" s="159" t="s">
        <v>4</v>
      </c>
      <c r="J50" s="16"/>
      <c r="K50" s="16"/>
      <c r="L50" s="16"/>
      <c r="M50" s="16"/>
      <c r="N50" s="16"/>
      <c r="O50" s="16"/>
      <c r="P50" s="145" t="s">
        <v>4</v>
      </c>
      <c r="Q50" s="169"/>
      <c r="R50" s="169"/>
      <c r="S50" s="146" t="s">
        <v>4</v>
      </c>
      <c r="AD50" s="76"/>
      <c r="AE50" s="76"/>
      <c r="AF50" s="76"/>
      <c r="AG50" s="76"/>
      <c r="AH50" s="76"/>
      <c r="AI50" s="76"/>
      <c r="AJ50" s="76"/>
      <c r="AK50" s="76"/>
      <c r="AL50" s="76"/>
      <c r="AM50" s="76"/>
      <c r="AN50" s="76"/>
      <c r="AO50" s="76"/>
      <c r="AP50" s="76"/>
      <c r="AQ50" s="76"/>
      <c r="AR50" s="76"/>
      <c r="AS50" s="76"/>
      <c r="AT50" s="76"/>
      <c r="AU50" s="76"/>
      <c r="AV50" s="76"/>
      <c r="AW50" s="76"/>
      <c r="AX50" s="76"/>
      <c r="AY50" s="76"/>
      <c r="AZ50" s="76"/>
      <c r="BA50" s="76"/>
      <c r="BB50" s="77"/>
    </row>
    <row r="51" spans="1:54" ht="16.5" thickBot="1" x14ac:dyDescent="0.3">
      <c r="A51" s="75">
        <f>IF(ISBLANK(VLOOKUP(D51,#REF!,3)),0,1)</f>
        <v>1</v>
      </c>
      <c r="B51" s="74">
        <f t="shared" si="0"/>
        <v>0</v>
      </c>
      <c r="C51" s="52">
        <v>17</v>
      </c>
      <c r="D51" s="53"/>
      <c r="E51" s="54"/>
      <c r="F51" s="55"/>
      <c r="G51" s="164" t="s">
        <v>4</v>
      </c>
      <c r="H51" s="53" t="s">
        <v>4</v>
      </c>
      <c r="I51" s="159" t="s">
        <v>4</v>
      </c>
      <c r="J51" s="16"/>
      <c r="K51" s="16"/>
      <c r="L51" s="16"/>
      <c r="M51" s="16"/>
      <c r="N51" s="16"/>
      <c r="O51" s="16"/>
      <c r="P51" s="145" t="s">
        <v>4</v>
      </c>
      <c r="Q51" s="169"/>
      <c r="R51" s="169"/>
      <c r="S51" s="146" t="s">
        <v>4</v>
      </c>
      <c r="AD51" s="76"/>
      <c r="AE51" s="76"/>
      <c r="AF51" s="76"/>
      <c r="AG51" s="76"/>
      <c r="AH51" s="76"/>
      <c r="AI51" s="76"/>
      <c r="AJ51" s="76"/>
      <c r="AK51" s="76"/>
      <c r="AL51" s="76"/>
      <c r="AM51" s="76"/>
      <c r="AN51" s="76"/>
      <c r="AO51" s="76"/>
      <c r="AP51" s="76"/>
      <c r="AQ51" s="76"/>
      <c r="AR51" s="76"/>
      <c r="AS51" s="76"/>
      <c r="AT51" s="76"/>
      <c r="AU51" s="76"/>
      <c r="AV51" s="76"/>
      <c r="AW51" s="76"/>
      <c r="AX51" s="76"/>
      <c r="AY51" s="76"/>
      <c r="AZ51" s="76"/>
      <c r="BA51" s="76"/>
      <c r="BB51" s="77"/>
    </row>
    <row r="52" spans="1:54" ht="16.5" thickBot="1" x14ac:dyDescent="0.3">
      <c r="A52" s="75">
        <f>IF(ISBLANK(VLOOKUP(D52,#REF!,3)),0,1)</f>
        <v>1</v>
      </c>
      <c r="B52" s="74">
        <f t="shared" si="0"/>
        <v>0</v>
      </c>
      <c r="C52" s="52">
        <v>18</v>
      </c>
      <c r="D52" s="53"/>
      <c r="E52" s="54"/>
      <c r="F52" s="55"/>
      <c r="G52" s="164" t="s">
        <v>4</v>
      </c>
      <c r="H52" s="53" t="s">
        <v>4</v>
      </c>
      <c r="I52" s="159" t="s">
        <v>4</v>
      </c>
      <c r="J52" s="16"/>
      <c r="K52" s="16"/>
      <c r="L52" s="16"/>
      <c r="M52" s="16"/>
      <c r="N52" s="16"/>
      <c r="O52" s="16"/>
      <c r="P52" s="145" t="s">
        <v>4</v>
      </c>
      <c r="Q52" s="169"/>
      <c r="R52" s="169"/>
      <c r="S52" s="146" t="s">
        <v>4</v>
      </c>
      <c r="AD52" s="76"/>
      <c r="AE52" s="76"/>
      <c r="AF52" s="76"/>
      <c r="AG52" s="76"/>
      <c r="AH52" s="76"/>
      <c r="AI52" s="76"/>
      <c r="AJ52" s="76"/>
      <c r="AK52" s="76"/>
      <c r="AL52" s="76"/>
      <c r="AM52" s="76"/>
      <c r="AN52" s="76"/>
      <c r="AO52" s="76"/>
      <c r="AP52" s="76"/>
      <c r="AQ52" s="76"/>
      <c r="AR52" s="76"/>
      <c r="AS52" s="76"/>
      <c r="AT52" s="76"/>
      <c r="AU52" s="76"/>
      <c r="AV52" s="76"/>
      <c r="AW52" s="76"/>
      <c r="AX52" s="76"/>
      <c r="AY52" s="76"/>
      <c r="AZ52" s="76"/>
      <c r="BA52" s="76"/>
      <c r="BB52" s="77"/>
    </row>
    <row r="53" spans="1:54" ht="16.5" thickBot="1" x14ac:dyDescent="0.3">
      <c r="A53" s="75">
        <f>IF(ISBLANK(VLOOKUP(D53,#REF!,3)),0,1)</f>
        <v>1</v>
      </c>
      <c r="B53" s="74">
        <f t="shared" si="0"/>
        <v>0</v>
      </c>
      <c r="C53" s="52">
        <v>19</v>
      </c>
      <c r="D53" s="53"/>
      <c r="E53" s="54"/>
      <c r="F53" s="55"/>
      <c r="G53" s="164" t="s">
        <v>4</v>
      </c>
      <c r="H53" s="53" t="s">
        <v>4</v>
      </c>
      <c r="I53" s="159" t="s">
        <v>4</v>
      </c>
      <c r="J53" s="16"/>
      <c r="K53" s="16"/>
      <c r="L53" s="16"/>
      <c r="M53" s="16"/>
      <c r="N53" s="16"/>
      <c r="O53" s="16"/>
      <c r="P53" s="145" t="s">
        <v>4</v>
      </c>
      <c r="Q53" s="169"/>
      <c r="R53" s="169"/>
      <c r="S53" s="146" t="s">
        <v>4</v>
      </c>
      <c r="AD53" s="76"/>
      <c r="AE53" s="76"/>
      <c r="AF53" s="76"/>
      <c r="AG53" s="76"/>
      <c r="AH53" s="76"/>
      <c r="AI53" s="76"/>
      <c r="AJ53" s="76"/>
      <c r="AK53" s="76"/>
      <c r="AL53" s="76"/>
      <c r="AM53" s="76"/>
      <c r="AN53" s="76"/>
      <c r="AO53" s="76"/>
      <c r="AP53" s="76"/>
      <c r="AQ53" s="76"/>
      <c r="AR53" s="76"/>
      <c r="AS53" s="76"/>
      <c r="AT53" s="76"/>
      <c r="AU53" s="76"/>
      <c r="AV53" s="76"/>
      <c r="AW53" s="76"/>
      <c r="AX53" s="76"/>
      <c r="AY53" s="76"/>
      <c r="AZ53" s="76"/>
      <c r="BA53" s="76"/>
      <c r="BB53" s="77"/>
    </row>
    <row r="54" spans="1:54" ht="16.5" thickBot="1" x14ac:dyDescent="0.3">
      <c r="A54" s="75">
        <f>IF(ISBLANK(VLOOKUP(D54,#REF!,3)),0,1)</f>
        <v>1</v>
      </c>
      <c r="B54" s="74">
        <f t="shared" si="0"/>
        <v>0</v>
      </c>
      <c r="C54" s="52">
        <v>20</v>
      </c>
      <c r="D54" s="53"/>
      <c r="E54" s="54"/>
      <c r="F54" s="55"/>
      <c r="G54" s="164" t="s">
        <v>4</v>
      </c>
      <c r="H54" s="53" t="s">
        <v>4</v>
      </c>
      <c r="I54" s="159" t="s">
        <v>4</v>
      </c>
      <c r="J54" s="16"/>
      <c r="K54" s="16"/>
      <c r="L54" s="16"/>
      <c r="M54" s="16"/>
      <c r="N54" s="16"/>
      <c r="O54" s="16"/>
      <c r="P54" s="145" t="s">
        <v>4</v>
      </c>
      <c r="Q54" s="169"/>
      <c r="R54" s="169"/>
      <c r="S54" s="146" t="s">
        <v>4</v>
      </c>
      <c r="AD54" s="76"/>
      <c r="AE54" s="76"/>
      <c r="AF54" s="76"/>
      <c r="AG54" s="76"/>
      <c r="AH54" s="76"/>
      <c r="AI54" s="76"/>
      <c r="AJ54" s="76"/>
      <c r="AK54" s="76"/>
      <c r="AL54" s="76"/>
      <c r="AM54" s="76"/>
      <c r="AN54" s="76"/>
      <c r="AO54" s="76"/>
      <c r="AP54" s="76"/>
      <c r="AQ54" s="76"/>
      <c r="AR54" s="76"/>
      <c r="AS54" s="76"/>
      <c r="AT54" s="76"/>
      <c r="AU54" s="76"/>
      <c r="AV54" s="76"/>
      <c r="AW54" s="76"/>
      <c r="AX54" s="76"/>
      <c r="AY54" s="76"/>
      <c r="AZ54" s="76"/>
      <c r="BA54" s="76"/>
      <c r="BB54" s="77"/>
    </row>
    <row r="55" spans="1:54" ht="16.5" thickBot="1" x14ac:dyDescent="0.3">
      <c r="A55" s="75">
        <f>IF(ISBLANK(VLOOKUP(D55,#REF!,3)),0,1)</f>
        <v>1</v>
      </c>
      <c r="B55" s="74">
        <f t="shared" si="0"/>
        <v>0</v>
      </c>
      <c r="C55" s="52">
        <v>21</v>
      </c>
      <c r="D55" s="53"/>
      <c r="E55" s="54"/>
      <c r="F55" s="55"/>
      <c r="G55" s="164" t="s">
        <v>4</v>
      </c>
      <c r="H55" s="53" t="s">
        <v>4</v>
      </c>
      <c r="I55" s="159" t="s">
        <v>4</v>
      </c>
      <c r="J55" s="16"/>
      <c r="K55" s="16"/>
      <c r="L55" s="16"/>
      <c r="M55" s="16"/>
      <c r="N55" s="16"/>
      <c r="O55" s="16"/>
      <c r="P55" s="145" t="s">
        <v>4</v>
      </c>
      <c r="Q55" s="169"/>
      <c r="R55" s="169"/>
      <c r="S55" s="146" t="s">
        <v>4</v>
      </c>
      <c r="AD55" s="76"/>
      <c r="AE55" s="76"/>
      <c r="AF55" s="76"/>
      <c r="AG55" s="76"/>
      <c r="AH55" s="76"/>
      <c r="AI55" s="76"/>
      <c r="AJ55" s="76"/>
      <c r="AK55" s="76"/>
      <c r="AL55" s="76"/>
      <c r="AM55" s="76"/>
      <c r="AN55" s="76"/>
      <c r="AO55" s="76"/>
      <c r="AP55" s="76"/>
      <c r="AQ55" s="76"/>
      <c r="AR55" s="76"/>
      <c r="AS55" s="76"/>
      <c r="AT55" s="76"/>
      <c r="AU55" s="76"/>
      <c r="AV55" s="76"/>
      <c r="AW55" s="76"/>
      <c r="AX55" s="76"/>
      <c r="AY55" s="76"/>
      <c r="AZ55" s="76"/>
      <c r="BA55" s="76"/>
      <c r="BB55" s="77"/>
    </row>
    <row r="56" spans="1:54" ht="15.75" x14ac:dyDescent="0.25">
      <c r="A56" s="75">
        <f>IF(ISBLANK(VLOOKUP(D56,#REF!,3)),0,1)</f>
        <v>1</v>
      </c>
      <c r="B56" s="74">
        <f t="shared" si="0"/>
        <v>0</v>
      </c>
      <c r="C56" s="52">
        <v>22</v>
      </c>
      <c r="D56" s="53"/>
      <c r="E56" s="54"/>
      <c r="F56" s="55"/>
      <c r="G56" s="164" t="s">
        <v>4</v>
      </c>
      <c r="H56" s="53" t="s">
        <v>4</v>
      </c>
      <c r="I56" s="159" t="s">
        <v>4</v>
      </c>
      <c r="J56" s="16"/>
      <c r="K56" s="16"/>
      <c r="L56" s="16"/>
      <c r="M56" s="16"/>
      <c r="N56" s="16"/>
      <c r="O56" s="16"/>
      <c r="P56" s="145" t="s">
        <v>4</v>
      </c>
      <c r="Q56" s="169"/>
      <c r="R56" s="169"/>
      <c r="S56" s="146" t="s">
        <v>4</v>
      </c>
      <c r="AD56" s="76"/>
      <c r="AE56" s="76"/>
      <c r="AF56" s="76"/>
      <c r="AG56" s="76"/>
      <c r="AH56" s="76"/>
      <c r="AI56" s="76"/>
      <c r="AJ56" s="76"/>
      <c r="AK56" s="76"/>
      <c r="AL56" s="76"/>
      <c r="AM56" s="76"/>
      <c r="AN56" s="76"/>
      <c r="AO56" s="76"/>
      <c r="AP56" s="76"/>
      <c r="AQ56" s="76"/>
      <c r="AR56" s="76"/>
      <c r="AS56" s="76"/>
      <c r="AT56" s="76"/>
      <c r="AU56" s="76"/>
      <c r="AV56" s="76"/>
      <c r="AW56" s="76"/>
      <c r="AX56" s="76"/>
      <c r="AY56" s="76"/>
      <c r="AZ56" s="76"/>
      <c r="BA56" s="76"/>
      <c r="BB56" s="77"/>
    </row>
    <row r="57" spans="1:54" ht="15.75" x14ac:dyDescent="0.25">
      <c r="A57" s="75">
        <f>IF(ISBLANK(VLOOKUP(D57,#REF!,3)),0,1)</f>
        <v>1</v>
      </c>
      <c r="B57" s="74">
        <f t="shared" si="0"/>
        <v>0</v>
      </c>
      <c r="C57" s="52">
        <v>23</v>
      </c>
      <c r="D57" s="53"/>
      <c r="E57" s="54"/>
      <c r="F57" s="55"/>
      <c r="G57" s="164" t="s">
        <v>4</v>
      </c>
      <c r="H57" s="53" t="s">
        <v>4</v>
      </c>
      <c r="I57" s="159" t="s">
        <v>4</v>
      </c>
      <c r="J57" s="16"/>
      <c r="K57" s="16"/>
      <c r="L57" s="16"/>
      <c r="M57" s="16"/>
      <c r="N57" s="16"/>
      <c r="O57" s="16"/>
      <c r="P57" s="169" t="s">
        <v>4</v>
      </c>
      <c r="Q57" s="16"/>
      <c r="R57" s="16"/>
      <c r="S57" s="16" t="s">
        <v>4</v>
      </c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  <c r="AG57" s="76"/>
      <c r="AH57" s="76"/>
      <c r="AI57" s="76"/>
      <c r="AJ57" s="76"/>
      <c r="AK57" s="76"/>
      <c r="AL57" s="76"/>
      <c r="AM57" s="76"/>
      <c r="AN57" s="76"/>
      <c r="AO57" s="76"/>
      <c r="AP57" s="76"/>
      <c r="AQ57" s="76"/>
      <c r="AR57" s="76"/>
      <c r="AS57" s="76"/>
      <c r="AT57" s="76"/>
      <c r="AU57" s="76"/>
      <c r="AV57" s="76"/>
      <c r="AW57" s="76"/>
      <c r="AX57" s="76"/>
      <c r="AY57" s="76"/>
      <c r="AZ57" s="76"/>
      <c r="BA57" s="76"/>
      <c r="BB57" s="77"/>
    </row>
    <row r="58" spans="1:54" ht="16.5" thickBot="1" x14ac:dyDescent="0.3">
      <c r="A58" s="75">
        <f>IF(ISBLANK(VLOOKUP(D58,#REF!,3)),0,1)</f>
        <v>1</v>
      </c>
      <c r="B58" s="74">
        <f t="shared" si="0"/>
        <v>0</v>
      </c>
      <c r="C58" s="61">
        <v>24</v>
      </c>
      <c r="D58" s="62"/>
      <c r="E58" s="63"/>
      <c r="F58" s="64"/>
      <c r="G58" s="164" t="s">
        <v>4</v>
      </c>
      <c r="H58" s="53" t="s">
        <v>4</v>
      </c>
      <c r="I58" s="159" t="s">
        <v>4</v>
      </c>
      <c r="J58" s="152" t="s">
        <v>4</v>
      </c>
      <c r="K58" s="65" t="str">
        <f>IF(ISBLANK(E58),"",(0.000824493-(0.0000040899*E58)+(0.000000076438*E58^2)-(0.00000000082467*E58^3)+(0.0000000000053875*E58^4)))</f>
        <v/>
      </c>
      <c r="L58" s="65" t="str">
        <f t="shared" ref="L58" si="6">IF(ISBLANK(E58),"",(-0.00000572466+(0.00000010227*E58)-(0.0000000016546*E58^2)))</f>
        <v/>
      </c>
      <c r="M58" s="65" t="str">
        <f t="shared" ref="M58" si="7">IF(ISBLANK(E58),"",IF(ISBLANK(G58),(O58+(K58*35)+(L58*35^1.5)+(0.00000048314*35^2)),(O58+(K58*G58)+(L58*G58^1.5)+(0.00000048314*G58^2))))</f>
        <v/>
      </c>
      <c r="N58" s="66" t="str">
        <f t="shared" ref="N58" si="8">IF(ISBLANK(D58),"",IF(ISBLANK(G58),J58*(1+0.00001*(35-20)),J58*(1+0.00001*(G58-20))))</f>
        <v/>
      </c>
      <c r="O58" s="65" t="str">
        <f t="shared" ref="O58" si="9">IF(ISBLANK(E58),"",(0.999842594+(0.00006793952*E58)-(0.00000909529*E58^2)+(0.0000001001685*E58^3)-(0.000000001120083*E58^4)+(0.000000000006536332*E58^5)))</f>
        <v/>
      </c>
      <c r="P58" s="67" t="s">
        <v>4</v>
      </c>
      <c r="Q58" s="153" t="s">
        <v>4</v>
      </c>
      <c r="R58" s="153" t="s">
        <v>4</v>
      </c>
      <c r="S58" s="68" t="s">
        <v>4</v>
      </c>
      <c r="T58" s="78"/>
      <c r="U58" s="78"/>
      <c r="V58" s="78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/>
      <c r="AH58" s="78"/>
      <c r="AI58" s="78"/>
      <c r="AJ58" s="78"/>
      <c r="AK58" s="78"/>
      <c r="AL58" s="78"/>
      <c r="AM58" s="78"/>
      <c r="AN58" s="78"/>
      <c r="AO58" s="78"/>
      <c r="AP58" s="78"/>
      <c r="AQ58" s="78"/>
      <c r="AR58" s="78"/>
      <c r="AS58" s="78"/>
      <c r="AT58" s="78"/>
      <c r="AU58" s="78"/>
      <c r="AV58" s="78"/>
      <c r="AW58" s="78"/>
      <c r="AX58" s="78"/>
      <c r="AY58" s="78"/>
      <c r="AZ58" s="78"/>
      <c r="BA58" s="78"/>
      <c r="BB58" s="79"/>
    </row>
  </sheetData>
  <dataConsolidate/>
  <mergeCells count="70"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AV31:AV32"/>
    <mergeCell ref="AW31:AW32"/>
    <mergeCell ref="AX31:AX32"/>
    <mergeCell ref="AY31:AY32"/>
    <mergeCell ref="AZ31:AZ32"/>
    <mergeCell ref="BA31:BA32"/>
    <mergeCell ref="AP31:AP32"/>
    <mergeCell ref="AQ31:AQ32"/>
    <mergeCell ref="AR31:AR32"/>
    <mergeCell ref="AS31:AS32"/>
    <mergeCell ref="AT31:AT32"/>
    <mergeCell ref="AU31:AU32"/>
    <mergeCell ref="AJ31:AJ32"/>
    <mergeCell ref="AK31:AK32"/>
    <mergeCell ref="AL31:AL32"/>
    <mergeCell ref="AM31:AM32"/>
    <mergeCell ref="AN31:AN32"/>
    <mergeCell ref="AO31:AO32"/>
    <mergeCell ref="AD31:AD32"/>
    <mergeCell ref="AE31:AE32"/>
    <mergeCell ref="AF31:AF32"/>
    <mergeCell ref="AG31:AG32"/>
    <mergeCell ref="AH31:AH32"/>
    <mergeCell ref="AI31:AI32"/>
    <mergeCell ref="P31:S32"/>
    <mergeCell ref="T31:U32"/>
    <mergeCell ref="V31:W32"/>
    <mergeCell ref="X31:Y32"/>
    <mergeCell ref="Z31:AA32"/>
    <mergeCell ref="AB31:AC32"/>
    <mergeCell ref="J31:J32"/>
    <mergeCell ref="K31:K32"/>
    <mergeCell ref="L31:L32"/>
    <mergeCell ref="M31:M32"/>
    <mergeCell ref="N31:N32"/>
    <mergeCell ref="O31:O32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G8:H8"/>
    <mergeCell ref="Q8:R8"/>
    <mergeCell ref="G9:H9"/>
    <mergeCell ref="Q9:R9"/>
    <mergeCell ref="G10:H10"/>
    <mergeCell ref="Q10:R10"/>
    <mergeCell ref="C2:E2"/>
    <mergeCell ref="F2:T2"/>
    <mergeCell ref="C4:U4"/>
    <mergeCell ref="C6:E6"/>
    <mergeCell ref="F6:G6"/>
    <mergeCell ref="H6:J6"/>
    <mergeCell ref="P6:Q6"/>
    <mergeCell ref="R6:S6"/>
    <mergeCell ref="T6:U6"/>
  </mergeCells>
  <dataValidations count="4">
    <dataValidation type="list" allowBlank="1" showErrorMessage="1" sqref="I29">
      <formula1>$O$28:$O$30</formula1>
    </dataValidation>
    <dataValidation allowBlank="1" showErrorMessage="1" sqref="J30"/>
    <dataValidation type="list" showInputMessage="1" showErrorMessage="1" promptTitle="Choix Cardinal" sqref="P10">
      <formula1>$N$8:$N$10</formula1>
    </dataValidation>
    <dataValidation type="list" showInputMessage="1" showErrorMessage="1" promptTitle="Choix Cardinal" sqref="P9">
      <formula1>$M$8:$M$10</formula1>
    </dataValidation>
  </dataValidations>
  <pageMargins left="0.7" right="0.7" top="0.75" bottom="0.75" header="0.3" footer="0.3"/>
  <pageSetup paperSize="9" orientation="portrait" horizontalDpi="4294967293" r:id="rId1"/>
  <drawing r:id="rId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8"/>
  <sheetViews>
    <sheetView zoomScaleNormal="100" workbookViewId="0">
      <selection activeCell="T35" sqref="T35:U56"/>
    </sheetView>
  </sheetViews>
  <sheetFormatPr baseColWidth="10" defaultColWidth="11.42578125" defaultRowHeight="15" x14ac:dyDescent="0.25"/>
  <cols>
    <col min="1" max="2" width="0.85546875" style="80" customWidth="1"/>
    <col min="3" max="3" width="3.7109375" style="80" customWidth="1"/>
    <col min="4" max="8" width="10.28515625" style="80" customWidth="1"/>
    <col min="9" max="10" width="15.7109375" style="80" customWidth="1"/>
    <col min="11" max="15" width="10.7109375" style="80" hidden="1" customWidth="1"/>
    <col min="16" max="16" width="10.7109375" style="80" customWidth="1"/>
    <col min="17" max="29" width="10.28515625" style="80" customWidth="1"/>
    <col min="30" max="16384" width="11.42578125" style="80"/>
  </cols>
  <sheetData>
    <row r="1" spans="3:23" ht="3" customHeight="1" thickBot="1" x14ac:dyDescent="0.3"/>
    <row r="2" spans="3:23" ht="21" x14ac:dyDescent="0.35">
      <c r="C2" s="214" t="s">
        <v>19</v>
      </c>
      <c r="D2" s="215"/>
      <c r="E2" s="215"/>
      <c r="F2" s="216" t="s">
        <v>147</v>
      </c>
      <c r="G2" s="216"/>
      <c r="H2" s="216"/>
      <c r="I2" s="216"/>
      <c r="J2" s="216"/>
      <c r="K2" s="216"/>
      <c r="L2" s="216"/>
      <c r="M2" s="216"/>
      <c r="N2" s="216"/>
      <c r="O2" s="216"/>
      <c r="P2" s="216"/>
      <c r="Q2" s="216"/>
      <c r="R2" s="216"/>
      <c r="S2" s="216"/>
      <c r="T2" s="216"/>
      <c r="U2" s="1"/>
    </row>
    <row r="3" spans="3:23" x14ac:dyDescent="0.25">
      <c r="C3" s="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2"/>
    </row>
    <row r="4" spans="3:23" ht="21.75" thickBot="1" x14ac:dyDescent="0.4">
      <c r="C4" s="217" t="s">
        <v>75</v>
      </c>
      <c r="D4" s="218"/>
      <c r="E4" s="218"/>
      <c r="F4" s="218"/>
      <c r="G4" s="218"/>
      <c r="H4" s="218"/>
      <c r="I4" s="218"/>
      <c r="J4" s="218"/>
      <c r="K4" s="218"/>
      <c r="L4" s="218"/>
      <c r="M4" s="218"/>
      <c r="N4" s="218"/>
      <c r="O4" s="218"/>
      <c r="P4" s="218"/>
      <c r="Q4" s="218"/>
      <c r="R4" s="218"/>
      <c r="S4" s="218"/>
      <c r="T4" s="218"/>
      <c r="U4" s="219"/>
    </row>
    <row r="5" spans="3:23" ht="15.75" customHeight="1" thickBot="1" x14ac:dyDescent="0.4">
      <c r="C5" s="7"/>
      <c r="D5" s="7"/>
      <c r="E5" s="7"/>
      <c r="F5" s="7"/>
      <c r="G5" s="7"/>
      <c r="J5" s="7"/>
      <c r="K5" s="7"/>
      <c r="L5" s="7"/>
      <c r="M5" s="7"/>
      <c r="N5" s="7"/>
      <c r="O5" s="7"/>
      <c r="P5" s="7"/>
      <c r="Q5" s="7"/>
      <c r="R5" s="7"/>
    </row>
    <row r="6" spans="3:23" ht="16.5" customHeight="1" thickBot="1" x14ac:dyDescent="0.3">
      <c r="C6" s="220" t="s">
        <v>38</v>
      </c>
      <c r="D6" s="221"/>
      <c r="E6" s="221"/>
      <c r="F6" s="222">
        <v>71</v>
      </c>
      <c r="G6" s="222"/>
      <c r="H6" s="221" t="s">
        <v>37</v>
      </c>
      <c r="I6" s="221"/>
      <c r="J6" s="221"/>
      <c r="K6" s="51"/>
      <c r="L6" s="51"/>
      <c r="M6" s="51"/>
      <c r="N6" s="50"/>
      <c r="O6" s="51"/>
      <c r="P6" s="223">
        <v>1</v>
      </c>
      <c r="Q6" s="223"/>
      <c r="R6" s="224" t="s">
        <v>78</v>
      </c>
      <c r="S6" s="224"/>
      <c r="T6" s="225">
        <v>37435</v>
      </c>
      <c r="U6" s="226"/>
    </row>
    <row r="7" spans="3:23" ht="16.5" customHeight="1" thickBot="1" x14ac:dyDescent="0.4">
      <c r="C7" s="34"/>
      <c r="D7" s="34"/>
      <c r="E7" s="33"/>
      <c r="F7" s="35"/>
      <c r="G7" s="33"/>
      <c r="H7" s="33"/>
      <c r="I7" s="33"/>
      <c r="J7" s="33"/>
      <c r="K7" s="33"/>
      <c r="L7" s="33"/>
      <c r="M7" s="33"/>
      <c r="N7" s="33"/>
      <c r="O7" s="37"/>
      <c r="P7" s="33"/>
      <c r="Q7" s="36"/>
    </row>
    <row r="8" spans="3:23" ht="15" customHeight="1" x14ac:dyDescent="0.25">
      <c r="C8" s="46"/>
      <c r="D8" s="33"/>
      <c r="G8" s="206" t="s">
        <v>57</v>
      </c>
      <c r="H8" s="207"/>
      <c r="I8" s="172" t="s">
        <v>50</v>
      </c>
      <c r="J8" s="172" t="s">
        <v>46</v>
      </c>
      <c r="K8" s="44"/>
      <c r="L8" s="44"/>
      <c r="M8" s="44"/>
      <c r="N8" s="44"/>
      <c r="O8" s="47"/>
      <c r="P8" s="45" t="s">
        <v>52</v>
      </c>
      <c r="Q8" s="208" t="s">
        <v>47</v>
      </c>
      <c r="R8" s="209"/>
    </row>
    <row r="9" spans="3:23" ht="14.25" customHeight="1" x14ac:dyDescent="0.25">
      <c r="C9" s="46"/>
      <c r="D9" s="33"/>
      <c r="G9" s="210" t="s">
        <v>48</v>
      </c>
      <c r="H9" s="211"/>
      <c r="I9" s="38">
        <v>6</v>
      </c>
      <c r="J9" s="39">
        <v>1.41</v>
      </c>
      <c r="K9" s="42" t="s">
        <v>51</v>
      </c>
      <c r="L9" s="43" t="str">
        <f>IF(P9=M9,"+","-")</f>
        <v>-</v>
      </c>
      <c r="M9" s="42" t="s">
        <v>3</v>
      </c>
      <c r="N9" s="42" t="s">
        <v>54</v>
      </c>
      <c r="O9" s="16" t="str">
        <f>IF(ISBLANK(I9),"",IF(ISBLANK(J9),"",IF(P9=M10,L9&amp;N11,N11)))</f>
        <v>-6°1,41</v>
      </c>
      <c r="P9" s="39" t="s">
        <v>53</v>
      </c>
      <c r="Q9" s="212">
        <f>IF(ISBLANK(I9),"",IF(ISBLANK(J9),"",IF(J9&gt;60,"ERREUR !!",O11*(I9+(J9/60)))))</f>
        <v>-6.0235000000000003</v>
      </c>
      <c r="R9" s="213"/>
    </row>
    <row r="10" spans="3:23" ht="15" customHeight="1" x14ac:dyDescent="0.25">
      <c r="C10" s="46"/>
      <c r="D10" s="33"/>
      <c r="G10" s="210" t="s">
        <v>49</v>
      </c>
      <c r="H10" s="211"/>
      <c r="I10" s="38">
        <v>5</v>
      </c>
      <c r="J10" s="39">
        <v>59.81</v>
      </c>
      <c r="K10" s="42" t="s">
        <v>51</v>
      </c>
      <c r="L10" s="43" t="str">
        <f>IF(P10=N9,"+","-")</f>
        <v>+</v>
      </c>
      <c r="M10" s="42" t="s">
        <v>53</v>
      </c>
      <c r="N10" s="42" t="s">
        <v>55</v>
      </c>
      <c r="O10" s="11" t="str">
        <f>IF(ISBLANK(I10),"",IF(ISBLANK(J10),"",IF(P10=N10,L10&amp;N12,N12)))</f>
        <v>5°59,81</v>
      </c>
      <c r="P10" s="39" t="s">
        <v>54</v>
      </c>
      <c r="Q10" s="212">
        <f>IF(ISBLANK(I10),"",IF(ISBLANK(J10),"",IF(J10&gt;60,"ERREUR !!",O12*(I10+(J10/60)))))</f>
        <v>5.996833333333333</v>
      </c>
      <c r="R10" s="213"/>
      <c r="S10" s="31"/>
      <c r="T10" s="31"/>
    </row>
    <row r="11" spans="3:23" x14ac:dyDescent="0.25">
      <c r="G11" s="194" t="s">
        <v>72</v>
      </c>
      <c r="H11" s="195"/>
      <c r="I11" s="83" t="s">
        <v>33</v>
      </c>
      <c r="J11" s="85">
        <v>37435</v>
      </c>
      <c r="K11" s="85"/>
      <c r="L11" s="85"/>
      <c r="M11" s="85"/>
      <c r="N11" s="86" t="str">
        <f>I9&amp;"°"&amp;J9</f>
        <v>6°1,41</v>
      </c>
      <c r="O11" s="87">
        <f>IF(P9=M10,-1,1)</f>
        <v>-1</v>
      </c>
      <c r="P11" s="198" t="str">
        <f>TEXT(J11,"aaaa-mm-jj")&amp;"T"&amp;TEXT(J12,"hh:mm:ss")&amp;"z"</f>
        <v>2006-06-29T10:45:00z</v>
      </c>
      <c r="Q11" s="198"/>
      <c r="R11" s="199"/>
      <c r="T11" s="30"/>
      <c r="U11" s="30"/>
      <c r="V11" s="32"/>
      <c r="W11" s="32"/>
    </row>
    <row r="12" spans="3:23" ht="15.75" thickBot="1" x14ac:dyDescent="0.3">
      <c r="G12" s="196"/>
      <c r="H12" s="197"/>
      <c r="I12" s="84" t="s">
        <v>73</v>
      </c>
      <c r="J12" s="114">
        <v>0.44791666666666669</v>
      </c>
      <c r="K12" s="88"/>
      <c r="L12" s="88"/>
      <c r="M12" s="88"/>
      <c r="N12" s="89" t="str">
        <f>I10&amp;"°"&amp;J10</f>
        <v>5°59,81</v>
      </c>
      <c r="O12" s="87">
        <f>IF(P10=N10,-1,1)</f>
        <v>1</v>
      </c>
      <c r="P12" s="200"/>
      <c r="Q12" s="200"/>
      <c r="R12" s="201"/>
      <c r="T12" s="30"/>
      <c r="U12" s="30"/>
      <c r="V12" s="32"/>
      <c r="W12" s="32"/>
    </row>
    <row r="13" spans="3:23" ht="15.75" thickBot="1" x14ac:dyDescent="0.3">
      <c r="C13" s="5" t="s">
        <v>1</v>
      </c>
      <c r="D13" s="5"/>
      <c r="E13" s="6"/>
      <c r="K13" s="81"/>
      <c r="L13" s="81"/>
      <c r="M13" s="81"/>
      <c r="N13" s="81"/>
      <c r="O13" s="81"/>
      <c r="P13" s="81"/>
      <c r="Q13" s="82"/>
    </row>
    <row r="14" spans="3:23" ht="15" customHeight="1" thickBot="1" x14ac:dyDescent="0.3">
      <c r="C14" s="97" t="s">
        <v>7</v>
      </c>
      <c r="D14" s="90"/>
      <c r="E14" s="90"/>
      <c r="F14" s="90"/>
      <c r="G14" s="90"/>
      <c r="H14" s="91"/>
      <c r="I14" s="91"/>
      <c r="J14" s="91"/>
      <c r="K14" s="90"/>
      <c r="L14" s="90"/>
      <c r="M14" s="90"/>
      <c r="N14" s="91"/>
      <c r="O14" s="12"/>
      <c r="P14" s="91"/>
      <c r="Q14" s="12" t="s">
        <v>17</v>
      </c>
      <c r="R14" s="17">
        <v>22.4</v>
      </c>
      <c r="S14" s="92" t="s">
        <v>2</v>
      </c>
    </row>
    <row r="15" spans="3:23" ht="14.25" customHeight="1" x14ac:dyDescent="0.25">
      <c r="C15" s="98" t="s">
        <v>32</v>
      </c>
      <c r="D15" s="93"/>
      <c r="E15" s="93"/>
      <c r="F15" s="93"/>
      <c r="G15" s="93"/>
      <c r="H15" s="23"/>
      <c r="I15" s="23"/>
      <c r="J15" s="23"/>
      <c r="K15" s="93"/>
      <c r="L15" s="93"/>
      <c r="M15" s="93"/>
      <c r="N15" s="23"/>
      <c r="O15" s="13"/>
      <c r="P15" s="23"/>
      <c r="Q15" s="13" t="s">
        <v>34</v>
      </c>
      <c r="R15" s="17">
        <v>22.4</v>
      </c>
      <c r="S15" s="94" t="s">
        <v>2</v>
      </c>
    </row>
    <row r="16" spans="3:23" x14ac:dyDescent="0.25">
      <c r="C16" s="98" t="s">
        <v>11</v>
      </c>
      <c r="D16" s="93"/>
      <c r="E16" s="93"/>
      <c r="F16" s="93"/>
      <c r="G16" s="93"/>
      <c r="H16" s="23"/>
      <c r="I16" s="23"/>
      <c r="J16" s="23"/>
      <c r="K16" s="93"/>
      <c r="L16" s="93"/>
      <c r="M16" s="93"/>
      <c r="N16" s="23"/>
      <c r="O16" s="14"/>
      <c r="P16" s="23"/>
      <c r="Q16" s="14" t="s">
        <v>35</v>
      </c>
      <c r="R16" s="20" t="s">
        <v>4</v>
      </c>
      <c r="S16" s="94" t="s">
        <v>6</v>
      </c>
    </row>
    <row r="17" spans="3:54" ht="15.75" thickBot="1" x14ac:dyDescent="0.3">
      <c r="C17" s="99" t="s">
        <v>12</v>
      </c>
      <c r="D17" s="95"/>
      <c r="E17" s="95"/>
      <c r="F17" s="95"/>
      <c r="G17" s="95"/>
      <c r="H17" s="24"/>
      <c r="I17" s="24"/>
      <c r="J17" s="24"/>
      <c r="K17" s="95"/>
      <c r="L17" s="95"/>
      <c r="M17" s="95"/>
      <c r="N17" s="24"/>
      <c r="O17" s="15"/>
      <c r="P17" s="24"/>
      <c r="Q17" s="15" t="s">
        <v>36</v>
      </c>
      <c r="R17" s="21" t="s">
        <v>4</v>
      </c>
      <c r="S17" s="96" t="s">
        <v>6</v>
      </c>
    </row>
    <row r="18" spans="3:54" hidden="1" x14ac:dyDescent="0.25">
      <c r="C18" s="8" t="s">
        <v>8</v>
      </c>
      <c r="D18" s="9"/>
      <c r="E18" s="9"/>
      <c r="F18" s="9"/>
      <c r="G18" s="9"/>
      <c r="H18" s="9"/>
      <c r="I18" s="9"/>
      <c r="J18" s="9"/>
      <c r="K18" s="10"/>
      <c r="L18" s="10"/>
      <c r="M18" s="10"/>
      <c r="N18" s="10"/>
      <c r="O18" s="25" t="s">
        <v>0</v>
      </c>
      <c r="P18" s="19">
        <f>(0.999842594+(0.00006793952*$R$14)-(0.00000909529*$R$14^2)+(0.0000001001685*$R$14^3)-(0.000000001120083*$R$14^4)+(0.000000000006536332*$R$14^5))</f>
        <v>0.99768148881597907</v>
      </c>
      <c r="Q18" s="10"/>
      <c r="R18" s="2"/>
    </row>
    <row r="19" spans="3:54" hidden="1" x14ac:dyDescent="0.25">
      <c r="C19" s="8" t="s">
        <v>9</v>
      </c>
      <c r="D19" s="9"/>
      <c r="E19" s="9"/>
      <c r="F19" s="9"/>
      <c r="G19" s="9"/>
      <c r="H19" s="9"/>
      <c r="I19" s="9"/>
      <c r="J19" s="9"/>
      <c r="K19" s="10"/>
      <c r="L19" s="10"/>
      <c r="M19" s="10"/>
      <c r="N19" s="10"/>
      <c r="O19" s="25" t="s">
        <v>43</v>
      </c>
      <c r="P19" s="19" t="e">
        <f>$P$24*($P$18/#REF!)</f>
        <v>#REF!</v>
      </c>
      <c r="Q19" s="10" t="s">
        <v>3</v>
      </c>
      <c r="R19" s="2"/>
    </row>
    <row r="20" spans="3:54" hidden="1" x14ac:dyDescent="0.25">
      <c r="C20" s="8" t="s">
        <v>18</v>
      </c>
      <c r="D20" s="9"/>
      <c r="E20" s="9"/>
      <c r="F20" s="9"/>
      <c r="G20" s="9"/>
      <c r="H20" s="9"/>
      <c r="I20" s="9"/>
      <c r="J20" s="9"/>
      <c r="K20" s="10"/>
      <c r="L20" s="10"/>
      <c r="M20" s="10"/>
      <c r="N20" s="10"/>
      <c r="O20" s="25" t="s">
        <v>44</v>
      </c>
      <c r="P20" s="19" t="e">
        <f>5+#REF!</f>
        <v>#REF!</v>
      </c>
      <c r="Q20" s="10" t="s">
        <v>6</v>
      </c>
      <c r="R20" s="2"/>
    </row>
    <row r="21" spans="3:54" hidden="1" x14ac:dyDescent="0.25">
      <c r="C21" s="8" t="s">
        <v>10</v>
      </c>
      <c r="D21" s="9"/>
      <c r="E21" s="9"/>
      <c r="F21" s="9"/>
      <c r="G21" s="9"/>
      <c r="H21" s="9"/>
      <c r="I21" s="9"/>
      <c r="J21" s="9"/>
      <c r="K21" s="10"/>
      <c r="L21" s="10"/>
      <c r="M21" s="10"/>
      <c r="N21" s="10"/>
      <c r="O21" s="25" t="s">
        <v>45</v>
      </c>
      <c r="P21" s="19" t="e">
        <f>P20*(1+0.00001*(R14-20))</f>
        <v>#REF!</v>
      </c>
      <c r="Q21" s="10" t="s">
        <v>6</v>
      </c>
      <c r="R21" s="2"/>
    </row>
    <row r="22" spans="3:54" hidden="1" x14ac:dyDescent="0.25">
      <c r="C22" s="8" t="s">
        <v>13</v>
      </c>
      <c r="D22" s="9"/>
      <c r="E22" s="9"/>
      <c r="F22" s="9"/>
      <c r="G22" s="9"/>
      <c r="H22" s="9"/>
      <c r="I22" s="9"/>
      <c r="J22" s="9"/>
      <c r="K22" s="10"/>
      <c r="L22" s="10"/>
      <c r="M22" s="10"/>
      <c r="N22" s="10"/>
      <c r="O22" s="25" t="s">
        <v>39</v>
      </c>
      <c r="P22" s="22" t="e">
        <f>$R$16*(1+0.00001*(20-$R$14))</f>
        <v>#VALUE!</v>
      </c>
      <c r="Q22" s="10" t="s">
        <v>6</v>
      </c>
      <c r="R22" s="2"/>
    </row>
    <row r="23" spans="3:54" hidden="1" x14ac:dyDescent="0.25">
      <c r="C23" s="8" t="s">
        <v>14</v>
      </c>
      <c r="D23" s="9"/>
      <c r="E23" s="9"/>
      <c r="F23" s="9"/>
      <c r="G23" s="9"/>
      <c r="H23" s="9"/>
      <c r="I23" s="9"/>
      <c r="J23" s="9"/>
      <c r="K23" s="10"/>
      <c r="L23" s="10"/>
      <c r="M23" s="10"/>
      <c r="N23" s="10"/>
      <c r="O23" s="25" t="s">
        <v>40</v>
      </c>
      <c r="P23" s="22" t="e">
        <f>$R$17*(1+0.00001*(20-$R$14))</f>
        <v>#VALUE!</v>
      </c>
      <c r="Q23" s="10" t="s">
        <v>6</v>
      </c>
      <c r="R23" s="2"/>
    </row>
    <row r="24" spans="3:54" hidden="1" x14ac:dyDescent="0.25">
      <c r="C24" s="8" t="s">
        <v>15</v>
      </c>
      <c r="D24" s="9"/>
      <c r="E24" s="9"/>
      <c r="F24" s="9"/>
      <c r="G24" s="9"/>
      <c r="H24" s="9"/>
      <c r="I24" s="9"/>
      <c r="J24" s="9"/>
      <c r="K24" s="10"/>
      <c r="L24" s="10"/>
      <c r="M24" s="10"/>
      <c r="N24" s="10"/>
      <c r="O24" s="25" t="s">
        <v>41</v>
      </c>
      <c r="P24" s="23" t="e">
        <f>MAX(#REF!)</f>
        <v>#REF!</v>
      </c>
      <c r="Q24" s="10" t="s">
        <v>3</v>
      </c>
      <c r="R24" s="2"/>
    </row>
    <row r="25" spans="3:54" hidden="1" x14ac:dyDescent="0.25">
      <c r="C25" s="8" t="s">
        <v>16</v>
      </c>
      <c r="D25" s="9"/>
      <c r="E25" s="9"/>
      <c r="F25" s="9"/>
      <c r="G25" s="9"/>
      <c r="H25" s="9"/>
      <c r="I25" s="9"/>
      <c r="J25" s="9"/>
      <c r="K25" s="10"/>
      <c r="L25" s="10"/>
      <c r="M25" s="10"/>
      <c r="N25" s="10"/>
      <c r="O25" s="25" t="s">
        <v>42</v>
      </c>
      <c r="P25" s="23" t="e">
        <f>IF(ISBLANK(R14),"",IF(ISBLANK(P21),"",IF(ISBLANK(R17),"",(($P$24*$P$18)/($P$22-$P$23)))))</f>
        <v>#REF!</v>
      </c>
      <c r="Q25" s="10" t="s">
        <v>3</v>
      </c>
      <c r="R25" s="2"/>
    </row>
    <row r="26" spans="3:54" hidden="1" x14ac:dyDescent="0.25">
      <c r="C26" s="40" t="s">
        <v>31</v>
      </c>
      <c r="D26" s="41"/>
      <c r="E26" s="41"/>
      <c r="F26" s="41"/>
      <c r="G26" s="41"/>
      <c r="H26" s="41"/>
      <c r="I26" s="41"/>
      <c r="J26" s="41"/>
      <c r="K26" s="10"/>
      <c r="L26" s="10"/>
      <c r="M26" s="10"/>
      <c r="N26" s="10"/>
      <c r="O26" s="25" t="s">
        <v>30</v>
      </c>
      <c r="P26" s="23" t="e">
        <f>2+(#REF!+#REF!)</f>
        <v>#REF!</v>
      </c>
      <c r="Q26" s="10" t="s">
        <v>6</v>
      </c>
      <c r="R26" s="2"/>
    </row>
    <row r="27" spans="3:54" ht="15.75" hidden="1" thickBot="1" x14ac:dyDescent="0.3">
      <c r="C27" s="26"/>
      <c r="D27" s="27"/>
      <c r="E27" s="27"/>
      <c r="F27" s="27"/>
      <c r="G27" s="27"/>
      <c r="H27" s="27"/>
      <c r="I27" s="27"/>
      <c r="J27" s="27"/>
      <c r="K27" s="28"/>
      <c r="L27" s="28"/>
      <c r="M27" s="28"/>
      <c r="N27" s="28"/>
      <c r="O27" s="29" t="s">
        <v>29</v>
      </c>
      <c r="P27" s="24">
        <v>1.6999999999999999E-3</v>
      </c>
      <c r="Q27" s="28"/>
      <c r="R27" s="4"/>
    </row>
    <row r="29" spans="3:54" ht="15.75" x14ac:dyDescent="0.25">
      <c r="E29" s="202" t="s">
        <v>60</v>
      </c>
      <c r="F29" s="202"/>
      <c r="G29" s="202"/>
      <c r="H29" s="202"/>
      <c r="I29" s="69" t="s">
        <v>66</v>
      </c>
      <c r="K29" s="70"/>
      <c r="L29" s="70"/>
      <c r="M29" s="70"/>
      <c r="N29" s="71"/>
      <c r="O29" s="70" t="s">
        <v>66</v>
      </c>
    </row>
    <row r="30" spans="3:54" ht="16.5" thickBot="1" x14ac:dyDescent="0.3">
      <c r="E30" s="173"/>
      <c r="F30" s="173"/>
      <c r="G30" s="173"/>
      <c r="H30" s="173"/>
      <c r="I30" s="173"/>
      <c r="J30" s="73"/>
      <c r="K30" s="72"/>
      <c r="L30" s="72"/>
      <c r="M30" s="72"/>
      <c r="N30" s="71"/>
      <c r="O30" s="71" t="s">
        <v>65</v>
      </c>
      <c r="P30" s="71"/>
    </row>
    <row r="31" spans="3:54" ht="15.75" customHeight="1" x14ac:dyDescent="0.25">
      <c r="C31" s="203" t="s">
        <v>5</v>
      </c>
      <c r="D31" s="190" t="s">
        <v>24</v>
      </c>
      <c r="E31" s="190" t="s">
        <v>58</v>
      </c>
      <c r="F31" s="190" t="s">
        <v>56</v>
      </c>
      <c r="G31" s="190" t="s">
        <v>20</v>
      </c>
      <c r="H31" s="190" t="s">
        <v>76</v>
      </c>
      <c r="I31" s="188" t="s">
        <v>77</v>
      </c>
      <c r="J31" s="188" t="s">
        <v>64</v>
      </c>
      <c r="K31" s="190" t="s">
        <v>21</v>
      </c>
      <c r="L31" s="190" t="s">
        <v>22</v>
      </c>
      <c r="M31" s="190" t="s">
        <v>26</v>
      </c>
      <c r="N31" s="190" t="s">
        <v>25</v>
      </c>
      <c r="O31" s="190" t="s">
        <v>23</v>
      </c>
      <c r="P31" s="192" t="s">
        <v>74</v>
      </c>
      <c r="Q31" s="192"/>
      <c r="R31" s="192"/>
      <c r="S31" s="192"/>
      <c r="T31" s="184" t="s">
        <v>69</v>
      </c>
      <c r="U31" s="184"/>
      <c r="V31" s="184" t="s">
        <v>70</v>
      </c>
      <c r="W31" s="184"/>
      <c r="X31" s="184" t="s">
        <v>71</v>
      </c>
      <c r="Y31" s="184"/>
      <c r="Z31" s="184" t="s">
        <v>67</v>
      </c>
      <c r="AA31" s="184"/>
      <c r="AB31" s="184" t="s">
        <v>68</v>
      </c>
      <c r="AC31" s="186"/>
      <c r="AD31" s="227" t="s">
        <v>80</v>
      </c>
      <c r="AE31" s="227" t="s">
        <v>81</v>
      </c>
      <c r="AF31" s="227" t="s">
        <v>82</v>
      </c>
      <c r="AG31" s="228" t="s">
        <v>83</v>
      </c>
      <c r="AH31" s="227" t="s">
        <v>84</v>
      </c>
      <c r="AI31" s="227" t="s">
        <v>85</v>
      </c>
      <c r="AJ31" s="227" t="s">
        <v>86</v>
      </c>
      <c r="AK31" s="227" t="s">
        <v>87</v>
      </c>
      <c r="AL31" s="228" t="s">
        <v>88</v>
      </c>
      <c r="AM31" s="227" t="s">
        <v>89</v>
      </c>
      <c r="AN31" s="227" t="s">
        <v>90</v>
      </c>
      <c r="AO31" s="227" t="s">
        <v>91</v>
      </c>
      <c r="AP31" s="227" t="s">
        <v>92</v>
      </c>
      <c r="AQ31" s="227" t="s">
        <v>93</v>
      </c>
      <c r="AR31" s="228" t="s">
        <v>94</v>
      </c>
      <c r="AS31" s="228" t="s">
        <v>95</v>
      </c>
      <c r="AT31" s="228" t="s">
        <v>96</v>
      </c>
      <c r="AU31" s="227" t="s">
        <v>97</v>
      </c>
      <c r="AV31" s="227" t="s">
        <v>98</v>
      </c>
      <c r="AW31" s="229" t="s">
        <v>99</v>
      </c>
      <c r="AX31" s="227" t="s">
        <v>100</v>
      </c>
      <c r="AY31" s="227" t="s">
        <v>101</v>
      </c>
      <c r="AZ31" s="228" t="s">
        <v>102</v>
      </c>
      <c r="BA31" s="227" t="s">
        <v>103</v>
      </c>
      <c r="BB31" s="230" t="s">
        <v>104</v>
      </c>
    </row>
    <row r="32" spans="3:54" ht="15.75" customHeight="1" x14ac:dyDescent="0.25">
      <c r="C32" s="204"/>
      <c r="D32" s="191"/>
      <c r="E32" s="191"/>
      <c r="F32" s="191"/>
      <c r="G32" s="191"/>
      <c r="H32" s="191"/>
      <c r="I32" s="205"/>
      <c r="J32" s="189"/>
      <c r="K32" s="191"/>
      <c r="L32" s="191"/>
      <c r="M32" s="191"/>
      <c r="N32" s="191"/>
      <c r="O32" s="191"/>
      <c r="P32" s="193"/>
      <c r="Q32" s="193"/>
      <c r="R32" s="193"/>
      <c r="S32" s="193"/>
      <c r="T32" s="185"/>
      <c r="U32" s="185"/>
      <c r="V32" s="185"/>
      <c r="W32" s="185"/>
      <c r="X32" s="185"/>
      <c r="Y32" s="185"/>
      <c r="Z32" s="185"/>
      <c r="AA32" s="185"/>
      <c r="AB32" s="185"/>
      <c r="AC32" s="187"/>
      <c r="AD32" s="227"/>
      <c r="AE32" s="227"/>
      <c r="AF32" s="227"/>
      <c r="AG32" s="228"/>
      <c r="AH32" s="227"/>
      <c r="AI32" s="227"/>
      <c r="AJ32" s="227"/>
      <c r="AK32" s="227"/>
      <c r="AL32" s="228"/>
      <c r="AM32" s="227"/>
      <c r="AN32" s="227"/>
      <c r="AO32" s="227"/>
      <c r="AP32" s="227"/>
      <c r="AQ32" s="227"/>
      <c r="AR32" s="228"/>
      <c r="AS32" s="228"/>
      <c r="AT32" s="228"/>
      <c r="AU32" s="227"/>
      <c r="AV32" s="227"/>
      <c r="AW32" s="229"/>
      <c r="AX32" s="227"/>
      <c r="AY32" s="227"/>
      <c r="AZ32" s="228"/>
      <c r="BA32" s="227"/>
      <c r="BB32" s="230"/>
    </row>
    <row r="33" spans="1:54" ht="15.75" customHeight="1" x14ac:dyDescent="0.25">
      <c r="C33" s="178" t="s">
        <v>59</v>
      </c>
      <c r="D33" s="180" t="s">
        <v>4</v>
      </c>
      <c r="E33" s="180" t="s">
        <v>2</v>
      </c>
      <c r="F33" s="176" t="s">
        <v>62</v>
      </c>
      <c r="G33" s="182"/>
      <c r="H33" s="176" t="s">
        <v>27</v>
      </c>
      <c r="I33" s="176" t="s">
        <v>27</v>
      </c>
      <c r="J33" s="176" t="s">
        <v>62</v>
      </c>
      <c r="K33" s="174"/>
      <c r="L33" s="174"/>
      <c r="M33" s="174"/>
      <c r="N33" s="174"/>
      <c r="O33" s="174"/>
      <c r="P33" s="137" t="s">
        <v>132</v>
      </c>
      <c r="Q33" s="137"/>
      <c r="R33" s="137" t="s">
        <v>133</v>
      </c>
      <c r="S33" s="137" t="s">
        <v>134</v>
      </c>
      <c r="T33" s="138" t="s">
        <v>135</v>
      </c>
      <c r="U33" s="138" t="s">
        <v>136</v>
      </c>
      <c r="V33" s="138" t="s">
        <v>137</v>
      </c>
      <c r="W33" s="138" t="s">
        <v>138</v>
      </c>
      <c r="X33" s="138" t="s">
        <v>139</v>
      </c>
      <c r="Y33" s="138" t="s">
        <v>140</v>
      </c>
      <c r="Z33" s="138" t="s">
        <v>141</v>
      </c>
      <c r="AA33" s="138" t="s">
        <v>142</v>
      </c>
      <c r="AB33" s="138" t="s">
        <v>143</v>
      </c>
      <c r="AC33" s="139" t="s">
        <v>144</v>
      </c>
      <c r="AD33" s="129" t="s">
        <v>105</v>
      </c>
      <c r="AE33" s="129" t="s">
        <v>106</v>
      </c>
      <c r="AF33" s="129" t="s">
        <v>107</v>
      </c>
      <c r="AG33" s="130" t="s">
        <v>108</v>
      </c>
      <c r="AH33" s="129" t="s">
        <v>109</v>
      </c>
      <c r="AI33" s="131" t="s">
        <v>110</v>
      </c>
      <c r="AJ33" s="129" t="s">
        <v>111</v>
      </c>
      <c r="AK33" s="131" t="s">
        <v>112</v>
      </c>
      <c r="AL33" s="129" t="s">
        <v>113</v>
      </c>
      <c r="AM33" s="129" t="s">
        <v>114</v>
      </c>
      <c r="AN33" s="129" t="s">
        <v>115</v>
      </c>
      <c r="AO33" s="129" t="s">
        <v>116</v>
      </c>
      <c r="AP33" s="129" t="s">
        <v>117</v>
      </c>
      <c r="AQ33" s="131" t="s">
        <v>118</v>
      </c>
      <c r="AR33" s="129" t="s">
        <v>119</v>
      </c>
      <c r="AS33" s="129" t="s">
        <v>120</v>
      </c>
      <c r="AT33" s="132" t="s">
        <v>121</v>
      </c>
      <c r="AU33" s="131" t="s">
        <v>122</v>
      </c>
      <c r="AV33" s="131" t="s">
        <v>123</v>
      </c>
      <c r="AW33" s="131" t="s">
        <v>124</v>
      </c>
      <c r="AX33" s="129" t="s">
        <v>125</v>
      </c>
      <c r="AY33" s="129" t="s">
        <v>126</v>
      </c>
      <c r="AZ33" s="130" t="s">
        <v>127</v>
      </c>
      <c r="BA33" s="129" t="s">
        <v>128</v>
      </c>
      <c r="BB33" s="133" t="s">
        <v>129</v>
      </c>
    </row>
    <row r="34" spans="1:54" ht="14.25" customHeight="1" thickBot="1" x14ac:dyDescent="0.3">
      <c r="C34" s="179"/>
      <c r="D34" s="181"/>
      <c r="E34" s="181"/>
      <c r="F34" s="177"/>
      <c r="G34" s="183"/>
      <c r="H34" s="177"/>
      <c r="I34" s="177"/>
      <c r="J34" s="177"/>
      <c r="K34" s="125"/>
      <c r="L34" s="125"/>
      <c r="M34" s="125"/>
      <c r="N34" s="126" t="s">
        <v>6</v>
      </c>
      <c r="O34" s="125"/>
      <c r="P34" s="126" t="s">
        <v>61</v>
      </c>
      <c r="Q34" s="126" t="s">
        <v>79</v>
      </c>
      <c r="R34" s="126" t="s">
        <v>63</v>
      </c>
      <c r="S34" s="126" t="s">
        <v>28</v>
      </c>
      <c r="T34" s="100" t="s">
        <v>63</v>
      </c>
      <c r="U34" s="100" t="s">
        <v>28</v>
      </c>
      <c r="V34" s="100" t="s">
        <v>63</v>
      </c>
      <c r="W34" s="100" t="s">
        <v>28</v>
      </c>
      <c r="X34" s="100" t="s">
        <v>63</v>
      </c>
      <c r="Y34" s="100" t="s">
        <v>28</v>
      </c>
      <c r="Z34" s="100" t="s">
        <v>63</v>
      </c>
      <c r="AA34" s="100" t="s">
        <v>28</v>
      </c>
      <c r="AB34" s="100" t="s">
        <v>63</v>
      </c>
      <c r="AC34" s="101" t="s">
        <v>28</v>
      </c>
      <c r="AD34" s="134" t="s">
        <v>130</v>
      </c>
      <c r="AE34" s="134" t="s">
        <v>130</v>
      </c>
      <c r="AF34" s="134" t="s">
        <v>130</v>
      </c>
      <c r="AG34" s="135" t="s">
        <v>131</v>
      </c>
      <c r="AH34" s="134" t="s">
        <v>131</v>
      </c>
      <c r="AI34" s="134" t="s">
        <v>131</v>
      </c>
      <c r="AJ34" s="134" t="s">
        <v>131</v>
      </c>
      <c r="AK34" s="134" t="s">
        <v>131</v>
      </c>
      <c r="AL34" s="134" t="s">
        <v>131</v>
      </c>
      <c r="AM34" s="134" t="s">
        <v>131</v>
      </c>
      <c r="AN34" s="134" t="s">
        <v>131</v>
      </c>
      <c r="AO34" s="134" t="s">
        <v>131</v>
      </c>
      <c r="AP34" s="134" t="s">
        <v>131</v>
      </c>
      <c r="AQ34" s="134" t="s">
        <v>131</v>
      </c>
      <c r="AR34" s="134" t="s">
        <v>131</v>
      </c>
      <c r="AS34" s="134" t="s">
        <v>131</v>
      </c>
      <c r="AT34" s="134" t="s">
        <v>131</v>
      </c>
      <c r="AU34" s="134" t="s">
        <v>131</v>
      </c>
      <c r="AV34" s="134" t="s">
        <v>131</v>
      </c>
      <c r="AW34" s="134" t="s">
        <v>131</v>
      </c>
      <c r="AX34" s="134" t="s">
        <v>131</v>
      </c>
      <c r="AY34" s="134" t="s">
        <v>131</v>
      </c>
      <c r="AZ34" s="134" t="s">
        <v>131</v>
      </c>
      <c r="BA34" s="134" t="s">
        <v>131</v>
      </c>
      <c r="BB34" s="134" t="s">
        <v>131</v>
      </c>
    </row>
    <row r="35" spans="1:54" ht="16.5" thickBot="1" x14ac:dyDescent="0.3">
      <c r="A35" s="75">
        <f>IF(ISBLANK(VLOOKUP(D35,#REF!,3)),0,1)</f>
        <v>1</v>
      </c>
      <c r="B35" s="74">
        <f>IF(ISBLANK(D35),0,IF(ISBLANK(E35),0,IF(ISBLANK(F35),0,1)))</f>
        <v>0</v>
      </c>
      <c r="C35" s="140">
        <v>1</v>
      </c>
      <c r="D35" s="53"/>
      <c r="E35" s="53"/>
      <c r="F35" s="53"/>
      <c r="G35" s="164">
        <v>34.946300000000001</v>
      </c>
      <c r="H35" s="53">
        <v>2000</v>
      </c>
      <c r="I35" s="159">
        <v>2002</v>
      </c>
      <c r="J35" s="142" t="s">
        <v>4</v>
      </c>
      <c r="K35" s="143" t="str">
        <f>IF(ISBLANK(E35),"",(0.000824493-(0.0000040899*E35)+(0.000000076438*E35^2)-(0.00000000082467*E35^3)+(0.0000000000053875*E35^4)))</f>
        <v/>
      </c>
      <c r="L35" s="143" t="str">
        <f>IF(ISBLANK(E35),"",(-0.00000572466+(0.00000010227*E35)-(0.0000000016546*E35^2)))</f>
        <v/>
      </c>
      <c r="M35" s="143" t="str">
        <f>IF(ISBLANK(E35),"",IF(ISBLANK(G35),(O35+(K35*35)+(L35*35^1.5)+(0.00000048314*35^2)),(O35+(K35*G35)+(L35*G35^1.5)+(0.00000048314*G35^2))))</f>
        <v/>
      </c>
      <c r="N35" s="144" t="str">
        <f>IF(ISBLANK(D35),"",IF(ISBLANK(G35),J35*(1+0.00001*(35-20)),J35*(1+0.00001*(G35-20))))</f>
        <v/>
      </c>
      <c r="O35" s="143" t="str">
        <f>IF(ISBLANK(E35),"",(0.999842594+(0.00006793952*E35)-(0.00000909529*E35^2)+(0.0000001001685*E35^3)-(0.000000001120083*E35^4)+(0.000000000006536332*E35^5)))</f>
        <v/>
      </c>
      <c r="P35" s="145">
        <v>5.3959999999999999</v>
      </c>
      <c r="Q35" s="145" t="s">
        <v>4</v>
      </c>
      <c r="S35" s="146">
        <v>234.6</v>
      </c>
      <c r="T35" s="231">
        <v>1E-3</v>
      </c>
      <c r="U35" s="231">
        <v>9.7718940899447744E-4</v>
      </c>
      <c r="X35" s="231">
        <v>21.959</v>
      </c>
      <c r="Y35" s="231">
        <v>21.458102232109727</v>
      </c>
      <c r="Z35" s="231">
        <v>1.5089999999999999</v>
      </c>
      <c r="AA35" s="231">
        <v>1.4745788181726662</v>
      </c>
      <c r="AB35" s="231">
        <v>25.2</v>
      </c>
      <c r="AC35" s="231">
        <v>24.625173106660831</v>
      </c>
      <c r="AD35" s="149"/>
      <c r="AE35" s="149"/>
      <c r="AF35" s="149"/>
      <c r="AG35" s="149"/>
      <c r="AH35" s="149"/>
      <c r="AI35" s="149"/>
      <c r="AJ35" s="149"/>
      <c r="AK35" s="149"/>
      <c r="AL35" s="149"/>
      <c r="AM35" s="149"/>
      <c r="AN35" s="149"/>
      <c r="AO35" s="149"/>
      <c r="AP35" s="149"/>
      <c r="AQ35" s="149"/>
      <c r="AR35" s="149"/>
      <c r="AS35" s="149"/>
      <c r="AT35" s="149"/>
      <c r="AU35" s="149"/>
      <c r="AV35" s="149"/>
      <c r="AW35" s="149"/>
      <c r="AX35" s="149"/>
      <c r="AY35" s="149"/>
      <c r="AZ35" s="149"/>
      <c r="BA35" s="149"/>
      <c r="BB35" s="150"/>
    </row>
    <row r="36" spans="1:54" ht="16.5" thickBot="1" x14ac:dyDescent="0.3">
      <c r="A36" s="75">
        <f>IF(ISBLANK(VLOOKUP(D36,#REF!,3)),0,1)</f>
        <v>1</v>
      </c>
      <c r="B36" s="74">
        <f t="shared" ref="B36:B58" si="0">IF(ISBLANK(D36),0,IF(ISBLANK(E36),0,IF(ISBLANK(F36),0,1)))</f>
        <v>0</v>
      </c>
      <c r="C36" s="52">
        <v>2</v>
      </c>
      <c r="D36" s="53"/>
      <c r="E36" s="53"/>
      <c r="F36" s="53"/>
      <c r="G36" s="164">
        <v>34.946800000000003</v>
      </c>
      <c r="H36" s="53">
        <v>1900</v>
      </c>
      <c r="I36" s="159">
        <v>1898</v>
      </c>
      <c r="J36" s="127" t="s">
        <v>4</v>
      </c>
      <c r="K36" s="57" t="str">
        <f t="shared" ref="K36:K45" si="1">IF(ISBLANK(E36),"",(0.000824493-(0.0000040899*E36)+(0.000000076438*E36^2)-(0.00000000082467*E36^3)+(0.0000000000053875*E36^4)))</f>
        <v/>
      </c>
      <c r="L36" s="57" t="str">
        <f t="shared" ref="L36:L45" si="2">IF(ISBLANK(E36),"",(-0.00000572466+(0.00000010227*E36)-(0.0000000016546*E36^2)))</f>
        <v/>
      </c>
      <c r="M36" s="57" t="str">
        <f t="shared" ref="M36:M45" si="3">IF(ISBLANK(E36),"",IF(ISBLANK(G36),(O36+(K36*35)+(L36*35^1.5)+(0.00000048314*35^2)),(O36+(K36*G36)+(L36*G36^1.5)+(0.00000048314*G36^2))))</f>
        <v/>
      </c>
      <c r="N36" s="58" t="str">
        <f t="shared" ref="N36:N45" si="4">IF(ISBLANK(D36),"",IF(ISBLANK(G36),J36*(1+0.00001*(35-20)),J36*(1+0.00001*(G36-20))))</f>
        <v/>
      </c>
      <c r="O36" s="57" t="str">
        <f t="shared" ref="O36:O45" si="5">IF(ISBLANK(E36),"",(0.999842594+(0.00006793952*E36)-(0.00000909529*E36^2)+(0.0000001001685*E36^3)-(0.000000001120083*E36^4)+(0.000000000006536332*E36^5)))</f>
        <v/>
      </c>
      <c r="P36" s="59">
        <v>5.3559999999999999</v>
      </c>
      <c r="Q36" s="59" t="s">
        <v>4</v>
      </c>
      <c r="S36" s="146">
        <v>232.9</v>
      </c>
      <c r="T36" s="231">
        <v>0</v>
      </c>
      <c r="U36" s="231">
        <v>0</v>
      </c>
      <c r="X36" s="231">
        <v>21.99</v>
      </c>
      <c r="Y36" s="231">
        <v>21.488395103788555</v>
      </c>
      <c r="Z36" s="231">
        <v>1.5409999999999999</v>
      </c>
      <c r="AA36" s="231">
        <v>1.5058488792604896</v>
      </c>
      <c r="AB36" s="231">
        <v>24.9</v>
      </c>
      <c r="AC36" s="231">
        <v>24.332016283962485</v>
      </c>
      <c r="AD36" s="76"/>
      <c r="AE36" s="76"/>
      <c r="AF36" s="76"/>
      <c r="AG36" s="76"/>
      <c r="AH36" s="76"/>
      <c r="AI36" s="76"/>
      <c r="AJ36" s="76"/>
      <c r="AK36" s="76"/>
      <c r="AL36" s="76"/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76"/>
      <c r="BA36" s="76"/>
      <c r="BB36" s="77"/>
    </row>
    <row r="37" spans="1:54" ht="16.5" thickBot="1" x14ac:dyDescent="0.3">
      <c r="A37" s="75">
        <f>IF(ISBLANK(VLOOKUP(D37,#REF!,3)),0,1)</f>
        <v>1</v>
      </c>
      <c r="B37" s="74">
        <f t="shared" si="0"/>
        <v>0</v>
      </c>
      <c r="C37" s="52">
        <v>3</v>
      </c>
      <c r="D37" s="53"/>
      <c r="E37" s="53"/>
      <c r="F37" s="53"/>
      <c r="G37" s="164">
        <v>34.946800000000003</v>
      </c>
      <c r="H37" s="53">
        <v>1800</v>
      </c>
      <c r="I37" s="159">
        <v>1800</v>
      </c>
      <c r="J37" s="127" t="s">
        <v>4</v>
      </c>
      <c r="K37" s="57" t="str">
        <f t="shared" si="1"/>
        <v/>
      </c>
      <c r="L37" s="57" t="str">
        <f t="shared" si="2"/>
        <v/>
      </c>
      <c r="M37" s="57" t="str">
        <f t="shared" si="3"/>
        <v/>
      </c>
      <c r="N37" s="58" t="str">
        <f t="shared" si="4"/>
        <v/>
      </c>
      <c r="O37" s="57" t="str">
        <f t="shared" si="5"/>
        <v/>
      </c>
      <c r="P37" s="59">
        <v>5.3159999999999998</v>
      </c>
      <c r="Q37" s="59" t="s">
        <v>4</v>
      </c>
      <c r="S37" s="146">
        <v>231.1</v>
      </c>
      <c r="T37" s="231">
        <v>0</v>
      </c>
      <c r="U37" s="231">
        <v>0</v>
      </c>
      <c r="X37" s="231">
        <v>22.26</v>
      </c>
      <c r="Y37" s="231">
        <v>21.75223624421707</v>
      </c>
      <c r="Z37" s="231">
        <v>1.554</v>
      </c>
      <c r="AA37" s="231">
        <v>1.518552341577418</v>
      </c>
      <c r="AB37" s="231">
        <v>23.35</v>
      </c>
      <c r="AC37" s="231">
        <v>22.81737270002105</v>
      </c>
      <c r="AD37" s="76"/>
      <c r="AE37" s="76"/>
      <c r="AF37" s="76"/>
      <c r="AG37" s="76"/>
      <c r="AH37" s="76"/>
      <c r="AI37" s="76"/>
      <c r="AJ37" s="76"/>
      <c r="AK37" s="76"/>
      <c r="AL37" s="76"/>
      <c r="AM37" s="76"/>
      <c r="AN37" s="76"/>
      <c r="AO37" s="76"/>
      <c r="AP37" s="76"/>
      <c r="AQ37" s="76"/>
      <c r="AR37" s="76"/>
      <c r="AS37" s="76"/>
      <c r="AT37" s="76"/>
      <c r="AU37" s="76"/>
      <c r="AV37" s="76"/>
      <c r="AW37" s="76"/>
      <c r="AX37" s="76"/>
      <c r="AY37" s="76"/>
      <c r="AZ37" s="76"/>
      <c r="BA37" s="76"/>
      <c r="BB37" s="77"/>
    </row>
    <row r="38" spans="1:54" ht="16.5" thickBot="1" x14ac:dyDescent="0.3">
      <c r="A38" s="75">
        <f>IF(ISBLANK(VLOOKUP(D38,#REF!,3)),0,1)</f>
        <v>1</v>
      </c>
      <c r="B38" s="74">
        <f t="shared" si="0"/>
        <v>0</v>
      </c>
      <c r="C38" s="52">
        <v>4</v>
      </c>
      <c r="D38" s="53"/>
      <c r="E38" s="53"/>
      <c r="F38" s="53"/>
      <c r="G38" s="164">
        <v>34.941099999999999</v>
      </c>
      <c r="H38" s="53">
        <v>1700</v>
      </c>
      <c r="I38" s="159">
        <v>1699</v>
      </c>
      <c r="J38" s="127" t="s">
        <v>4</v>
      </c>
      <c r="K38" s="57" t="str">
        <f t="shared" si="1"/>
        <v/>
      </c>
      <c r="L38" s="57" t="str">
        <f t="shared" si="2"/>
        <v/>
      </c>
      <c r="M38" s="57" t="str">
        <f t="shared" si="3"/>
        <v/>
      </c>
      <c r="N38" s="58" t="str">
        <f t="shared" si="4"/>
        <v/>
      </c>
      <c r="O38" s="57" t="str">
        <f t="shared" si="5"/>
        <v/>
      </c>
      <c r="P38" s="59">
        <v>5.2039999999999997</v>
      </c>
      <c r="Q38" s="59" t="s">
        <v>4</v>
      </c>
      <c r="S38" s="146">
        <v>226.3</v>
      </c>
      <c r="T38" s="231">
        <v>0</v>
      </c>
      <c r="U38" s="231">
        <v>0</v>
      </c>
      <c r="X38" s="231">
        <v>22.81</v>
      </c>
      <c r="Y38" s="231">
        <v>22.289690419164028</v>
      </c>
      <c r="Z38" s="231">
        <v>1.59</v>
      </c>
      <c r="AA38" s="231">
        <v>1.5537311603012192</v>
      </c>
      <c r="AB38" s="231">
        <v>22.75</v>
      </c>
      <c r="AC38" s="231">
        <v>22.23105905462436</v>
      </c>
      <c r="AD38" s="76"/>
      <c r="AE38" s="76"/>
      <c r="AF38" s="76"/>
      <c r="AG38" s="76"/>
      <c r="AH38" s="76"/>
      <c r="AI38" s="76"/>
      <c r="AJ38" s="76"/>
      <c r="AK38" s="76"/>
      <c r="AL38" s="76"/>
      <c r="AM38" s="76"/>
      <c r="AN38" s="76"/>
      <c r="AO38" s="76"/>
      <c r="AP38" s="76"/>
      <c r="AQ38" s="76"/>
      <c r="AR38" s="76"/>
      <c r="AS38" s="76"/>
      <c r="AT38" s="76"/>
      <c r="AU38" s="76"/>
      <c r="AV38" s="76"/>
      <c r="AW38" s="76"/>
      <c r="AX38" s="76"/>
      <c r="AY38" s="76"/>
      <c r="AZ38" s="76"/>
      <c r="BA38" s="76"/>
      <c r="BB38" s="77"/>
    </row>
    <row r="39" spans="1:54" ht="16.5" thickBot="1" x14ac:dyDescent="0.3">
      <c r="A39" s="75">
        <f>IF(ISBLANK(VLOOKUP(D39,#REF!,3)),0,1)</f>
        <v>1</v>
      </c>
      <c r="B39" s="74">
        <f t="shared" si="0"/>
        <v>0</v>
      </c>
      <c r="C39" s="52">
        <v>5</v>
      </c>
      <c r="D39" s="53"/>
      <c r="E39" s="53"/>
      <c r="F39" s="53"/>
      <c r="G39" s="164">
        <v>34.936500000000002</v>
      </c>
      <c r="H39" s="53">
        <v>1600</v>
      </c>
      <c r="I39" s="159">
        <v>1601</v>
      </c>
      <c r="J39" s="127" t="s">
        <v>4</v>
      </c>
      <c r="K39" s="57" t="str">
        <f t="shared" si="1"/>
        <v/>
      </c>
      <c r="L39" s="57" t="str">
        <f t="shared" si="2"/>
        <v/>
      </c>
      <c r="M39" s="57" t="str">
        <f t="shared" si="3"/>
        <v/>
      </c>
      <c r="N39" s="58" t="str">
        <f t="shared" si="4"/>
        <v/>
      </c>
      <c r="O39" s="57" t="str">
        <f t="shared" si="5"/>
        <v/>
      </c>
      <c r="P39" s="59">
        <v>5.0579999999999998</v>
      </c>
      <c r="Q39" s="59" t="s">
        <v>4</v>
      </c>
      <c r="S39" s="146">
        <v>219.9</v>
      </c>
      <c r="T39" s="231">
        <v>0</v>
      </c>
      <c r="U39" s="231">
        <v>0</v>
      </c>
      <c r="X39" s="231">
        <v>23.33</v>
      </c>
      <c r="Y39" s="231">
        <v>22.797828911841155</v>
      </c>
      <c r="Z39" s="231">
        <v>1.6159999999999999</v>
      </c>
      <c r="AA39" s="231">
        <v>1.5791380849350753</v>
      </c>
      <c r="AB39" s="231">
        <v>22.35</v>
      </c>
      <c r="AC39" s="231">
        <v>21.84018329102657</v>
      </c>
      <c r="AD39" s="76"/>
      <c r="AE39" s="76"/>
      <c r="AF39" s="76"/>
      <c r="AG39" s="76"/>
      <c r="AH39" s="76"/>
      <c r="AI39" s="76"/>
      <c r="AJ39" s="76"/>
      <c r="AK39" s="76"/>
      <c r="AL39" s="76"/>
      <c r="AM39" s="76"/>
      <c r="AN39" s="76"/>
      <c r="AO39" s="76"/>
      <c r="AP39" s="76"/>
      <c r="AQ39" s="76"/>
      <c r="AR39" s="76"/>
      <c r="AS39" s="76"/>
      <c r="AT39" s="76"/>
      <c r="AU39" s="76"/>
      <c r="AV39" s="76"/>
      <c r="AW39" s="76"/>
      <c r="AX39" s="76"/>
      <c r="AY39" s="76"/>
      <c r="AZ39" s="76"/>
      <c r="BA39" s="76"/>
      <c r="BB39" s="77"/>
    </row>
    <row r="40" spans="1:54" ht="16.5" thickBot="1" x14ac:dyDescent="0.3">
      <c r="A40" s="75">
        <f>IF(ISBLANK(VLOOKUP(D40,#REF!,3)),0,1)</f>
        <v>1</v>
      </c>
      <c r="B40" s="74">
        <f t="shared" si="0"/>
        <v>0</v>
      </c>
      <c r="C40" s="52">
        <v>6</v>
      </c>
      <c r="D40" s="53"/>
      <c r="E40" s="53"/>
      <c r="F40" s="53"/>
      <c r="G40" s="164">
        <v>34.918700000000001</v>
      </c>
      <c r="H40" s="53">
        <v>1500</v>
      </c>
      <c r="I40" s="159">
        <v>1501</v>
      </c>
      <c r="J40" s="127" t="s">
        <v>4</v>
      </c>
      <c r="K40" s="57" t="str">
        <f t="shared" si="1"/>
        <v/>
      </c>
      <c r="L40" s="57" t="str">
        <f t="shared" si="2"/>
        <v/>
      </c>
      <c r="M40" s="57" t="str">
        <f t="shared" si="3"/>
        <v/>
      </c>
      <c r="N40" s="58" t="str">
        <f t="shared" si="4"/>
        <v/>
      </c>
      <c r="O40" s="57" t="str">
        <f t="shared" si="5"/>
        <v/>
      </c>
      <c r="P40" s="59">
        <v>4.8730000000000002</v>
      </c>
      <c r="Q40" s="59" t="s">
        <v>4</v>
      </c>
      <c r="S40" s="146">
        <v>211.9</v>
      </c>
      <c r="T40" s="231">
        <v>0</v>
      </c>
      <c r="U40" s="231">
        <v>0</v>
      </c>
      <c r="X40" s="231">
        <v>24.3</v>
      </c>
      <c r="Y40" s="231">
        <v>23.745702638565803</v>
      </c>
      <c r="Z40" s="231">
        <v>1.6879999999999999</v>
      </c>
      <c r="AA40" s="231">
        <v>1.6494957223826778</v>
      </c>
      <c r="AB40" s="231">
        <v>22.91</v>
      </c>
      <c r="AC40" s="231">
        <v>22.387409360063476</v>
      </c>
      <c r="AD40" s="76"/>
      <c r="AE40" s="76"/>
      <c r="AF40" s="76"/>
      <c r="AG40" s="76"/>
      <c r="AH40" s="76"/>
      <c r="AI40" s="76"/>
      <c r="AJ40" s="76"/>
      <c r="AK40" s="76"/>
      <c r="AL40" s="76"/>
      <c r="AM40" s="76"/>
      <c r="AN40" s="76"/>
      <c r="AO40" s="76"/>
      <c r="AP40" s="76"/>
      <c r="AQ40" s="76"/>
      <c r="AR40" s="76"/>
      <c r="AS40" s="76"/>
      <c r="AT40" s="76"/>
      <c r="AU40" s="76"/>
      <c r="AV40" s="76"/>
      <c r="AW40" s="76"/>
      <c r="AX40" s="76"/>
      <c r="AY40" s="76"/>
      <c r="AZ40" s="76"/>
      <c r="BA40" s="76"/>
      <c r="BB40" s="77"/>
    </row>
    <row r="41" spans="1:54" ht="16.5" thickBot="1" x14ac:dyDescent="0.3">
      <c r="A41" s="75">
        <f>IF(ISBLANK(VLOOKUP(D41,#REF!,3)),0,1)</f>
        <v>1</v>
      </c>
      <c r="B41" s="74">
        <f t="shared" si="0"/>
        <v>0</v>
      </c>
      <c r="C41" s="52">
        <v>7</v>
      </c>
      <c r="D41" s="53"/>
      <c r="E41" s="53"/>
      <c r="F41" s="53"/>
      <c r="G41" s="164">
        <v>34.888100000000001</v>
      </c>
      <c r="H41" s="53">
        <v>1400</v>
      </c>
      <c r="I41" s="159">
        <v>1403</v>
      </c>
      <c r="J41" s="127" t="s">
        <v>4</v>
      </c>
      <c r="K41" s="57" t="str">
        <f t="shared" si="1"/>
        <v/>
      </c>
      <c r="L41" s="57" t="str">
        <f t="shared" si="2"/>
        <v/>
      </c>
      <c r="M41" s="57" t="str">
        <f t="shared" si="3"/>
        <v/>
      </c>
      <c r="N41" s="58" t="str">
        <f t="shared" si="4"/>
        <v/>
      </c>
      <c r="O41" s="57" t="str">
        <f t="shared" si="5"/>
        <v/>
      </c>
      <c r="P41" s="59">
        <v>4.6120000000000001</v>
      </c>
      <c r="Q41" s="59" t="s">
        <v>4</v>
      </c>
      <c r="S41" s="146">
        <v>200.5</v>
      </c>
      <c r="T41" s="231">
        <v>0</v>
      </c>
      <c r="U41" s="231">
        <v>0</v>
      </c>
      <c r="X41" s="231">
        <v>25.67</v>
      </c>
      <c r="Y41" s="231">
        <v>25.084452128888238</v>
      </c>
      <c r="Z41" s="231">
        <v>1.78</v>
      </c>
      <c r="AA41" s="231">
        <v>1.7393971480101698</v>
      </c>
      <c r="AB41" s="231">
        <v>24.63</v>
      </c>
      <c r="AC41" s="231">
        <v>24.068175143533978</v>
      </c>
      <c r="AD41" s="76"/>
      <c r="AE41" s="76"/>
      <c r="AF41" s="76"/>
      <c r="AG41" s="76"/>
      <c r="AH41" s="76"/>
      <c r="AI41" s="76"/>
      <c r="AJ41" s="76"/>
      <c r="AK41" s="76"/>
      <c r="AL41" s="76"/>
      <c r="AM41" s="76"/>
      <c r="AN41" s="76"/>
      <c r="AO41" s="76"/>
      <c r="AP41" s="76"/>
      <c r="AQ41" s="76"/>
      <c r="AR41" s="76"/>
      <c r="AS41" s="76"/>
      <c r="AT41" s="76"/>
      <c r="AU41" s="76"/>
      <c r="AV41" s="76"/>
      <c r="AW41" s="76"/>
      <c r="AX41" s="76"/>
      <c r="AY41" s="76"/>
      <c r="AZ41" s="76"/>
      <c r="BA41" s="76"/>
      <c r="BB41" s="77"/>
    </row>
    <row r="42" spans="1:54" ht="16.5" thickBot="1" x14ac:dyDescent="0.3">
      <c r="A42" s="75">
        <f>IF(ISBLANK(VLOOKUP(D42,#REF!,3)),0,1)</f>
        <v>1</v>
      </c>
      <c r="B42" s="74">
        <f t="shared" si="0"/>
        <v>0</v>
      </c>
      <c r="C42" s="52">
        <v>8</v>
      </c>
      <c r="D42" s="53"/>
      <c r="E42" s="53"/>
      <c r="F42" s="53"/>
      <c r="G42" s="164">
        <v>34.769399999999997</v>
      </c>
      <c r="H42" s="53">
        <v>1200</v>
      </c>
      <c r="I42" s="159">
        <v>1201</v>
      </c>
      <c r="J42" s="127" t="s">
        <v>4</v>
      </c>
      <c r="K42" s="57" t="str">
        <f t="shared" si="1"/>
        <v/>
      </c>
      <c r="L42" s="57" t="str">
        <f t="shared" si="2"/>
        <v/>
      </c>
      <c r="M42" s="57" t="str">
        <f t="shared" si="3"/>
        <v/>
      </c>
      <c r="N42" s="58" t="str">
        <f t="shared" si="4"/>
        <v/>
      </c>
      <c r="O42" s="57" t="str">
        <f t="shared" si="5"/>
        <v/>
      </c>
      <c r="P42" s="59">
        <v>3.9449999999999998</v>
      </c>
      <c r="Q42" s="59" t="s">
        <v>4</v>
      </c>
      <c r="S42" s="146">
        <v>171.6</v>
      </c>
      <c r="T42" s="231">
        <v>0</v>
      </c>
      <c r="U42" s="231">
        <v>0</v>
      </c>
      <c r="X42" s="231">
        <v>30.22</v>
      </c>
      <c r="Y42" s="231">
        <v>29.530663939813106</v>
      </c>
      <c r="Z42" s="231">
        <v>2.0750000000000002</v>
      </c>
      <c r="AA42" s="231">
        <v>2.0276680236635407</v>
      </c>
      <c r="AB42" s="231">
        <v>28.79</v>
      </c>
      <c r="AC42" s="231">
        <v>28.133283084951003</v>
      </c>
      <c r="AD42" s="76"/>
      <c r="AE42" s="76"/>
      <c r="AF42" s="76"/>
      <c r="AG42" s="76"/>
      <c r="AH42" s="76"/>
      <c r="AI42" s="76"/>
      <c r="AJ42" s="76"/>
      <c r="AK42" s="76"/>
      <c r="AL42" s="76"/>
      <c r="AM42" s="76"/>
      <c r="AN42" s="76"/>
      <c r="AO42" s="76"/>
      <c r="AP42" s="76"/>
      <c r="AQ42" s="76"/>
      <c r="AR42" s="76"/>
      <c r="AS42" s="76"/>
      <c r="AT42" s="76"/>
      <c r="AU42" s="76"/>
      <c r="AV42" s="76"/>
      <c r="AW42" s="76"/>
      <c r="AX42" s="76"/>
      <c r="AY42" s="76"/>
      <c r="AZ42" s="76"/>
      <c r="BA42" s="76"/>
      <c r="BB42" s="77"/>
    </row>
    <row r="43" spans="1:54" ht="16.5" thickBot="1" x14ac:dyDescent="0.3">
      <c r="A43" s="75">
        <f>IF(ISBLANK(VLOOKUP(D43,#REF!,3)),0,1)</f>
        <v>1</v>
      </c>
      <c r="B43" s="74">
        <f t="shared" si="0"/>
        <v>0</v>
      </c>
      <c r="C43" s="52">
        <v>9</v>
      </c>
      <c r="D43" s="53"/>
      <c r="E43" s="53"/>
      <c r="F43" s="53"/>
      <c r="G43" s="164">
        <v>34.601500000000001</v>
      </c>
      <c r="H43" s="53">
        <v>1000</v>
      </c>
      <c r="I43" s="159">
        <v>1000</v>
      </c>
      <c r="J43" s="127" t="s">
        <v>4</v>
      </c>
      <c r="K43" s="57" t="str">
        <f t="shared" si="1"/>
        <v/>
      </c>
      <c r="L43" s="57" t="str">
        <f t="shared" si="2"/>
        <v/>
      </c>
      <c r="M43" s="57" t="str">
        <f t="shared" si="3"/>
        <v/>
      </c>
      <c r="N43" s="58" t="str">
        <f t="shared" si="4"/>
        <v/>
      </c>
      <c r="O43" s="57" t="str">
        <f t="shared" si="5"/>
        <v/>
      </c>
      <c r="P43" s="59">
        <v>3.4359999999999999</v>
      </c>
      <c r="Q43" s="59" t="s">
        <v>4</v>
      </c>
      <c r="S43" s="146">
        <v>149.5</v>
      </c>
      <c r="T43" s="231">
        <v>0</v>
      </c>
      <c r="U43" s="231">
        <v>0</v>
      </c>
      <c r="X43" s="231">
        <v>34.29</v>
      </c>
      <c r="Y43" s="231">
        <v>33.507824834420632</v>
      </c>
      <c r="Z43" s="231">
        <v>2.3370000000000002</v>
      </c>
      <c r="AA43" s="231">
        <v>2.2836916488200938</v>
      </c>
      <c r="AB43" s="231">
        <v>32.81</v>
      </c>
      <c r="AC43" s="231">
        <v>32.061584509108805</v>
      </c>
      <c r="AD43" s="76"/>
      <c r="AE43" s="76"/>
      <c r="AF43" s="76"/>
      <c r="AG43" s="76"/>
      <c r="AH43" s="76"/>
      <c r="AI43" s="76"/>
      <c r="AJ43" s="76"/>
      <c r="AK43" s="76"/>
      <c r="AL43" s="76"/>
      <c r="AM43" s="76"/>
      <c r="AN43" s="76"/>
      <c r="AO43" s="76"/>
      <c r="AP43" s="76"/>
      <c r="AQ43" s="76"/>
      <c r="AR43" s="76"/>
      <c r="AS43" s="76"/>
      <c r="AT43" s="76"/>
      <c r="AU43" s="76"/>
      <c r="AV43" s="76"/>
      <c r="AW43" s="76"/>
      <c r="AX43" s="76"/>
      <c r="AY43" s="76"/>
      <c r="AZ43" s="76"/>
      <c r="BA43" s="76"/>
      <c r="BB43" s="77"/>
    </row>
    <row r="44" spans="1:54" ht="16.5" thickBot="1" x14ac:dyDescent="0.3">
      <c r="A44" s="75">
        <f>IF(ISBLANK(VLOOKUP(D44,#REF!,3)),0,1)</f>
        <v>1</v>
      </c>
      <c r="B44" s="74">
        <f t="shared" si="0"/>
        <v>0</v>
      </c>
      <c r="C44" s="52">
        <v>10</v>
      </c>
      <c r="D44" s="53"/>
      <c r="E44" s="53"/>
      <c r="F44" s="53"/>
      <c r="G44" s="232">
        <v>34.509799999999998</v>
      </c>
      <c r="H44" s="53">
        <v>800</v>
      </c>
      <c r="I44" s="159">
        <v>800</v>
      </c>
      <c r="J44" s="127" t="s">
        <v>4</v>
      </c>
      <c r="K44" s="57" t="str">
        <f t="shared" si="1"/>
        <v/>
      </c>
      <c r="L44" s="57" t="str">
        <f t="shared" si="2"/>
        <v/>
      </c>
      <c r="M44" s="57" t="str">
        <f t="shared" si="3"/>
        <v/>
      </c>
      <c r="N44" s="58" t="str">
        <f t="shared" si="4"/>
        <v/>
      </c>
      <c r="O44" s="57" t="str">
        <f t="shared" si="5"/>
        <v/>
      </c>
      <c r="P44" s="59">
        <v>3.048</v>
      </c>
      <c r="Q44" s="59" t="s">
        <v>4</v>
      </c>
      <c r="S44" s="146">
        <v>132.6</v>
      </c>
      <c r="T44" s="231">
        <v>0</v>
      </c>
      <c r="U44" s="231">
        <v>0</v>
      </c>
      <c r="X44" s="231">
        <v>36.94</v>
      </c>
      <c r="Y44" s="231">
        <v>36.097376768255991</v>
      </c>
      <c r="Z44" s="231">
        <v>2.4690000000000003</v>
      </c>
      <c r="AA44" s="231">
        <v>2.4126806508073648</v>
      </c>
      <c r="AB44" s="231">
        <v>31.53</v>
      </c>
      <c r="AC44" s="231">
        <v>30.810782065595873</v>
      </c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  <c r="AP44" s="76"/>
      <c r="AQ44" s="76"/>
      <c r="AR44" s="76"/>
      <c r="AS44" s="76"/>
      <c r="AT44" s="76"/>
      <c r="AU44" s="76"/>
      <c r="AV44" s="76"/>
      <c r="AW44" s="76"/>
      <c r="AX44" s="76"/>
      <c r="AY44" s="76"/>
      <c r="AZ44" s="76"/>
      <c r="BA44" s="76"/>
      <c r="BB44" s="77"/>
    </row>
    <row r="45" spans="1:54" ht="16.5" thickBot="1" x14ac:dyDescent="0.3">
      <c r="A45" s="75">
        <f>IF(ISBLANK(VLOOKUP(D45,#REF!,3)),0,1)</f>
        <v>1</v>
      </c>
      <c r="B45" s="74">
        <f t="shared" si="0"/>
        <v>0</v>
      </c>
      <c r="C45" s="52">
        <v>11</v>
      </c>
      <c r="D45" s="53"/>
      <c r="E45" s="53"/>
      <c r="F45" s="53"/>
      <c r="G45" s="232">
        <v>34.508299999999998</v>
      </c>
      <c r="H45" s="53">
        <v>800</v>
      </c>
      <c r="I45" s="159">
        <v>800</v>
      </c>
      <c r="J45" s="127" t="s">
        <v>4</v>
      </c>
      <c r="K45" s="57" t="str">
        <f t="shared" si="1"/>
        <v/>
      </c>
      <c r="L45" s="57" t="str">
        <f t="shared" si="2"/>
        <v/>
      </c>
      <c r="M45" s="57" t="str">
        <f t="shared" si="3"/>
        <v/>
      </c>
      <c r="N45" s="58" t="str">
        <f t="shared" si="4"/>
        <v/>
      </c>
      <c r="O45" s="57" t="str">
        <f t="shared" si="5"/>
        <v/>
      </c>
      <c r="P45" s="59">
        <v>3.02</v>
      </c>
      <c r="Q45" s="59" t="s">
        <v>4</v>
      </c>
      <c r="S45" s="146">
        <v>131.4</v>
      </c>
      <c r="T45" s="231">
        <v>0</v>
      </c>
      <c r="U45" s="231">
        <v>0</v>
      </c>
      <c r="X45" s="231">
        <v>36.869999999999997</v>
      </c>
      <c r="Y45" s="231">
        <v>36.028973509626383</v>
      </c>
      <c r="Z45" s="231">
        <v>2.4690000000000003</v>
      </c>
      <c r="AA45" s="231">
        <v>2.4126806508073648</v>
      </c>
      <c r="AB45" s="231">
        <v>31.24</v>
      </c>
      <c r="AC45" s="231">
        <v>30.527397136987471</v>
      </c>
      <c r="AD45" s="76"/>
      <c r="AE45" s="76"/>
      <c r="AF45" s="76"/>
      <c r="AG45" s="76"/>
      <c r="AH45" s="76"/>
      <c r="AI45" s="76"/>
      <c r="AJ45" s="76"/>
      <c r="AK45" s="76"/>
      <c r="AL45" s="76"/>
      <c r="AM45" s="76"/>
      <c r="AN45" s="76"/>
      <c r="AO45" s="76"/>
      <c r="AP45" s="76"/>
      <c r="AQ45" s="76"/>
      <c r="AR45" s="76"/>
      <c r="AS45" s="76"/>
      <c r="AT45" s="76"/>
      <c r="AU45" s="76"/>
      <c r="AV45" s="76"/>
      <c r="AW45" s="76"/>
      <c r="AX45" s="76"/>
      <c r="AY45" s="76"/>
      <c r="AZ45" s="76"/>
      <c r="BA45" s="76"/>
      <c r="BB45" s="77"/>
    </row>
    <row r="46" spans="1:54" ht="16.5" thickBot="1" x14ac:dyDescent="0.3">
      <c r="A46" s="75">
        <f>IF(ISBLANK(VLOOKUP(D46,#REF!,3)),0,1)</f>
        <v>1</v>
      </c>
      <c r="B46" s="74">
        <f t="shared" si="0"/>
        <v>0</v>
      </c>
      <c r="C46" s="52">
        <v>12</v>
      </c>
      <c r="D46" s="53"/>
      <c r="E46" s="54"/>
      <c r="F46" s="55"/>
      <c r="G46" s="164">
        <v>34.642400000000002</v>
      </c>
      <c r="H46" s="53">
        <v>500</v>
      </c>
      <c r="I46" s="159">
        <v>500</v>
      </c>
      <c r="J46" s="127" t="s">
        <v>4</v>
      </c>
      <c r="K46" s="127" t="s">
        <v>4</v>
      </c>
      <c r="L46" s="127" t="s">
        <v>4</v>
      </c>
      <c r="M46" s="127" t="s">
        <v>4</v>
      </c>
      <c r="N46" s="127" t="s">
        <v>4</v>
      </c>
      <c r="O46" s="127" t="s">
        <v>4</v>
      </c>
      <c r="P46" s="59">
        <v>1.7</v>
      </c>
      <c r="Q46" s="59" t="s">
        <v>4</v>
      </c>
      <c r="S46" s="146">
        <v>74</v>
      </c>
      <c r="T46" s="231">
        <v>0</v>
      </c>
      <c r="U46" s="231">
        <v>0</v>
      </c>
      <c r="X46" s="231">
        <v>38.869999999999997</v>
      </c>
      <c r="Y46" s="231">
        <v>37.983352327615336</v>
      </c>
      <c r="Z46" s="231">
        <v>2.4730000000000003</v>
      </c>
      <c r="AA46" s="231">
        <v>2.4165894084433428</v>
      </c>
      <c r="AB46" s="231">
        <v>21.77</v>
      </c>
      <c r="AC46" s="231">
        <v>21.273413433809772</v>
      </c>
      <c r="AD46" s="76"/>
      <c r="AE46" s="76"/>
      <c r="AF46" s="76"/>
      <c r="AG46" s="76"/>
      <c r="AH46" s="76"/>
      <c r="AI46" s="76"/>
      <c r="AJ46" s="76"/>
      <c r="AK46" s="76"/>
      <c r="AL46" s="76"/>
      <c r="AM46" s="76"/>
      <c r="AN46" s="76"/>
      <c r="AO46" s="76"/>
      <c r="AP46" s="76"/>
      <c r="AQ46" s="76"/>
      <c r="AR46" s="76"/>
      <c r="AS46" s="76"/>
      <c r="AT46" s="76"/>
      <c r="AU46" s="76"/>
      <c r="AV46" s="76"/>
      <c r="AW46" s="76"/>
      <c r="AX46" s="76"/>
      <c r="AY46" s="76"/>
      <c r="AZ46" s="76"/>
      <c r="BA46" s="76"/>
      <c r="BB46" s="77"/>
    </row>
    <row r="47" spans="1:54" ht="16.5" thickBot="1" x14ac:dyDescent="0.3">
      <c r="A47" s="75">
        <f>IF(ISBLANK(VLOOKUP(D47,#REF!,3)),0,1)</f>
        <v>1</v>
      </c>
      <c r="B47" s="74">
        <f t="shared" si="0"/>
        <v>0</v>
      </c>
      <c r="C47" s="52">
        <v>13</v>
      </c>
      <c r="D47" s="53"/>
      <c r="E47" s="54"/>
      <c r="F47" s="55"/>
      <c r="G47" s="164">
        <v>34.9619</v>
      </c>
      <c r="H47" s="53">
        <v>300</v>
      </c>
      <c r="I47" s="159">
        <v>300</v>
      </c>
      <c r="J47" s="127" t="s">
        <v>4</v>
      </c>
      <c r="K47" s="127" t="s">
        <v>4</v>
      </c>
      <c r="L47" s="127" t="s">
        <v>4</v>
      </c>
      <c r="M47" s="127" t="s">
        <v>4</v>
      </c>
      <c r="N47" s="127" t="s">
        <v>4</v>
      </c>
      <c r="O47" s="127" t="s">
        <v>4</v>
      </c>
      <c r="P47" s="59">
        <v>0.71699999999999997</v>
      </c>
      <c r="Q47" s="59" t="s">
        <v>4</v>
      </c>
      <c r="S47" s="146">
        <v>31.2</v>
      </c>
      <c r="T47" s="231">
        <v>0</v>
      </c>
      <c r="U47" s="231">
        <v>0</v>
      </c>
      <c r="X47" s="231">
        <v>37.090000000000003</v>
      </c>
      <c r="Y47" s="231">
        <v>36.243955179605173</v>
      </c>
      <c r="Z47" s="231">
        <v>2.2999999999999998</v>
      </c>
      <c r="AA47" s="231">
        <v>2.2475356406872979</v>
      </c>
      <c r="AB47" s="231">
        <v>15.39</v>
      </c>
      <c r="AC47" s="231">
        <v>15.038945004425008</v>
      </c>
      <c r="AD47" s="76"/>
      <c r="AE47" s="76"/>
      <c r="AF47" s="76"/>
      <c r="AG47" s="76"/>
      <c r="AH47" s="76"/>
      <c r="AI47" s="76"/>
      <c r="AJ47" s="76"/>
      <c r="AK47" s="76"/>
      <c r="AL47" s="76"/>
      <c r="AM47" s="76"/>
      <c r="AN47" s="76"/>
      <c r="AO47" s="76"/>
      <c r="AP47" s="76"/>
      <c r="AQ47" s="76"/>
      <c r="AR47" s="76"/>
      <c r="AS47" s="76"/>
      <c r="AT47" s="76"/>
      <c r="AU47" s="76"/>
      <c r="AV47" s="76"/>
      <c r="AW47" s="76"/>
      <c r="AX47" s="76"/>
      <c r="AY47" s="76"/>
      <c r="AZ47" s="76"/>
      <c r="BA47" s="76"/>
      <c r="BB47" s="77"/>
    </row>
    <row r="48" spans="1:54" ht="16.5" thickBot="1" x14ac:dyDescent="0.3">
      <c r="A48" s="75">
        <f>IF(ISBLANK(VLOOKUP(D48,#REF!,3)),0,1)</f>
        <v>1</v>
      </c>
      <c r="B48" s="74">
        <f t="shared" si="0"/>
        <v>0</v>
      </c>
      <c r="C48" s="52">
        <v>14</v>
      </c>
      <c r="D48" s="53"/>
      <c r="E48" s="54"/>
      <c r="F48" s="55"/>
      <c r="G48" s="164">
        <v>35.440800000000003</v>
      </c>
      <c r="H48" s="53">
        <v>160</v>
      </c>
      <c r="I48" s="159">
        <v>160</v>
      </c>
      <c r="J48" s="127" t="s">
        <v>4</v>
      </c>
      <c r="K48" s="127" t="s">
        <v>4</v>
      </c>
      <c r="L48" s="127" t="s">
        <v>4</v>
      </c>
      <c r="M48" s="127" t="s">
        <v>4</v>
      </c>
      <c r="N48" s="127" t="s">
        <v>4</v>
      </c>
      <c r="O48" s="127" t="s">
        <v>4</v>
      </c>
      <c r="P48" s="59">
        <v>1.5860000000000001</v>
      </c>
      <c r="Q48" s="59" t="s">
        <v>4</v>
      </c>
      <c r="S48" s="146">
        <v>69.099999999999994</v>
      </c>
      <c r="T48" s="231">
        <v>0</v>
      </c>
      <c r="U48" s="231">
        <v>0</v>
      </c>
      <c r="X48" s="231">
        <v>25.07</v>
      </c>
      <c r="Y48" s="231">
        <v>24.498138483491548</v>
      </c>
      <c r="Z48" s="231">
        <v>1.6479999999999999</v>
      </c>
      <c r="AA48" s="231">
        <v>1.6104081460228987</v>
      </c>
      <c r="AB48" s="231">
        <v>7.77</v>
      </c>
      <c r="AC48" s="231">
        <v>7.5927617078870888</v>
      </c>
      <c r="AD48" s="76"/>
      <c r="AE48" s="76"/>
      <c r="AF48" s="76"/>
      <c r="AG48" s="76"/>
      <c r="AH48" s="76"/>
      <c r="AI48" s="76"/>
      <c r="AJ48" s="76"/>
      <c r="AK48" s="76"/>
      <c r="AL48" s="76"/>
      <c r="AM48" s="76"/>
      <c r="AN48" s="76"/>
      <c r="AO48" s="76"/>
      <c r="AP48" s="76"/>
      <c r="AQ48" s="76"/>
      <c r="AR48" s="76"/>
      <c r="AS48" s="76"/>
      <c r="AT48" s="76"/>
      <c r="AU48" s="76"/>
      <c r="AV48" s="76"/>
      <c r="AW48" s="76"/>
      <c r="AX48" s="76"/>
      <c r="AY48" s="76"/>
      <c r="AZ48" s="76"/>
      <c r="BA48" s="76"/>
      <c r="BB48" s="77"/>
    </row>
    <row r="49" spans="1:54" ht="16.5" thickBot="1" x14ac:dyDescent="0.3">
      <c r="A49" s="75">
        <f>IF(ISBLANK(VLOOKUP(D49,#REF!,3)),0,1)</f>
        <v>1</v>
      </c>
      <c r="B49" s="74">
        <f t="shared" si="0"/>
        <v>0</v>
      </c>
      <c r="C49" s="52">
        <v>15</v>
      </c>
      <c r="D49" s="53"/>
      <c r="E49" s="54"/>
      <c r="F49" s="55"/>
      <c r="G49" s="164">
        <v>35.5154</v>
      </c>
      <c r="H49" s="53">
        <v>130</v>
      </c>
      <c r="I49" s="159">
        <v>129</v>
      </c>
      <c r="J49" s="16"/>
      <c r="K49" s="16"/>
      <c r="L49" s="16"/>
      <c r="M49" s="16"/>
      <c r="N49" s="16"/>
      <c r="O49" s="16"/>
      <c r="P49" s="169">
        <v>1.9179999999999999</v>
      </c>
      <c r="Q49" s="169"/>
      <c r="S49" s="146">
        <v>83.5</v>
      </c>
      <c r="T49" s="231">
        <v>2E-3</v>
      </c>
      <c r="U49" s="231">
        <v>1.9543788179889549E-3</v>
      </c>
      <c r="X49" s="231">
        <v>22.598000000000003</v>
      </c>
      <c r="Y49" s="231">
        <v>22.082526264457204</v>
      </c>
      <c r="Z49" s="231">
        <v>1.5209999999999999</v>
      </c>
      <c r="AA49" s="231">
        <v>1.4863050910805999</v>
      </c>
      <c r="AB49" s="231">
        <v>7.15</v>
      </c>
      <c r="AC49" s="231">
        <v>6.9869042743105139</v>
      </c>
      <c r="AD49" s="76"/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76"/>
      <c r="AR49" s="76"/>
      <c r="AS49" s="76"/>
      <c r="AT49" s="76"/>
      <c r="AU49" s="76"/>
      <c r="AV49" s="76"/>
      <c r="AW49" s="76"/>
      <c r="AX49" s="76"/>
      <c r="AY49" s="76"/>
      <c r="AZ49" s="76"/>
      <c r="BA49" s="76"/>
      <c r="BB49" s="77"/>
    </row>
    <row r="50" spans="1:54" ht="16.5" thickBot="1" x14ac:dyDescent="0.3">
      <c r="A50" s="75">
        <f>IF(ISBLANK(VLOOKUP(D50,#REF!,3)),0,1)</f>
        <v>1</v>
      </c>
      <c r="B50" s="74">
        <f t="shared" si="0"/>
        <v>0</v>
      </c>
      <c r="C50" s="52">
        <v>16</v>
      </c>
      <c r="D50" s="53"/>
      <c r="E50" s="54"/>
      <c r="F50" s="55"/>
      <c r="G50" s="164">
        <v>35.573900000000002</v>
      </c>
      <c r="H50" s="53">
        <v>100</v>
      </c>
      <c r="I50" s="159">
        <v>100</v>
      </c>
      <c r="J50" s="16"/>
      <c r="K50" s="16"/>
      <c r="L50" s="16"/>
      <c r="M50" s="16"/>
      <c r="N50" s="16"/>
      <c r="O50" s="16"/>
      <c r="P50" s="169">
        <v>2.0499999999999998</v>
      </c>
      <c r="Q50" s="169"/>
      <c r="S50" s="146">
        <v>89.3</v>
      </c>
      <c r="T50" s="231">
        <v>3.0000000000000001E-3</v>
      </c>
      <c r="U50" s="231">
        <v>2.9315682269834323E-3</v>
      </c>
      <c r="X50" s="231">
        <v>21.626999999999999</v>
      </c>
      <c r="Y50" s="231">
        <v>21.13367534832356</v>
      </c>
      <c r="Z50" s="231">
        <v>1.4670000000000001</v>
      </c>
      <c r="AA50" s="231">
        <v>1.4335368629948984</v>
      </c>
      <c r="AB50" s="231">
        <v>6.53</v>
      </c>
      <c r="AC50" s="231">
        <v>6.381046840733938</v>
      </c>
      <c r="AD50" s="76"/>
      <c r="AE50" s="76"/>
      <c r="AF50" s="76"/>
      <c r="AG50" s="76"/>
      <c r="AH50" s="76"/>
      <c r="AI50" s="76"/>
      <c r="AJ50" s="76"/>
      <c r="AK50" s="76"/>
      <c r="AL50" s="76"/>
      <c r="AM50" s="76"/>
      <c r="AN50" s="76"/>
      <c r="AO50" s="76"/>
      <c r="AP50" s="76"/>
      <c r="AQ50" s="76"/>
      <c r="AR50" s="76"/>
      <c r="AS50" s="76"/>
      <c r="AT50" s="76"/>
      <c r="AU50" s="76"/>
      <c r="AV50" s="76"/>
      <c r="AW50" s="76"/>
      <c r="AX50" s="76"/>
      <c r="AY50" s="76"/>
      <c r="AZ50" s="76"/>
      <c r="BA50" s="76"/>
      <c r="BB50" s="77"/>
    </row>
    <row r="51" spans="1:54" ht="16.5" thickBot="1" x14ac:dyDescent="0.3">
      <c r="A51" s="75">
        <f>IF(ISBLANK(VLOOKUP(D51,#REF!,3)),0,1)</f>
        <v>1</v>
      </c>
      <c r="B51" s="74">
        <f t="shared" si="0"/>
        <v>0</v>
      </c>
      <c r="C51" s="52">
        <v>17</v>
      </c>
      <c r="D51" s="53"/>
      <c r="E51" s="54"/>
      <c r="F51" s="55"/>
      <c r="G51" s="164">
        <v>35.635899999999999</v>
      </c>
      <c r="H51" s="53">
        <v>80</v>
      </c>
      <c r="I51" s="159">
        <v>80</v>
      </c>
      <c r="J51" s="16"/>
      <c r="K51" s="16"/>
      <c r="L51" s="16"/>
      <c r="M51" s="16"/>
      <c r="N51" s="16"/>
      <c r="O51" s="16"/>
      <c r="P51" s="169">
        <v>2.2410000000000001</v>
      </c>
      <c r="Q51" s="169"/>
      <c r="S51" s="146">
        <v>97.6</v>
      </c>
      <c r="T51" s="231">
        <v>1.4E-2</v>
      </c>
      <c r="U51" s="231">
        <v>1.3680651725922683E-2</v>
      </c>
      <c r="X51" s="231">
        <v>19.856000000000002</v>
      </c>
      <c r="Y51" s="231">
        <v>19.403072904994346</v>
      </c>
      <c r="Z51" s="231">
        <v>1.359</v>
      </c>
      <c r="AA51" s="231">
        <v>1.3280004068234947</v>
      </c>
      <c r="AB51" s="231">
        <v>6.05</v>
      </c>
      <c r="AC51" s="231">
        <v>5.9119959244165878</v>
      </c>
      <c r="AD51" s="76"/>
      <c r="AE51" s="76"/>
      <c r="AF51" s="76"/>
      <c r="AG51" s="76"/>
      <c r="AH51" s="76"/>
      <c r="AI51" s="76"/>
      <c r="AJ51" s="76"/>
      <c r="AK51" s="76"/>
      <c r="AL51" s="76"/>
      <c r="AM51" s="76"/>
      <c r="AN51" s="76"/>
      <c r="AO51" s="76"/>
      <c r="AP51" s="76"/>
      <c r="AQ51" s="76"/>
      <c r="AR51" s="76"/>
      <c r="AS51" s="76"/>
      <c r="AT51" s="76"/>
      <c r="AU51" s="76"/>
      <c r="AV51" s="76"/>
      <c r="AW51" s="76"/>
      <c r="AX51" s="76"/>
      <c r="AY51" s="76"/>
      <c r="AZ51" s="76"/>
      <c r="BA51" s="76"/>
      <c r="BB51" s="77"/>
    </row>
    <row r="52" spans="1:54" ht="16.5" thickBot="1" x14ac:dyDescent="0.3">
      <c r="A52" s="75">
        <f>IF(ISBLANK(VLOOKUP(D52,#REF!,3)),0,1)</f>
        <v>1</v>
      </c>
      <c r="B52" s="74">
        <f t="shared" si="0"/>
        <v>0</v>
      </c>
      <c r="C52" s="52">
        <v>18</v>
      </c>
      <c r="D52" s="53"/>
      <c r="E52" s="54"/>
      <c r="F52" s="55"/>
      <c r="G52" s="164">
        <v>35.678800000000003</v>
      </c>
      <c r="H52" s="53">
        <v>60</v>
      </c>
      <c r="I52" s="159">
        <v>60</v>
      </c>
      <c r="J52" s="16"/>
      <c r="K52" s="16"/>
      <c r="L52" s="16"/>
      <c r="M52" s="16"/>
      <c r="N52" s="16"/>
      <c r="O52" s="16"/>
      <c r="P52" s="169">
        <v>2.3809999999999998</v>
      </c>
      <c r="Q52" s="169"/>
      <c r="S52" s="146">
        <v>103.7</v>
      </c>
      <c r="T52" s="231">
        <v>3.5999999999999997E-2</v>
      </c>
      <c r="U52" s="231">
        <v>3.5178818723801186E-2</v>
      </c>
      <c r="X52" s="231">
        <v>18.263999999999999</v>
      </c>
      <c r="Y52" s="231">
        <v>17.847387365875136</v>
      </c>
      <c r="Z52" s="231">
        <v>1.264</v>
      </c>
      <c r="AA52" s="231">
        <v>1.2351674129690196</v>
      </c>
      <c r="AB52" s="231">
        <v>5.04</v>
      </c>
      <c r="AC52" s="231">
        <v>4.9250346213321663</v>
      </c>
      <c r="AD52" s="76"/>
      <c r="AE52" s="76"/>
      <c r="AF52" s="76"/>
      <c r="AG52" s="76"/>
      <c r="AH52" s="76"/>
      <c r="AI52" s="76"/>
      <c r="AJ52" s="76"/>
      <c r="AK52" s="76"/>
      <c r="AL52" s="76"/>
      <c r="AM52" s="76"/>
      <c r="AN52" s="76"/>
      <c r="AO52" s="76"/>
      <c r="AP52" s="76"/>
      <c r="AQ52" s="76"/>
      <c r="AR52" s="76"/>
      <c r="AS52" s="76"/>
      <c r="AT52" s="76"/>
      <c r="AU52" s="76"/>
      <c r="AV52" s="76"/>
      <c r="AW52" s="76"/>
      <c r="AX52" s="76"/>
      <c r="AY52" s="76"/>
      <c r="AZ52" s="76"/>
      <c r="BA52" s="76"/>
      <c r="BB52" s="77"/>
    </row>
    <row r="53" spans="1:54" ht="16.5" thickBot="1" x14ac:dyDescent="0.3">
      <c r="A53" s="75">
        <f>IF(ISBLANK(VLOOKUP(D53,#REF!,3)),0,1)</f>
        <v>1</v>
      </c>
      <c r="B53" s="74">
        <f t="shared" si="0"/>
        <v>0</v>
      </c>
      <c r="C53" s="52">
        <v>19</v>
      </c>
      <c r="D53" s="53"/>
      <c r="E53" s="54"/>
      <c r="F53" s="55"/>
      <c r="G53" s="164">
        <v>35.751399999999997</v>
      </c>
      <c r="H53" s="53">
        <v>40</v>
      </c>
      <c r="I53" s="159">
        <v>40</v>
      </c>
      <c r="J53" s="16"/>
      <c r="K53" s="16"/>
      <c r="L53" s="16"/>
      <c r="M53" s="16"/>
      <c r="N53" s="16"/>
      <c r="O53" s="16"/>
      <c r="P53" s="169">
        <v>2.6459999999999999</v>
      </c>
      <c r="Q53" s="169"/>
      <c r="S53" s="146">
        <v>115.3</v>
      </c>
      <c r="T53" s="231">
        <v>0.113</v>
      </c>
      <c r="U53" s="231">
        <v>0.11042240321637595</v>
      </c>
      <c r="X53" s="231">
        <v>15.167</v>
      </c>
      <c r="Y53" s="231">
        <v>14.821031766219239</v>
      </c>
      <c r="Z53" s="231">
        <v>1.085</v>
      </c>
      <c r="AA53" s="231">
        <v>1.0602505087590079</v>
      </c>
      <c r="AB53" s="231">
        <v>3.71</v>
      </c>
      <c r="AC53" s="231">
        <v>3.625372707369511</v>
      </c>
      <c r="AD53" s="76"/>
      <c r="AE53" s="76"/>
      <c r="AF53" s="76"/>
      <c r="AG53" s="76"/>
      <c r="AH53" s="76"/>
      <c r="AI53" s="76"/>
      <c r="AJ53" s="76"/>
      <c r="AK53" s="76"/>
      <c r="AL53" s="76"/>
      <c r="AM53" s="76"/>
      <c r="AN53" s="76"/>
      <c r="AO53" s="76"/>
      <c r="AP53" s="76"/>
      <c r="AQ53" s="76"/>
      <c r="AR53" s="76"/>
      <c r="AS53" s="76"/>
      <c r="AT53" s="76"/>
      <c r="AU53" s="76"/>
      <c r="AV53" s="76"/>
      <c r="AW53" s="76"/>
      <c r="AX53" s="76"/>
      <c r="AY53" s="76"/>
      <c r="AZ53" s="76"/>
      <c r="BA53" s="76"/>
      <c r="BB53" s="77"/>
    </row>
    <row r="54" spans="1:54" ht="16.5" thickBot="1" x14ac:dyDescent="0.3">
      <c r="A54" s="75">
        <f>IF(ISBLANK(VLOOKUP(D54,#REF!,3)),0,1)</f>
        <v>1</v>
      </c>
      <c r="B54" s="74">
        <f t="shared" si="0"/>
        <v>0</v>
      </c>
      <c r="C54" s="52">
        <v>20</v>
      </c>
      <c r="D54" s="53"/>
      <c r="E54" s="54"/>
      <c r="F54" s="55"/>
      <c r="G54" s="164">
        <v>35.743899999999996</v>
      </c>
      <c r="H54" s="53">
        <v>20</v>
      </c>
      <c r="I54" s="159">
        <v>20</v>
      </c>
      <c r="J54" s="16"/>
      <c r="K54" s="16"/>
      <c r="L54" s="16"/>
      <c r="M54" s="16"/>
      <c r="N54" s="16"/>
      <c r="O54" s="16"/>
      <c r="P54" s="169">
        <v>3.3420000000000001</v>
      </c>
      <c r="Q54" s="169"/>
      <c r="S54" s="146">
        <v>145.6</v>
      </c>
      <c r="T54" s="231">
        <v>0.153</v>
      </c>
      <c r="U54" s="231">
        <v>0.14950997957615503</v>
      </c>
      <c r="X54" s="231">
        <v>8.3469999999999995</v>
      </c>
      <c r="Y54" s="231">
        <v>8.1565999968769027</v>
      </c>
      <c r="Z54" s="231">
        <v>0.754</v>
      </c>
      <c r="AA54" s="231">
        <v>0.73680081438183598</v>
      </c>
      <c r="AB54" s="231">
        <v>2.87</v>
      </c>
      <c r="AC54" s="231">
        <v>2.8045336038141504</v>
      </c>
      <c r="AD54" s="76"/>
      <c r="AE54" s="76"/>
      <c r="AF54" s="76"/>
      <c r="AG54" s="76"/>
      <c r="AH54" s="76"/>
      <c r="AI54" s="76"/>
      <c r="AJ54" s="76"/>
      <c r="AK54" s="76"/>
      <c r="AL54" s="76"/>
      <c r="AM54" s="76"/>
      <c r="AN54" s="76"/>
      <c r="AO54" s="76"/>
      <c r="AP54" s="76"/>
      <c r="AQ54" s="76"/>
      <c r="AR54" s="76"/>
      <c r="AS54" s="76"/>
      <c r="AT54" s="76"/>
      <c r="AU54" s="76"/>
      <c r="AV54" s="76"/>
      <c r="AW54" s="76"/>
      <c r="AX54" s="76"/>
      <c r="AY54" s="76"/>
      <c r="AZ54" s="76"/>
      <c r="BA54" s="76"/>
      <c r="BB54" s="77"/>
    </row>
    <row r="55" spans="1:54" ht="16.5" thickBot="1" x14ac:dyDescent="0.3">
      <c r="A55" s="75">
        <f>IF(ISBLANK(VLOOKUP(D55,#REF!,3)),0,1)</f>
        <v>1</v>
      </c>
      <c r="B55" s="74">
        <f t="shared" si="0"/>
        <v>0</v>
      </c>
      <c r="C55" s="52">
        <v>21</v>
      </c>
      <c r="D55" s="53"/>
      <c r="E55" s="54"/>
      <c r="F55" s="55"/>
      <c r="G55" s="164">
        <v>35.6723</v>
      </c>
      <c r="H55" s="53">
        <v>10</v>
      </c>
      <c r="I55" s="159">
        <v>10</v>
      </c>
      <c r="J55" s="16"/>
      <c r="K55" s="16"/>
      <c r="L55" s="16"/>
      <c r="M55" s="16"/>
      <c r="N55" s="16"/>
      <c r="O55" s="16"/>
      <c r="P55" s="169">
        <v>4.702</v>
      </c>
      <c r="Q55" s="169"/>
      <c r="S55" s="146">
        <v>205.1</v>
      </c>
      <c r="T55" s="231">
        <v>0</v>
      </c>
      <c r="U55" s="231">
        <v>0</v>
      </c>
      <c r="X55" s="231">
        <v>0</v>
      </c>
      <c r="Y55" s="231">
        <v>0</v>
      </c>
      <c r="Z55" s="231">
        <v>0.20799999999999999</v>
      </c>
      <c r="AA55" s="231">
        <v>0.2032553970708513</v>
      </c>
      <c r="AB55" s="231">
        <v>1.67</v>
      </c>
      <c r="AC55" s="231">
        <v>1.6319063130207772</v>
      </c>
      <c r="AD55" s="76"/>
      <c r="AE55" s="76"/>
      <c r="AF55" s="76"/>
      <c r="AG55" s="76"/>
      <c r="AH55" s="76"/>
      <c r="AI55" s="76"/>
      <c r="AJ55" s="76"/>
      <c r="AK55" s="76"/>
      <c r="AL55" s="76"/>
      <c r="AM55" s="76"/>
      <c r="AN55" s="76"/>
      <c r="AO55" s="76"/>
      <c r="AP55" s="76"/>
      <c r="AQ55" s="76"/>
      <c r="AR55" s="76"/>
      <c r="AS55" s="76"/>
      <c r="AT55" s="76"/>
      <c r="AU55" s="76"/>
      <c r="AV55" s="76"/>
      <c r="AW55" s="76"/>
      <c r="AX55" s="76"/>
      <c r="AY55" s="76"/>
      <c r="AZ55" s="76"/>
      <c r="BA55" s="76"/>
      <c r="BB55" s="77"/>
    </row>
    <row r="56" spans="1:54" ht="15.75" x14ac:dyDescent="0.25">
      <c r="A56" s="75">
        <f>IF(ISBLANK(VLOOKUP(D56,#REF!,3)),0,1)</f>
        <v>1</v>
      </c>
      <c r="B56" s="74">
        <f t="shared" si="0"/>
        <v>0</v>
      </c>
      <c r="C56" s="52">
        <v>22</v>
      </c>
      <c r="D56" s="53"/>
      <c r="E56" s="54"/>
      <c r="F56" s="55"/>
      <c r="G56" s="164">
        <v>35.662999999999997</v>
      </c>
      <c r="H56" s="53">
        <v>0</v>
      </c>
      <c r="I56" s="159">
        <v>1</v>
      </c>
      <c r="J56" s="16"/>
      <c r="K56" s="16"/>
      <c r="L56" s="16"/>
      <c r="M56" s="16"/>
      <c r="N56" s="16"/>
      <c r="O56" s="16"/>
      <c r="P56" s="169">
        <v>4.75</v>
      </c>
      <c r="Q56" s="169"/>
      <c r="S56" s="146">
        <v>207.2</v>
      </c>
      <c r="T56" s="231">
        <v>0</v>
      </c>
      <c r="U56" s="231">
        <v>0</v>
      </c>
      <c r="X56" s="231">
        <v>0</v>
      </c>
      <c r="Y56" s="231">
        <v>0</v>
      </c>
      <c r="Z56" s="231">
        <v>0.17200000000000001</v>
      </c>
      <c r="AA56" s="231">
        <v>0.16807657834705012</v>
      </c>
      <c r="AB56" s="231">
        <v>1.64</v>
      </c>
      <c r="AC56" s="231">
        <v>1.6025906307509428</v>
      </c>
      <c r="AD56" s="76"/>
      <c r="AE56" s="76"/>
      <c r="AF56" s="76"/>
      <c r="AG56" s="76"/>
      <c r="AH56" s="76"/>
      <c r="AI56" s="76"/>
      <c r="AJ56" s="76"/>
      <c r="AK56" s="76"/>
      <c r="AL56" s="76"/>
      <c r="AM56" s="76"/>
      <c r="AN56" s="76"/>
      <c r="AO56" s="76"/>
      <c r="AP56" s="76"/>
      <c r="AQ56" s="76"/>
      <c r="AR56" s="76"/>
      <c r="AS56" s="76"/>
      <c r="AT56" s="76"/>
      <c r="AU56" s="76"/>
      <c r="AV56" s="76"/>
      <c r="AW56" s="76"/>
      <c r="AX56" s="76"/>
      <c r="AY56" s="76"/>
      <c r="AZ56" s="76"/>
      <c r="BA56" s="76"/>
      <c r="BB56" s="77"/>
    </row>
    <row r="57" spans="1:54" ht="15.75" x14ac:dyDescent="0.25">
      <c r="A57" s="75">
        <f>IF(ISBLANK(VLOOKUP(D57,#REF!,3)),0,1)</f>
        <v>1</v>
      </c>
      <c r="B57" s="74">
        <f t="shared" si="0"/>
        <v>0</v>
      </c>
      <c r="C57" s="52">
        <v>23</v>
      </c>
      <c r="D57" s="53"/>
      <c r="E57" s="54"/>
      <c r="F57" s="55"/>
      <c r="G57" s="164" t="s">
        <v>4</v>
      </c>
      <c r="H57" s="53" t="s">
        <v>4</v>
      </c>
      <c r="I57" s="159" t="s">
        <v>4</v>
      </c>
      <c r="J57" s="16"/>
      <c r="K57" s="16"/>
      <c r="L57" s="16"/>
      <c r="M57" s="16"/>
      <c r="N57" s="16"/>
      <c r="O57" s="16"/>
      <c r="P57" s="169" t="s">
        <v>4</v>
      </c>
      <c r="Q57" s="16"/>
      <c r="R57" s="16"/>
      <c r="S57" s="16" t="s">
        <v>4</v>
      </c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  <c r="AG57" s="76"/>
      <c r="AH57" s="76"/>
      <c r="AI57" s="76"/>
      <c r="AJ57" s="76"/>
      <c r="AK57" s="76"/>
      <c r="AL57" s="76"/>
      <c r="AM57" s="76"/>
      <c r="AN57" s="76"/>
      <c r="AO57" s="76"/>
      <c r="AP57" s="76"/>
      <c r="AQ57" s="76"/>
      <c r="AR57" s="76"/>
      <c r="AS57" s="76"/>
      <c r="AT57" s="76"/>
      <c r="AU57" s="76"/>
      <c r="AV57" s="76"/>
      <c r="AW57" s="76"/>
      <c r="AX57" s="76"/>
      <c r="AY57" s="76"/>
      <c r="AZ57" s="76"/>
      <c r="BA57" s="76"/>
      <c r="BB57" s="77"/>
    </row>
    <row r="58" spans="1:54" ht="16.5" thickBot="1" x14ac:dyDescent="0.3">
      <c r="A58" s="75">
        <f>IF(ISBLANK(VLOOKUP(D58,#REF!,3)),0,1)</f>
        <v>1</v>
      </c>
      <c r="B58" s="74">
        <f t="shared" si="0"/>
        <v>0</v>
      </c>
      <c r="C58" s="61">
        <v>24</v>
      </c>
      <c r="D58" s="62"/>
      <c r="E58" s="63"/>
      <c r="F58" s="64"/>
      <c r="G58" s="164" t="s">
        <v>4</v>
      </c>
      <c r="H58" s="53" t="s">
        <v>4</v>
      </c>
      <c r="I58" s="159" t="s">
        <v>4</v>
      </c>
      <c r="J58" s="152" t="s">
        <v>4</v>
      </c>
      <c r="K58" s="65" t="str">
        <f>IF(ISBLANK(E58),"",(0.000824493-(0.0000040899*E58)+(0.000000076438*E58^2)-(0.00000000082467*E58^3)+(0.0000000000053875*E58^4)))</f>
        <v/>
      </c>
      <c r="L58" s="65" t="str">
        <f t="shared" ref="L58" si="6">IF(ISBLANK(E58),"",(-0.00000572466+(0.00000010227*E58)-(0.0000000016546*E58^2)))</f>
        <v/>
      </c>
      <c r="M58" s="65" t="str">
        <f t="shared" ref="M58" si="7">IF(ISBLANK(E58),"",IF(ISBLANK(G58),(O58+(K58*35)+(L58*35^1.5)+(0.00000048314*35^2)),(O58+(K58*G58)+(L58*G58^1.5)+(0.00000048314*G58^2))))</f>
        <v/>
      </c>
      <c r="N58" s="66" t="str">
        <f t="shared" ref="N58" si="8">IF(ISBLANK(D58),"",IF(ISBLANK(G58),J58*(1+0.00001*(35-20)),J58*(1+0.00001*(G58-20))))</f>
        <v/>
      </c>
      <c r="O58" s="65" t="str">
        <f t="shared" ref="O58" si="9">IF(ISBLANK(E58),"",(0.999842594+(0.00006793952*E58)-(0.00000909529*E58^2)+(0.0000001001685*E58^3)-(0.000000001120083*E58^4)+(0.000000000006536332*E58^5)))</f>
        <v/>
      </c>
      <c r="P58" s="67" t="s">
        <v>4</v>
      </c>
      <c r="Q58" s="153" t="s">
        <v>4</v>
      </c>
      <c r="R58" s="153" t="s">
        <v>4</v>
      </c>
      <c r="S58" s="68" t="s">
        <v>4</v>
      </c>
      <c r="T58" s="78"/>
      <c r="U58" s="78"/>
      <c r="V58" s="78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/>
      <c r="AH58" s="78"/>
      <c r="AI58" s="78"/>
      <c r="AJ58" s="78"/>
      <c r="AK58" s="78"/>
      <c r="AL58" s="78"/>
      <c r="AM58" s="78"/>
      <c r="AN58" s="78"/>
      <c r="AO58" s="78"/>
      <c r="AP58" s="78"/>
      <c r="AQ58" s="78"/>
      <c r="AR58" s="78"/>
      <c r="AS58" s="78"/>
      <c r="AT58" s="78"/>
      <c r="AU58" s="78"/>
      <c r="AV58" s="78"/>
      <c r="AW58" s="78"/>
      <c r="AX58" s="78"/>
      <c r="AY58" s="78"/>
      <c r="AZ58" s="78"/>
      <c r="BA58" s="78"/>
      <c r="BB58" s="79"/>
    </row>
  </sheetData>
  <dataConsolidate/>
  <mergeCells count="70"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AV31:AV32"/>
    <mergeCell ref="AW31:AW32"/>
    <mergeCell ref="AX31:AX32"/>
    <mergeCell ref="AY31:AY32"/>
    <mergeCell ref="AZ31:AZ32"/>
    <mergeCell ref="BA31:BA32"/>
    <mergeCell ref="AP31:AP32"/>
    <mergeCell ref="AQ31:AQ32"/>
    <mergeCell ref="AR31:AR32"/>
    <mergeCell ref="AS31:AS32"/>
    <mergeCell ref="AT31:AT32"/>
    <mergeCell ref="AU31:AU32"/>
    <mergeCell ref="AJ31:AJ32"/>
    <mergeCell ref="AK31:AK32"/>
    <mergeCell ref="AL31:AL32"/>
    <mergeCell ref="AM31:AM32"/>
    <mergeCell ref="AN31:AN32"/>
    <mergeCell ref="AO31:AO32"/>
    <mergeCell ref="AD31:AD32"/>
    <mergeCell ref="AE31:AE32"/>
    <mergeCell ref="AF31:AF32"/>
    <mergeCell ref="AG31:AG32"/>
    <mergeCell ref="AH31:AH32"/>
    <mergeCell ref="AI31:AI32"/>
    <mergeCell ref="P31:S32"/>
    <mergeCell ref="T31:U32"/>
    <mergeCell ref="V31:W32"/>
    <mergeCell ref="X31:Y32"/>
    <mergeCell ref="Z31:AA32"/>
    <mergeCell ref="AB31:AC32"/>
    <mergeCell ref="J31:J32"/>
    <mergeCell ref="K31:K32"/>
    <mergeCell ref="L31:L32"/>
    <mergeCell ref="M31:M32"/>
    <mergeCell ref="N31:N32"/>
    <mergeCell ref="O31:O32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G8:H8"/>
    <mergeCell ref="Q8:R8"/>
    <mergeCell ref="G9:H9"/>
    <mergeCell ref="Q9:R9"/>
    <mergeCell ref="G10:H10"/>
    <mergeCell ref="Q10:R10"/>
    <mergeCell ref="C2:E2"/>
    <mergeCell ref="F2:T2"/>
    <mergeCell ref="C4:U4"/>
    <mergeCell ref="C6:E6"/>
    <mergeCell ref="F6:G6"/>
    <mergeCell ref="H6:J6"/>
    <mergeCell ref="P6:Q6"/>
    <mergeCell ref="R6:S6"/>
    <mergeCell ref="T6:U6"/>
  </mergeCells>
  <dataValidations count="4">
    <dataValidation type="list" showInputMessage="1" showErrorMessage="1" promptTitle="Choix Cardinal" sqref="P9">
      <formula1>$M$8:$M$10</formula1>
    </dataValidation>
    <dataValidation type="list" showInputMessage="1" showErrorMessage="1" promptTitle="Choix Cardinal" sqref="P10">
      <formula1>$N$8:$N$10</formula1>
    </dataValidation>
    <dataValidation allowBlank="1" showErrorMessage="1" sqref="J30"/>
    <dataValidation type="list" allowBlank="1" showErrorMessage="1" sqref="I29">
      <formula1>$O$28:$O$30</formula1>
    </dataValidation>
  </dataValidations>
  <pageMargins left="0.7" right="0.7" top="0.75" bottom="0.75" header="0.3" footer="0.3"/>
  <pageSetup paperSize="9" orientation="portrait" horizontalDpi="4294967293" r:id="rId1"/>
  <drawing r:id="rId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8"/>
  <sheetViews>
    <sheetView tabSelected="1" topLeftCell="A13" zoomScaleNormal="100" workbookViewId="0">
      <selection activeCell="P52" sqref="P52"/>
    </sheetView>
  </sheetViews>
  <sheetFormatPr baseColWidth="10" defaultColWidth="11.42578125" defaultRowHeight="15" x14ac:dyDescent="0.25"/>
  <cols>
    <col min="1" max="2" width="0.85546875" style="80" customWidth="1"/>
    <col min="3" max="3" width="3.7109375" style="80" customWidth="1"/>
    <col min="4" max="8" width="10.28515625" style="80" customWidth="1"/>
    <col min="9" max="10" width="15.7109375" style="80" customWidth="1"/>
    <col min="11" max="15" width="10.7109375" style="80" hidden="1" customWidth="1"/>
    <col min="16" max="16" width="10.7109375" style="80" customWidth="1"/>
    <col min="17" max="29" width="10.28515625" style="80" customWidth="1"/>
    <col min="30" max="16384" width="11.42578125" style="80"/>
  </cols>
  <sheetData>
    <row r="1" spans="3:23" ht="3" customHeight="1" thickBot="1" x14ac:dyDescent="0.3"/>
    <row r="2" spans="3:23" ht="21" x14ac:dyDescent="0.35">
      <c r="C2" s="214" t="s">
        <v>19</v>
      </c>
      <c r="D2" s="215"/>
      <c r="E2" s="215"/>
      <c r="F2" s="216" t="s">
        <v>147</v>
      </c>
      <c r="G2" s="216"/>
      <c r="H2" s="216"/>
      <c r="I2" s="216"/>
      <c r="J2" s="216"/>
      <c r="K2" s="216"/>
      <c r="L2" s="216"/>
      <c r="M2" s="216"/>
      <c r="N2" s="216"/>
      <c r="O2" s="216"/>
      <c r="P2" s="216"/>
      <c r="Q2" s="216"/>
      <c r="R2" s="216"/>
      <c r="S2" s="216"/>
      <c r="T2" s="216"/>
      <c r="U2" s="1"/>
    </row>
    <row r="3" spans="3:23" x14ac:dyDescent="0.25">
      <c r="C3" s="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2"/>
    </row>
    <row r="4" spans="3:23" ht="21.75" thickBot="1" x14ac:dyDescent="0.4">
      <c r="C4" s="217" t="s">
        <v>75</v>
      </c>
      <c r="D4" s="218"/>
      <c r="E4" s="218"/>
      <c r="F4" s="218"/>
      <c r="G4" s="218"/>
      <c r="H4" s="218"/>
      <c r="I4" s="218"/>
      <c r="J4" s="218"/>
      <c r="K4" s="218"/>
      <c r="L4" s="218"/>
      <c r="M4" s="218"/>
      <c r="N4" s="218"/>
      <c r="O4" s="218"/>
      <c r="P4" s="218"/>
      <c r="Q4" s="218"/>
      <c r="R4" s="218"/>
      <c r="S4" s="218"/>
      <c r="T4" s="218"/>
      <c r="U4" s="219"/>
    </row>
    <row r="5" spans="3:23" ht="15.75" customHeight="1" thickBot="1" x14ac:dyDescent="0.4">
      <c r="C5" s="7"/>
      <c r="D5" s="7"/>
      <c r="E5" s="7"/>
      <c r="F5" s="7"/>
      <c r="G5" s="7"/>
      <c r="J5" s="7"/>
      <c r="K5" s="7"/>
      <c r="L5" s="7"/>
      <c r="M5" s="7"/>
      <c r="N5" s="7"/>
      <c r="O5" s="7"/>
      <c r="P5" s="7"/>
      <c r="Q5" s="7"/>
      <c r="R5" s="7"/>
    </row>
    <row r="6" spans="3:23" ht="16.5" customHeight="1" thickBot="1" x14ac:dyDescent="0.3">
      <c r="C6" s="220" t="s">
        <v>38</v>
      </c>
      <c r="D6" s="221"/>
      <c r="E6" s="221"/>
      <c r="F6" s="222">
        <v>72</v>
      </c>
      <c r="G6" s="222"/>
      <c r="H6" s="221" t="s">
        <v>37</v>
      </c>
      <c r="I6" s="221"/>
      <c r="J6" s="221"/>
      <c r="K6" s="51"/>
      <c r="L6" s="51"/>
      <c r="M6" s="51"/>
      <c r="N6" s="50"/>
      <c r="O6" s="51"/>
      <c r="P6" s="223">
        <v>1</v>
      </c>
      <c r="Q6" s="223"/>
      <c r="R6" s="224" t="s">
        <v>78</v>
      </c>
      <c r="S6" s="224"/>
      <c r="T6" s="225">
        <v>37435</v>
      </c>
      <c r="U6" s="226"/>
    </row>
    <row r="7" spans="3:23" ht="16.5" customHeight="1" thickBot="1" x14ac:dyDescent="0.4">
      <c r="C7" s="34"/>
      <c r="D7" s="34"/>
      <c r="E7" s="33"/>
      <c r="F7" s="35"/>
      <c r="G7" s="33"/>
      <c r="H7" s="33"/>
      <c r="I7" s="33"/>
      <c r="J7" s="33"/>
      <c r="K7" s="33"/>
      <c r="L7" s="33"/>
      <c r="M7" s="33"/>
      <c r="N7" s="33"/>
      <c r="O7" s="37"/>
      <c r="P7" s="33"/>
      <c r="Q7" s="36"/>
    </row>
    <row r="8" spans="3:23" ht="15" customHeight="1" x14ac:dyDescent="0.25">
      <c r="C8" s="46"/>
      <c r="D8" s="33"/>
      <c r="G8" s="206" t="s">
        <v>57</v>
      </c>
      <c r="H8" s="207"/>
      <c r="I8" s="172" t="s">
        <v>50</v>
      </c>
      <c r="J8" s="172" t="s">
        <v>46</v>
      </c>
      <c r="K8" s="44"/>
      <c r="L8" s="44"/>
      <c r="M8" s="44"/>
      <c r="N8" s="44"/>
      <c r="O8" s="47"/>
      <c r="P8" s="45" t="s">
        <v>52</v>
      </c>
      <c r="Q8" s="208" t="s">
        <v>47</v>
      </c>
      <c r="R8" s="209"/>
    </row>
    <row r="9" spans="3:23" ht="14.25" customHeight="1" x14ac:dyDescent="0.25">
      <c r="C9" s="46"/>
      <c r="D9" s="33"/>
      <c r="G9" s="210" t="s">
        <v>48</v>
      </c>
      <c r="H9" s="211"/>
      <c r="I9" s="38">
        <v>6</v>
      </c>
      <c r="J9" s="39">
        <v>0.44</v>
      </c>
      <c r="K9" s="42" t="s">
        <v>51</v>
      </c>
      <c r="L9" s="43" t="str">
        <f>IF(P9=M9,"+","-")</f>
        <v>-</v>
      </c>
      <c r="M9" s="42" t="s">
        <v>3</v>
      </c>
      <c r="N9" s="42" t="s">
        <v>54</v>
      </c>
      <c r="O9" s="16" t="str">
        <f>IF(ISBLANK(I9),"",IF(ISBLANK(J9),"",IF(P9=M10,L9&amp;N11,N11)))</f>
        <v>-6°0,44</v>
      </c>
      <c r="P9" s="39" t="s">
        <v>53</v>
      </c>
      <c r="Q9" s="212">
        <f>IF(ISBLANK(I9),"",IF(ISBLANK(J9),"",IF(J9&gt;60,"ERREUR !!",O11*(I9+(J9/60)))))</f>
        <v>-6.0073333333333334</v>
      </c>
      <c r="R9" s="213"/>
    </row>
    <row r="10" spans="3:23" ht="15" customHeight="1" x14ac:dyDescent="0.25">
      <c r="C10" s="46"/>
      <c r="D10" s="33"/>
      <c r="G10" s="210" t="s">
        <v>49</v>
      </c>
      <c r="H10" s="211"/>
      <c r="I10" s="38">
        <v>2</v>
      </c>
      <c r="J10" s="39">
        <v>50.22</v>
      </c>
      <c r="K10" s="42" t="s">
        <v>51</v>
      </c>
      <c r="L10" s="43" t="str">
        <f>IF(P10=N9,"+","-")</f>
        <v>+</v>
      </c>
      <c r="M10" s="42" t="s">
        <v>53</v>
      </c>
      <c r="N10" s="42" t="s">
        <v>55</v>
      </c>
      <c r="O10" s="11" t="str">
        <f>IF(ISBLANK(I10),"",IF(ISBLANK(J10),"",IF(P10=N10,L10&amp;N12,N12)))</f>
        <v>2°50,22</v>
      </c>
      <c r="P10" s="39" t="s">
        <v>54</v>
      </c>
      <c r="Q10" s="212">
        <f>IF(ISBLANK(I10),"",IF(ISBLANK(J10),"",IF(J10&gt;60,"ERREUR !!",O12*(I10+(J10/60)))))</f>
        <v>2.8369999999999997</v>
      </c>
      <c r="R10" s="213"/>
      <c r="S10" s="31"/>
      <c r="T10" s="31"/>
    </row>
    <row r="11" spans="3:23" x14ac:dyDescent="0.25">
      <c r="G11" s="194" t="s">
        <v>72</v>
      </c>
      <c r="H11" s="195"/>
      <c r="I11" s="83" t="s">
        <v>33</v>
      </c>
      <c r="J11" s="85">
        <v>37436</v>
      </c>
      <c r="K11" s="85"/>
      <c r="L11" s="85"/>
      <c r="M11" s="85"/>
      <c r="N11" s="86" t="str">
        <f>I9&amp;"°"&amp;J9</f>
        <v>6°0,44</v>
      </c>
      <c r="O11" s="87">
        <f>IF(P9=M10,-1,1)</f>
        <v>-1</v>
      </c>
      <c r="P11" s="198" t="str">
        <f>TEXT(J11,"aaaa-mm-jj")&amp;"T"&amp;TEXT(J12,"hh:mm:ss")&amp;"z"</f>
        <v>2006-06-30T06:00:00z</v>
      </c>
      <c r="Q11" s="198"/>
      <c r="R11" s="199"/>
      <c r="T11" s="30"/>
      <c r="U11" s="30"/>
      <c r="V11" s="32"/>
      <c r="W11" s="32"/>
    </row>
    <row r="12" spans="3:23" ht="15.75" thickBot="1" x14ac:dyDescent="0.3">
      <c r="G12" s="196"/>
      <c r="H12" s="197"/>
      <c r="I12" s="84" t="s">
        <v>73</v>
      </c>
      <c r="J12" s="114">
        <v>0.25</v>
      </c>
      <c r="K12" s="88"/>
      <c r="L12" s="88"/>
      <c r="M12" s="88"/>
      <c r="N12" s="89" t="str">
        <f>I10&amp;"°"&amp;J10</f>
        <v>2°50,22</v>
      </c>
      <c r="O12" s="87">
        <f>IF(P10=N10,-1,1)</f>
        <v>1</v>
      </c>
      <c r="P12" s="200"/>
      <c r="Q12" s="200"/>
      <c r="R12" s="201"/>
      <c r="T12" s="30"/>
      <c r="U12" s="30"/>
      <c r="V12" s="32"/>
      <c r="W12" s="32"/>
    </row>
    <row r="13" spans="3:23" ht="15.75" thickBot="1" x14ac:dyDescent="0.3">
      <c r="C13" s="5" t="s">
        <v>1</v>
      </c>
      <c r="D13" s="5"/>
      <c r="E13" s="6"/>
      <c r="K13" s="81"/>
      <c r="L13" s="81"/>
      <c r="M13" s="81"/>
      <c r="N13" s="81"/>
      <c r="O13" s="81"/>
      <c r="P13" s="81"/>
      <c r="Q13" s="82"/>
    </row>
    <row r="14" spans="3:23" ht="15" customHeight="1" thickBot="1" x14ac:dyDescent="0.3">
      <c r="C14" s="97" t="s">
        <v>7</v>
      </c>
      <c r="D14" s="90"/>
      <c r="E14" s="90"/>
      <c r="F14" s="90"/>
      <c r="G14" s="90"/>
      <c r="H14" s="91"/>
      <c r="I14" s="91"/>
      <c r="J14" s="91"/>
      <c r="K14" s="90"/>
      <c r="L14" s="90"/>
      <c r="M14" s="90"/>
      <c r="N14" s="91"/>
      <c r="O14" s="12"/>
      <c r="P14" s="91"/>
      <c r="Q14" s="12" t="s">
        <v>17</v>
      </c>
      <c r="R14" s="17">
        <v>22.4</v>
      </c>
      <c r="S14" s="92" t="s">
        <v>2</v>
      </c>
    </row>
    <row r="15" spans="3:23" ht="14.25" customHeight="1" x14ac:dyDescent="0.25">
      <c r="C15" s="98" t="s">
        <v>32</v>
      </c>
      <c r="D15" s="93"/>
      <c r="E15" s="93"/>
      <c r="F15" s="93"/>
      <c r="G15" s="93"/>
      <c r="H15" s="23"/>
      <c r="I15" s="23"/>
      <c r="J15" s="23"/>
      <c r="K15" s="93"/>
      <c r="L15" s="93"/>
      <c r="M15" s="93"/>
      <c r="N15" s="23"/>
      <c r="O15" s="13"/>
      <c r="P15" s="23"/>
      <c r="Q15" s="13" t="s">
        <v>34</v>
      </c>
      <c r="R15" s="17">
        <v>22.4</v>
      </c>
      <c r="S15" s="94" t="s">
        <v>2</v>
      </c>
    </row>
    <row r="16" spans="3:23" x14ac:dyDescent="0.25">
      <c r="C16" s="98" t="s">
        <v>11</v>
      </c>
      <c r="D16" s="93"/>
      <c r="E16" s="93"/>
      <c r="F16" s="93"/>
      <c r="G16" s="93"/>
      <c r="H16" s="23"/>
      <c r="I16" s="23"/>
      <c r="J16" s="23"/>
      <c r="K16" s="93"/>
      <c r="L16" s="93"/>
      <c r="M16" s="93"/>
      <c r="N16" s="23"/>
      <c r="O16" s="14"/>
      <c r="P16" s="23"/>
      <c r="Q16" s="14" t="s">
        <v>35</v>
      </c>
      <c r="R16" s="20" t="s">
        <v>4</v>
      </c>
      <c r="S16" s="94" t="s">
        <v>6</v>
      </c>
    </row>
    <row r="17" spans="3:54" ht="15.75" thickBot="1" x14ac:dyDescent="0.3">
      <c r="C17" s="99" t="s">
        <v>12</v>
      </c>
      <c r="D17" s="95"/>
      <c r="E17" s="95"/>
      <c r="F17" s="95"/>
      <c r="G17" s="95"/>
      <c r="H17" s="24"/>
      <c r="I17" s="24"/>
      <c r="J17" s="24"/>
      <c r="K17" s="95"/>
      <c r="L17" s="95"/>
      <c r="M17" s="95"/>
      <c r="N17" s="24"/>
      <c r="O17" s="15"/>
      <c r="P17" s="24"/>
      <c r="Q17" s="15" t="s">
        <v>36</v>
      </c>
      <c r="R17" s="21" t="s">
        <v>4</v>
      </c>
      <c r="S17" s="96" t="s">
        <v>6</v>
      </c>
    </row>
    <row r="18" spans="3:54" hidden="1" x14ac:dyDescent="0.25">
      <c r="C18" s="8" t="s">
        <v>8</v>
      </c>
      <c r="D18" s="9"/>
      <c r="E18" s="9"/>
      <c r="F18" s="9"/>
      <c r="G18" s="9"/>
      <c r="H18" s="9"/>
      <c r="I18" s="9"/>
      <c r="J18" s="9"/>
      <c r="K18" s="10"/>
      <c r="L18" s="10"/>
      <c r="M18" s="10"/>
      <c r="N18" s="10"/>
      <c r="O18" s="25" t="s">
        <v>0</v>
      </c>
      <c r="P18" s="19">
        <f>(0.999842594+(0.00006793952*$R$14)-(0.00000909529*$R$14^2)+(0.0000001001685*$R$14^3)-(0.000000001120083*$R$14^4)+(0.000000000006536332*$R$14^5))</f>
        <v>0.99768148881597907</v>
      </c>
      <c r="Q18" s="10"/>
      <c r="R18" s="2"/>
    </row>
    <row r="19" spans="3:54" hidden="1" x14ac:dyDescent="0.25">
      <c r="C19" s="8" t="s">
        <v>9</v>
      </c>
      <c r="D19" s="9"/>
      <c r="E19" s="9"/>
      <c r="F19" s="9"/>
      <c r="G19" s="9"/>
      <c r="H19" s="9"/>
      <c r="I19" s="9"/>
      <c r="J19" s="9"/>
      <c r="K19" s="10"/>
      <c r="L19" s="10"/>
      <c r="M19" s="10"/>
      <c r="N19" s="10"/>
      <c r="O19" s="25" t="s">
        <v>43</v>
      </c>
      <c r="P19" s="19" t="e">
        <f>$P$24*($P$18/#REF!)</f>
        <v>#REF!</v>
      </c>
      <c r="Q19" s="10" t="s">
        <v>3</v>
      </c>
      <c r="R19" s="2"/>
    </row>
    <row r="20" spans="3:54" hidden="1" x14ac:dyDescent="0.25">
      <c r="C20" s="8" t="s">
        <v>18</v>
      </c>
      <c r="D20" s="9"/>
      <c r="E20" s="9"/>
      <c r="F20" s="9"/>
      <c r="G20" s="9"/>
      <c r="H20" s="9"/>
      <c r="I20" s="9"/>
      <c r="J20" s="9"/>
      <c r="K20" s="10"/>
      <c r="L20" s="10"/>
      <c r="M20" s="10"/>
      <c r="N20" s="10"/>
      <c r="O20" s="25" t="s">
        <v>44</v>
      </c>
      <c r="P20" s="19" t="e">
        <f>5+#REF!</f>
        <v>#REF!</v>
      </c>
      <c r="Q20" s="10" t="s">
        <v>6</v>
      </c>
      <c r="R20" s="2"/>
    </row>
    <row r="21" spans="3:54" hidden="1" x14ac:dyDescent="0.25">
      <c r="C21" s="8" t="s">
        <v>10</v>
      </c>
      <c r="D21" s="9"/>
      <c r="E21" s="9"/>
      <c r="F21" s="9"/>
      <c r="G21" s="9"/>
      <c r="H21" s="9"/>
      <c r="I21" s="9"/>
      <c r="J21" s="9"/>
      <c r="K21" s="10"/>
      <c r="L21" s="10"/>
      <c r="M21" s="10"/>
      <c r="N21" s="10"/>
      <c r="O21" s="25" t="s">
        <v>45</v>
      </c>
      <c r="P21" s="19" t="e">
        <f>P20*(1+0.00001*(R14-20))</f>
        <v>#REF!</v>
      </c>
      <c r="Q21" s="10" t="s">
        <v>6</v>
      </c>
      <c r="R21" s="2"/>
    </row>
    <row r="22" spans="3:54" hidden="1" x14ac:dyDescent="0.25">
      <c r="C22" s="8" t="s">
        <v>13</v>
      </c>
      <c r="D22" s="9"/>
      <c r="E22" s="9"/>
      <c r="F22" s="9"/>
      <c r="G22" s="9"/>
      <c r="H22" s="9"/>
      <c r="I22" s="9"/>
      <c r="J22" s="9"/>
      <c r="K22" s="10"/>
      <c r="L22" s="10"/>
      <c r="M22" s="10"/>
      <c r="N22" s="10"/>
      <c r="O22" s="25" t="s">
        <v>39</v>
      </c>
      <c r="P22" s="22" t="e">
        <f>$R$16*(1+0.00001*(20-$R$14))</f>
        <v>#VALUE!</v>
      </c>
      <c r="Q22" s="10" t="s">
        <v>6</v>
      </c>
      <c r="R22" s="2"/>
    </row>
    <row r="23" spans="3:54" hidden="1" x14ac:dyDescent="0.25">
      <c r="C23" s="8" t="s">
        <v>14</v>
      </c>
      <c r="D23" s="9"/>
      <c r="E23" s="9"/>
      <c r="F23" s="9"/>
      <c r="G23" s="9"/>
      <c r="H23" s="9"/>
      <c r="I23" s="9"/>
      <c r="J23" s="9"/>
      <c r="K23" s="10"/>
      <c r="L23" s="10"/>
      <c r="M23" s="10"/>
      <c r="N23" s="10"/>
      <c r="O23" s="25" t="s">
        <v>40</v>
      </c>
      <c r="P23" s="22" t="e">
        <f>$R$17*(1+0.00001*(20-$R$14))</f>
        <v>#VALUE!</v>
      </c>
      <c r="Q23" s="10" t="s">
        <v>6</v>
      </c>
      <c r="R23" s="2"/>
    </row>
    <row r="24" spans="3:54" hidden="1" x14ac:dyDescent="0.25">
      <c r="C24" s="8" t="s">
        <v>15</v>
      </c>
      <c r="D24" s="9"/>
      <c r="E24" s="9"/>
      <c r="F24" s="9"/>
      <c r="G24" s="9"/>
      <c r="H24" s="9"/>
      <c r="I24" s="9"/>
      <c r="J24" s="9"/>
      <c r="K24" s="10"/>
      <c r="L24" s="10"/>
      <c r="M24" s="10"/>
      <c r="N24" s="10"/>
      <c r="O24" s="25" t="s">
        <v>41</v>
      </c>
      <c r="P24" s="23" t="e">
        <f>MAX(#REF!)</f>
        <v>#REF!</v>
      </c>
      <c r="Q24" s="10" t="s">
        <v>3</v>
      </c>
      <c r="R24" s="2"/>
    </row>
    <row r="25" spans="3:54" hidden="1" x14ac:dyDescent="0.25">
      <c r="C25" s="8" t="s">
        <v>16</v>
      </c>
      <c r="D25" s="9"/>
      <c r="E25" s="9"/>
      <c r="F25" s="9"/>
      <c r="G25" s="9"/>
      <c r="H25" s="9"/>
      <c r="I25" s="9"/>
      <c r="J25" s="9"/>
      <c r="K25" s="10"/>
      <c r="L25" s="10"/>
      <c r="M25" s="10"/>
      <c r="N25" s="10"/>
      <c r="O25" s="25" t="s">
        <v>42</v>
      </c>
      <c r="P25" s="23" t="e">
        <f>IF(ISBLANK(R14),"",IF(ISBLANK(P21),"",IF(ISBLANK(R17),"",(($P$24*$P$18)/($P$22-$P$23)))))</f>
        <v>#REF!</v>
      </c>
      <c r="Q25" s="10" t="s">
        <v>3</v>
      </c>
      <c r="R25" s="2"/>
    </row>
    <row r="26" spans="3:54" hidden="1" x14ac:dyDescent="0.25">
      <c r="C26" s="40" t="s">
        <v>31</v>
      </c>
      <c r="D26" s="41"/>
      <c r="E26" s="41"/>
      <c r="F26" s="41"/>
      <c r="G26" s="41"/>
      <c r="H26" s="41"/>
      <c r="I26" s="41"/>
      <c r="J26" s="41"/>
      <c r="K26" s="10"/>
      <c r="L26" s="10"/>
      <c r="M26" s="10"/>
      <c r="N26" s="10"/>
      <c r="O26" s="25" t="s">
        <v>30</v>
      </c>
      <c r="P26" s="23" t="e">
        <f>2+(#REF!+#REF!)</f>
        <v>#REF!</v>
      </c>
      <c r="Q26" s="10" t="s">
        <v>6</v>
      </c>
      <c r="R26" s="2"/>
    </row>
    <row r="27" spans="3:54" ht="15.75" hidden="1" thickBot="1" x14ac:dyDescent="0.3">
      <c r="C27" s="26"/>
      <c r="D27" s="27"/>
      <c r="E27" s="27"/>
      <c r="F27" s="27"/>
      <c r="G27" s="27"/>
      <c r="H27" s="27"/>
      <c r="I27" s="27"/>
      <c r="J27" s="27"/>
      <c r="K27" s="28"/>
      <c r="L27" s="28"/>
      <c r="M27" s="28"/>
      <c r="N27" s="28"/>
      <c r="O27" s="29" t="s">
        <v>29</v>
      </c>
      <c r="P27" s="24">
        <v>1.6999999999999999E-3</v>
      </c>
      <c r="Q27" s="28"/>
      <c r="R27" s="4"/>
    </row>
    <row r="29" spans="3:54" ht="15.75" x14ac:dyDescent="0.25">
      <c r="E29" s="202" t="s">
        <v>60</v>
      </c>
      <c r="F29" s="202"/>
      <c r="G29" s="202"/>
      <c r="H29" s="202"/>
      <c r="I29" s="69" t="s">
        <v>66</v>
      </c>
      <c r="K29" s="70"/>
      <c r="L29" s="70"/>
      <c r="M29" s="70"/>
      <c r="N29" s="71"/>
      <c r="O29" s="70" t="s">
        <v>66</v>
      </c>
    </row>
    <row r="30" spans="3:54" ht="16.5" thickBot="1" x14ac:dyDescent="0.3">
      <c r="E30" s="173"/>
      <c r="F30" s="173"/>
      <c r="G30" s="173"/>
      <c r="H30" s="173"/>
      <c r="I30" s="173"/>
      <c r="J30" s="73"/>
      <c r="K30" s="72"/>
      <c r="L30" s="72"/>
      <c r="M30" s="72"/>
      <c r="N30" s="71"/>
      <c r="O30" s="71" t="s">
        <v>65</v>
      </c>
      <c r="P30" s="71"/>
    </row>
    <row r="31" spans="3:54" ht="15.75" customHeight="1" x14ac:dyDescent="0.25">
      <c r="C31" s="203" t="s">
        <v>5</v>
      </c>
      <c r="D31" s="190" t="s">
        <v>24</v>
      </c>
      <c r="E31" s="190" t="s">
        <v>58</v>
      </c>
      <c r="F31" s="190" t="s">
        <v>56</v>
      </c>
      <c r="G31" s="190" t="s">
        <v>20</v>
      </c>
      <c r="H31" s="190" t="s">
        <v>76</v>
      </c>
      <c r="I31" s="188" t="s">
        <v>77</v>
      </c>
      <c r="J31" s="188" t="s">
        <v>64</v>
      </c>
      <c r="K31" s="190" t="s">
        <v>21</v>
      </c>
      <c r="L31" s="190" t="s">
        <v>22</v>
      </c>
      <c r="M31" s="190" t="s">
        <v>26</v>
      </c>
      <c r="N31" s="190" t="s">
        <v>25</v>
      </c>
      <c r="O31" s="190" t="s">
        <v>23</v>
      </c>
      <c r="P31" s="192" t="s">
        <v>74</v>
      </c>
      <c r="Q31" s="192"/>
      <c r="R31" s="192"/>
      <c r="S31" s="192"/>
      <c r="T31" s="184" t="s">
        <v>69</v>
      </c>
      <c r="U31" s="184"/>
      <c r="V31" s="184" t="s">
        <v>70</v>
      </c>
      <c r="W31" s="184"/>
      <c r="X31" s="184" t="s">
        <v>71</v>
      </c>
      <c r="Y31" s="184"/>
      <c r="Z31" s="184" t="s">
        <v>67</v>
      </c>
      <c r="AA31" s="184"/>
      <c r="AB31" s="184" t="s">
        <v>68</v>
      </c>
      <c r="AC31" s="186"/>
      <c r="AD31" s="227" t="s">
        <v>80</v>
      </c>
      <c r="AE31" s="227" t="s">
        <v>81</v>
      </c>
      <c r="AF31" s="227" t="s">
        <v>82</v>
      </c>
      <c r="AG31" s="228" t="s">
        <v>83</v>
      </c>
      <c r="AH31" s="227" t="s">
        <v>84</v>
      </c>
      <c r="AI31" s="227" t="s">
        <v>85</v>
      </c>
      <c r="AJ31" s="227" t="s">
        <v>86</v>
      </c>
      <c r="AK31" s="227" t="s">
        <v>87</v>
      </c>
      <c r="AL31" s="228" t="s">
        <v>88</v>
      </c>
      <c r="AM31" s="227" t="s">
        <v>89</v>
      </c>
      <c r="AN31" s="227" t="s">
        <v>90</v>
      </c>
      <c r="AO31" s="227" t="s">
        <v>91</v>
      </c>
      <c r="AP31" s="227" t="s">
        <v>92</v>
      </c>
      <c r="AQ31" s="227" t="s">
        <v>93</v>
      </c>
      <c r="AR31" s="228" t="s">
        <v>94</v>
      </c>
      <c r="AS31" s="228" t="s">
        <v>95</v>
      </c>
      <c r="AT31" s="228" t="s">
        <v>96</v>
      </c>
      <c r="AU31" s="227" t="s">
        <v>97</v>
      </c>
      <c r="AV31" s="227" t="s">
        <v>98</v>
      </c>
      <c r="AW31" s="229" t="s">
        <v>99</v>
      </c>
      <c r="AX31" s="227" t="s">
        <v>100</v>
      </c>
      <c r="AY31" s="227" t="s">
        <v>101</v>
      </c>
      <c r="AZ31" s="228" t="s">
        <v>102</v>
      </c>
      <c r="BA31" s="227" t="s">
        <v>103</v>
      </c>
      <c r="BB31" s="230" t="s">
        <v>104</v>
      </c>
    </row>
    <row r="32" spans="3:54" ht="15.75" customHeight="1" x14ac:dyDescent="0.25">
      <c r="C32" s="204"/>
      <c r="D32" s="191"/>
      <c r="E32" s="191"/>
      <c r="F32" s="191"/>
      <c r="G32" s="191"/>
      <c r="H32" s="191"/>
      <c r="I32" s="205"/>
      <c r="J32" s="189"/>
      <c r="K32" s="191"/>
      <c r="L32" s="191"/>
      <c r="M32" s="191"/>
      <c r="N32" s="191"/>
      <c r="O32" s="191"/>
      <c r="P32" s="193"/>
      <c r="Q32" s="193"/>
      <c r="R32" s="193"/>
      <c r="S32" s="193"/>
      <c r="T32" s="185"/>
      <c r="U32" s="185"/>
      <c r="V32" s="185"/>
      <c r="W32" s="185"/>
      <c r="X32" s="185"/>
      <c r="Y32" s="185"/>
      <c r="Z32" s="185"/>
      <c r="AA32" s="185"/>
      <c r="AB32" s="185"/>
      <c r="AC32" s="187"/>
      <c r="AD32" s="227"/>
      <c r="AE32" s="227"/>
      <c r="AF32" s="227"/>
      <c r="AG32" s="228"/>
      <c r="AH32" s="227"/>
      <c r="AI32" s="227"/>
      <c r="AJ32" s="227"/>
      <c r="AK32" s="227"/>
      <c r="AL32" s="228"/>
      <c r="AM32" s="227"/>
      <c r="AN32" s="227"/>
      <c r="AO32" s="227"/>
      <c r="AP32" s="227"/>
      <c r="AQ32" s="227"/>
      <c r="AR32" s="228"/>
      <c r="AS32" s="228"/>
      <c r="AT32" s="228"/>
      <c r="AU32" s="227"/>
      <c r="AV32" s="227"/>
      <c r="AW32" s="229"/>
      <c r="AX32" s="227"/>
      <c r="AY32" s="227"/>
      <c r="AZ32" s="228"/>
      <c r="BA32" s="227"/>
      <c r="BB32" s="230"/>
    </row>
    <row r="33" spans="1:54" ht="15.75" customHeight="1" x14ac:dyDescent="0.25">
      <c r="C33" s="178" t="s">
        <v>59</v>
      </c>
      <c r="D33" s="180" t="s">
        <v>4</v>
      </c>
      <c r="E33" s="180" t="s">
        <v>2</v>
      </c>
      <c r="F33" s="176" t="s">
        <v>62</v>
      </c>
      <c r="G33" s="182"/>
      <c r="H33" s="176" t="s">
        <v>27</v>
      </c>
      <c r="I33" s="176" t="s">
        <v>27</v>
      </c>
      <c r="J33" s="176" t="s">
        <v>62</v>
      </c>
      <c r="K33" s="174"/>
      <c r="L33" s="174"/>
      <c r="M33" s="174"/>
      <c r="N33" s="174"/>
      <c r="O33" s="174"/>
      <c r="P33" s="137" t="s">
        <v>132</v>
      </c>
      <c r="Q33" s="137"/>
      <c r="R33" s="137" t="s">
        <v>133</v>
      </c>
      <c r="S33" s="137" t="s">
        <v>134</v>
      </c>
      <c r="T33" s="138" t="s">
        <v>135</v>
      </c>
      <c r="U33" s="138" t="s">
        <v>136</v>
      </c>
      <c r="V33" s="138" t="s">
        <v>137</v>
      </c>
      <c r="W33" s="138" t="s">
        <v>138</v>
      </c>
      <c r="X33" s="138" t="s">
        <v>139</v>
      </c>
      <c r="Y33" s="138" t="s">
        <v>140</v>
      </c>
      <c r="Z33" s="138" t="s">
        <v>141</v>
      </c>
      <c r="AA33" s="138" t="s">
        <v>142</v>
      </c>
      <c r="AB33" s="138" t="s">
        <v>143</v>
      </c>
      <c r="AC33" s="139" t="s">
        <v>144</v>
      </c>
      <c r="AD33" s="129" t="s">
        <v>105</v>
      </c>
      <c r="AE33" s="129" t="s">
        <v>106</v>
      </c>
      <c r="AF33" s="129" t="s">
        <v>107</v>
      </c>
      <c r="AG33" s="130" t="s">
        <v>108</v>
      </c>
      <c r="AH33" s="129" t="s">
        <v>109</v>
      </c>
      <c r="AI33" s="131" t="s">
        <v>110</v>
      </c>
      <c r="AJ33" s="129" t="s">
        <v>111</v>
      </c>
      <c r="AK33" s="131" t="s">
        <v>112</v>
      </c>
      <c r="AL33" s="129" t="s">
        <v>113</v>
      </c>
      <c r="AM33" s="129" t="s">
        <v>114</v>
      </c>
      <c r="AN33" s="129" t="s">
        <v>115</v>
      </c>
      <c r="AO33" s="129" t="s">
        <v>116</v>
      </c>
      <c r="AP33" s="129" t="s">
        <v>117</v>
      </c>
      <c r="AQ33" s="131" t="s">
        <v>118</v>
      </c>
      <c r="AR33" s="129" t="s">
        <v>119</v>
      </c>
      <c r="AS33" s="129" t="s">
        <v>120</v>
      </c>
      <c r="AT33" s="132" t="s">
        <v>121</v>
      </c>
      <c r="AU33" s="131" t="s">
        <v>122</v>
      </c>
      <c r="AV33" s="131" t="s">
        <v>123</v>
      </c>
      <c r="AW33" s="131" t="s">
        <v>124</v>
      </c>
      <c r="AX33" s="129" t="s">
        <v>125</v>
      </c>
      <c r="AY33" s="129" t="s">
        <v>126</v>
      </c>
      <c r="AZ33" s="130" t="s">
        <v>127</v>
      </c>
      <c r="BA33" s="129" t="s">
        <v>128</v>
      </c>
      <c r="BB33" s="133" t="s">
        <v>129</v>
      </c>
    </row>
    <row r="34" spans="1:54" ht="14.25" customHeight="1" thickBot="1" x14ac:dyDescent="0.3">
      <c r="C34" s="179"/>
      <c r="D34" s="181"/>
      <c r="E34" s="181"/>
      <c r="F34" s="177"/>
      <c r="G34" s="183"/>
      <c r="H34" s="177"/>
      <c r="I34" s="177"/>
      <c r="J34" s="177"/>
      <c r="K34" s="125"/>
      <c r="L34" s="125"/>
      <c r="M34" s="125"/>
      <c r="N34" s="126" t="s">
        <v>6</v>
      </c>
      <c r="O34" s="125"/>
      <c r="P34" s="126" t="s">
        <v>61</v>
      </c>
      <c r="Q34" s="126" t="s">
        <v>79</v>
      </c>
      <c r="R34" s="126" t="s">
        <v>63</v>
      </c>
      <c r="S34" s="126" t="s">
        <v>28</v>
      </c>
      <c r="T34" s="100" t="s">
        <v>63</v>
      </c>
      <c r="U34" s="100" t="s">
        <v>28</v>
      </c>
      <c r="V34" s="100" t="s">
        <v>63</v>
      </c>
      <c r="W34" s="100" t="s">
        <v>28</v>
      </c>
      <c r="X34" s="100" t="s">
        <v>63</v>
      </c>
      <c r="Y34" s="100" t="s">
        <v>28</v>
      </c>
      <c r="Z34" s="100" t="s">
        <v>63</v>
      </c>
      <c r="AA34" s="100" t="s">
        <v>28</v>
      </c>
      <c r="AB34" s="100" t="s">
        <v>63</v>
      </c>
      <c r="AC34" s="101" t="s">
        <v>28</v>
      </c>
      <c r="AD34" s="134" t="s">
        <v>130</v>
      </c>
      <c r="AE34" s="134" t="s">
        <v>130</v>
      </c>
      <c r="AF34" s="134" t="s">
        <v>130</v>
      </c>
      <c r="AG34" s="135" t="s">
        <v>131</v>
      </c>
      <c r="AH34" s="134" t="s">
        <v>131</v>
      </c>
      <c r="AI34" s="134" t="s">
        <v>131</v>
      </c>
      <c r="AJ34" s="134" t="s">
        <v>131</v>
      </c>
      <c r="AK34" s="134" t="s">
        <v>131</v>
      </c>
      <c r="AL34" s="134" t="s">
        <v>131</v>
      </c>
      <c r="AM34" s="134" t="s">
        <v>131</v>
      </c>
      <c r="AN34" s="134" t="s">
        <v>131</v>
      </c>
      <c r="AO34" s="134" t="s">
        <v>131</v>
      </c>
      <c r="AP34" s="134" t="s">
        <v>131</v>
      </c>
      <c r="AQ34" s="134" t="s">
        <v>131</v>
      </c>
      <c r="AR34" s="134" t="s">
        <v>131</v>
      </c>
      <c r="AS34" s="134" t="s">
        <v>131</v>
      </c>
      <c r="AT34" s="134" t="s">
        <v>131</v>
      </c>
      <c r="AU34" s="134" t="s">
        <v>131</v>
      </c>
      <c r="AV34" s="134" t="s">
        <v>131</v>
      </c>
      <c r="AW34" s="134" t="s">
        <v>131</v>
      </c>
      <c r="AX34" s="134" t="s">
        <v>131</v>
      </c>
      <c r="AY34" s="134" t="s">
        <v>131</v>
      </c>
      <c r="AZ34" s="134" t="s">
        <v>131</v>
      </c>
      <c r="BA34" s="134" t="s">
        <v>131</v>
      </c>
      <c r="BB34" s="134" t="s">
        <v>131</v>
      </c>
    </row>
    <row r="35" spans="1:54" ht="16.5" thickBot="1" x14ac:dyDescent="0.3">
      <c r="A35" s="75">
        <f>IF(ISBLANK(VLOOKUP(D35,#REF!,3)),0,1)</f>
        <v>1</v>
      </c>
      <c r="B35" s="74">
        <f>IF(ISBLANK(D35),0,IF(ISBLANK(E35),0,IF(ISBLANK(F35),0,1)))</f>
        <v>0</v>
      </c>
      <c r="C35" s="140">
        <v>1</v>
      </c>
      <c r="D35" s="53"/>
      <c r="E35" s="53"/>
      <c r="F35" s="53"/>
      <c r="G35" s="164">
        <v>34.606499999999997</v>
      </c>
      <c r="H35" s="53">
        <v>1000</v>
      </c>
      <c r="I35" s="159">
        <v>999</v>
      </c>
      <c r="J35" s="142" t="s">
        <v>4</v>
      </c>
      <c r="K35" s="143" t="str">
        <f>IF(ISBLANK(E35),"",(0.000824493-(0.0000040899*E35)+(0.000000076438*E35^2)-(0.00000000082467*E35^3)+(0.0000000000053875*E35^4)))</f>
        <v/>
      </c>
      <c r="L35" s="143" t="str">
        <f>IF(ISBLANK(E35),"",(-0.00000572466+(0.00000010227*E35)-(0.0000000016546*E35^2)))</f>
        <v/>
      </c>
      <c r="M35" s="143" t="str">
        <f>IF(ISBLANK(E35),"",IF(ISBLANK(G35),(O35+(K35*35)+(L35*35^1.5)+(0.00000048314*35^2)),(O35+(K35*G35)+(L35*G35^1.5)+(0.00000048314*G35^2))))</f>
        <v/>
      </c>
      <c r="N35" s="144" t="str">
        <f>IF(ISBLANK(D35),"",IF(ISBLANK(G35),J35*(1+0.00001*(35-20)),J35*(1+0.00001*(G35-20))))</f>
        <v/>
      </c>
      <c r="O35" s="143" t="str">
        <f>IF(ISBLANK(E35),"",(0.999842594+(0.00006793952*E35)-(0.00000909529*E35^2)+(0.0000001001685*E35^3)-(0.000000001120083*E35^4)+(0.000000000006536332*E35^5)))</f>
        <v/>
      </c>
      <c r="P35" s="234">
        <v>3.4319999999999999</v>
      </c>
      <c r="Q35" s="145" t="s">
        <v>4</v>
      </c>
      <c r="S35" s="146">
        <v>149.30000000000001</v>
      </c>
      <c r="T35" s="231">
        <v>1E-3</v>
      </c>
      <c r="U35" s="231">
        <v>9.7718940899447744E-4</v>
      </c>
      <c r="X35" s="231">
        <v>34.589000000000006</v>
      </c>
      <c r="Y35" s="231">
        <v>33.800004467709982</v>
      </c>
      <c r="Z35" s="231">
        <v>2.419</v>
      </c>
      <c r="AA35" s="231">
        <v>2.363821180357641</v>
      </c>
      <c r="AB35" s="231">
        <v>33.68</v>
      </c>
      <c r="AC35" s="231">
        <v>32.911739294934002</v>
      </c>
      <c r="AD35" s="149"/>
      <c r="AE35" s="149"/>
      <c r="AF35" s="149"/>
      <c r="AG35" s="149"/>
      <c r="AH35" s="149"/>
      <c r="AI35" s="149"/>
      <c r="AJ35" s="149"/>
      <c r="AK35" s="149"/>
      <c r="AL35" s="149"/>
      <c r="AM35" s="149"/>
      <c r="AN35" s="149"/>
      <c r="AO35" s="149"/>
      <c r="AP35" s="149"/>
      <c r="AQ35" s="149"/>
      <c r="AR35" s="149"/>
      <c r="AS35" s="149"/>
      <c r="AT35" s="149"/>
      <c r="AU35" s="149"/>
      <c r="AV35" s="149"/>
      <c r="AW35" s="149"/>
      <c r="AX35" s="149"/>
      <c r="AY35" s="149"/>
      <c r="AZ35" s="149"/>
      <c r="BA35" s="149"/>
      <c r="BB35" s="150"/>
    </row>
    <row r="36" spans="1:54" ht="16.5" thickBot="1" x14ac:dyDescent="0.3">
      <c r="A36" s="75">
        <f>IF(ISBLANK(VLOOKUP(D36,#REF!,3)),0,1)</f>
        <v>1</v>
      </c>
      <c r="B36" s="74">
        <f t="shared" ref="B36:B58" si="0">IF(ISBLANK(D36),0,IF(ISBLANK(E36),0,IF(ISBLANK(F36),0,1)))</f>
        <v>0</v>
      </c>
      <c r="C36" s="52">
        <v>2</v>
      </c>
      <c r="D36" s="53"/>
      <c r="E36" s="53"/>
      <c r="F36" s="53"/>
      <c r="G36" s="232">
        <v>34.4846</v>
      </c>
      <c r="H36" s="53">
        <v>800</v>
      </c>
      <c r="I36" s="159">
        <v>799.5</v>
      </c>
      <c r="J36" s="127" t="s">
        <v>4</v>
      </c>
      <c r="K36" s="57" t="str">
        <f t="shared" ref="K36:K45" si="1">IF(ISBLANK(E36),"",(0.000824493-(0.0000040899*E36)+(0.000000076438*E36^2)-(0.00000000082467*E36^3)+(0.0000000000053875*E36^4)))</f>
        <v/>
      </c>
      <c r="L36" s="57" t="str">
        <f t="shared" ref="L36:L45" si="2">IF(ISBLANK(E36),"",(-0.00000572466+(0.00000010227*E36)-(0.0000000016546*E36^2)))</f>
        <v/>
      </c>
      <c r="M36" s="57" t="str">
        <f t="shared" ref="M36:M45" si="3">IF(ISBLANK(E36),"",IF(ISBLANK(G36),(O36+(K36*35)+(L36*35^1.5)+(0.00000048314*35^2)),(O36+(K36*G36)+(L36*G36^1.5)+(0.00000048314*G36^2))))</f>
        <v/>
      </c>
      <c r="N36" s="58" t="str">
        <f t="shared" ref="N36:N45" si="4">IF(ISBLANK(D36),"",IF(ISBLANK(G36),J36*(1+0.00001*(35-20)),J36*(1+0.00001*(G36-20))))</f>
        <v/>
      </c>
      <c r="O36" s="57" t="str">
        <f t="shared" ref="O36:O45" si="5">IF(ISBLANK(E36),"",(0.999842594+(0.00006793952*E36)-(0.00000909529*E36^2)+(0.0000001001685*E36^3)-(0.000000001120083*E36^4)+(0.000000000006536332*E36^5)))</f>
        <v/>
      </c>
      <c r="P36" s="234">
        <v>2.7469999999999999</v>
      </c>
      <c r="Q36" s="59" t="s">
        <v>4</v>
      </c>
      <c r="S36" s="146">
        <v>119.5</v>
      </c>
      <c r="T36" s="231">
        <v>0</v>
      </c>
      <c r="U36" s="231">
        <v>0</v>
      </c>
      <c r="X36" s="231">
        <v>38.18</v>
      </c>
      <c r="Y36" s="231">
        <v>37.309091635409146</v>
      </c>
      <c r="Z36" s="231">
        <v>2.5630000000000002</v>
      </c>
      <c r="AA36" s="231">
        <v>2.504536455252846</v>
      </c>
      <c r="AB36" s="231">
        <v>31.17</v>
      </c>
      <c r="AC36" s="231">
        <v>30.458993878357862</v>
      </c>
      <c r="AD36" s="76"/>
      <c r="AE36" s="76"/>
      <c r="AF36" s="76"/>
      <c r="AG36" s="76"/>
      <c r="AH36" s="76"/>
      <c r="AI36" s="76"/>
      <c r="AJ36" s="76"/>
      <c r="AK36" s="76"/>
      <c r="AL36" s="76"/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76"/>
      <c r="BA36" s="76"/>
      <c r="BB36" s="77"/>
    </row>
    <row r="37" spans="1:54" ht="16.5" thickBot="1" x14ac:dyDescent="0.3">
      <c r="A37" s="75">
        <f>IF(ISBLANK(VLOOKUP(D37,#REF!,3)),0,1)</f>
        <v>1</v>
      </c>
      <c r="B37" s="74">
        <f t="shared" si="0"/>
        <v>0</v>
      </c>
      <c r="C37" s="52">
        <v>3</v>
      </c>
      <c r="D37" s="53"/>
      <c r="E37" s="53"/>
      <c r="F37" s="53"/>
      <c r="G37" s="232">
        <v>34.509900000000002</v>
      </c>
      <c r="H37" s="53">
        <v>800</v>
      </c>
      <c r="I37" s="159">
        <v>799.5</v>
      </c>
      <c r="J37" s="127" t="s">
        <v>4</v>
      </c>
      <c r="K37" s="57" t="str">
        <f t="shared" si="1"/>
        <v/>
      </c>
      <c r="L37" s="57" t="str">
        <f t="shared" si="2"/>
        <v/>
      </c>
      <c r="M37" s="57" t="str">
        <f t="shared" si="3"/>
        <v/>
      </c>
      <c r="N37" s="58" t="str">
        <f t="shared" si="4"/>
        <v/>
      </c>
      <c r="O37" s="57" t="str">
        <f t="shared" si="5"/>
        <v/>
      </c>
      <c r="P37" s="234">
        <v>2.9660000000000002</v>
      </c>
      <c r="Q37" s="59" t="s">
        <v>4</v>
      </c>
      <c r="S37" s="146">
        <v>129.1</v>
      </c>
      <c r="T37" s="231">
        <v>0</v>
      </c>
      <c r="U37" s="231">
        <v>0</v>
      </c>
      <c r="X37" s="231">
        <v>38.32</v>
      </c>
      <c r="Y37" s="231">
        <v>37.445898152668377</v>
      </c>
      <c r="Z37" s="231">
        <v>2.5880000000000001</v>
      </c>
      <c r="AA37" s="231">
        <v>2.5289661904777074</v>
      </c>
      <c r="AB37" s="231">
        <v>31.76</v>
      </c>
      <c r="AC37" s="231">
        <v>31.035535629664604</v>
      </c>
      <c r="AD37" s="76"/>
      <c r="AE37" s="76"/>
      <c r="AF37" s="76"/>
      <c r="AG37" s="76"/>
      <c r="AH37" s="76"/>
      <c r="AI37" s="76"/>
      <c r="AJ37" s="76"/>
      <c r="AK37" s="76"/>
      <c r="AL37" s="76"/>
      <c r="AM37" s="76"/>
      <c r="AN37" s="76"/>
      <c r="AO37" s="76"/>
      <c r="AP37" s="76"/>
      <c r="AQ37" s="76"/>
      <c r="AR37" s="76"/>
      <c r="AS37" s="76"/>
      <c r="AT37" s="76"/>
      <c r="AU37" s="76"/>
      <c r="AV37" s="76"/>
      <c r="AW37" s="76"/>
      <c r="AX37" s="76"/>
      <c r="AY37" s="76"/>
      <c r="AZ37" s="76"/>
      <c r="BA37" s="76"/>
      <c r="BB37" s="77"/>
    </row>
    <row r="38" spans="1:54" ht="16.5" thickBot="1" x14ac:dyDescent="0.3">
      <c r="A38" s="75">
        <f>IF(ISBLANK(VLOOKUP(D38,#REF!,3)),0,1)</f>
        <v>1</v>
      </c>
      <c r="B38" s="74">
        <f t="shared" si="0"/>
        <v>0</v>
      </c>
      <c r="C38" s="52">
        <v>4</v>
      </c>
      <c r="D38" s="53"/>
      <c r="E38" s="53"/>
      <c r="F38" s="53"/>
      <c r="G38" s="164">
        <v>34.664299999999997</v>
      </c>
      <c r="H38" s="53">
        <v>500</v>
      </c>
      <c r="I38" s="159">
        <v>499</v>
      </c>
      <c r="J38" s="127" t="s">
        <v>4</v>
      </c>
      <c r="K38" s="57" t="str">
        <f t="shared" si="1"/>
        <v/>
      </c>
      <c r="L38" s="57" t="str">
        <f t="shared" si="2"/>
        <v/>
      </c>
      <c r="M38" s="57" t="str">
        <f t="shared" si="3"/>
        <v/>
      </c>
      <c r="N38" s="58" t="str">
        <f t="shared" si="4"/>
        <v/>
      </c>
      <c r="O38" s="57" t="str">
        <f t="shared" si="5"/>
        <v/>
      </c>
      <c r="P38" s="234">
        <v>1.5289999999999999</v>
      </c>
      <c r="Q38" s="59" t="s">
        <v>4</v>
      </c>
      <c r="S38" s="146">
        <v>66.5</v>
      </c>
      <c r="T38" s="231">
        <v>3.0000000000000001E-3</v>
      </c>
      <c r="U38" s="231">
        <v>2.9315682269834323E-3</v>
      </c>
      <c r="X38" s="231">
        <v>39.487000000000002</v>
      </c>
      <c r="Y38" s="231">
        <v>38.586278192964933</v>
      </c>
      <c r="Z38" s="231">
        <v>2.5270000000000001</v>
      </c>
      <c r="AA38" s="231">
        <v>2.4693576365290446</v>
      </c>
      <c r="AB38" s="231">
        <v>21.86</v>
      </c>
      <c r="AC38" s="231">
        <v>21.361360480619275</v>
      </c>
      <c r="AD38" s="76"/>
      <c r="AE38" s="76"/>
      <c r="AF38" s="76"/>
      <c r="AG38" s="76"/>
      <c r="AH38" s="76"/>
      <c r="AI38" s="76"/>
      <c r="AJ38" s="76"/>
      <c r="AK38" s="76"/>
      <c r="AL38" s="76"/>
      <c r="AM38" s="76"/>
      <c r="AN38" s="76"/>
      <c r="AO38" s="76"/>
      <c r="AP38" s="76"/>
      <c r="AQ38" s="76"/>
      <c r="AR38" s="76"/>
      <c r="AS38" s="76"/>
      <c r="AT38" s="76"/>
      <c r="AU38" s="76"/>
      <c r="AV38" s="76"/>
      <c r="AW38" s="76"/>
      <c r="AX38" s="76"/>
      <c r="AY38" s="76"/>
      <c r="AZ38" s="76"/>
      <c r="BA38" s="76"/>
      <c r="BB38" s="77"/>
    </row>
    <row r="39" spans="1:54" ht="16.5" thickBot="1" x14ac:dyDescent="0.3">
      <c r="A39" s="75">
        <f>IF(ISBLANK(VLOOKUP(D39,#REF!,3)),0,1)</f>
        <v>1</v>
      </c>
      <c r="B39" s="74">
        <f t="shared" si="0"/>
        <v>0</v>
      </c>
      <c r="C39" s="52">
        <v>5</v>
      </c>
      <c r="D39" s="53"/>
      <c r="E39" s="53"/>
      <c r="F39" s="53"/>
      <c r="G39" s="164">
        <v>35.011099999999999</v>
      </c>
      <c r="H39" s="53">
        <v>300</v>
      </c>
      <c r="I39" s="159">
        <v>300</v>
      </c>
      <c r="J39" s="127" t="s">
        <v>4</v>
      </c>
      <c r="K39" s="57" t="str">
        <f t="shared" si="1"/>
        <v/>
      </c>
      <c r="L39" s="57" t="str">
        <f t="shared" si="2"/>
        <v/>
      </c>
      <c r="M39" s="57" t="str">
        <f t="shared" si="3"/>
        <v/>
      </c>
      <c r="N39" s="58" t="str">
        <f t="shared" si="4"/>
        <v/>
      </c>
      <c r="O39" s="57" t="str">
        <f t="shared" si="5"/>
        <v/>
      </c>
      <c r="P39" s="234">
        <v>1.9910000000000001</v>
      </c>
      <c r="Q39" s="59" t="s">
        <v>4</v>
      </c>
      <c r="S39" s="146">
        <v>86.7</v>
      </c>
      <c r="T39" s="231">
        <v>6.0000000000000001E-3</v>
      </c>
      <c r="U39" s="231">
        <v>5.8631364539668647E-3</v>
      </c>
      <c r="X39" s="231">
        <v>29.283999999999999</v>
      </c>
      <c r="Y39" s="231">
        <v>28.616014652994274</v>
      </c>
      <c r="Z39" s="231">
        <v>1.907</v>
      </c>
      <c r="AA39" s="231">
        <v>1.8635002029524685</v>
      </c>
      <c r="AB39" s="231">
        <v>12.12</v>
      </c>
      <c r="AC39" s="231">
        <v>11.843535637013066</v>
      </c>
      <c r="AD39" s="76"/>
      <c r="AE39" s="76"/>
      <c r="AF39" s="76"/>
      <c r="AG39" s="76"/>
      <c r="AH39" s="76"/>
      <c r="AI39" s="76"/>
      <c r="AJ39" s="76"/>
      <c r="AK39" s="76"/>
      <c r="AL39" s="76"/>
      <c r="AM39" s="76"/>
      <c r="AN39" s="76"/>
      <c r="AO39" s="76"/>
      <c r="AP39" s="76"/>
      <c r="AQ39" s="76"/>
      <c r="AR39" s="76"/>
      <c r="AS39" s="76"/>
      <c r="AT39" s="76"/>
      <c r="AU39" s="76"/>
      <c r="AV39" s="76"/>
      <c r="AW39" s="76"/>
      <c r="AX39" s="76"/>
      <c r="AY39" s="76"/>
      <c r="AZ39" s="76"/>
      <c r="BA39" s="76"/>
      <c r="BB39" s="77"/>
    </row>
    <row r="40" spans="1:54" ht="16.5" thickBot="1" x14ac:dyDescent="0.3">
      <c r="A40" s="75">
        <f>IF(ISBLANK(VLOOKUP(D40,#REF!,3)),0,1)</f>
        <v>1</v>
      </c>
      <c r="B40" s="74">
        <f t="shared" si="0"/>
        <v>0</v>
      </c>
      <c r="C40" s="52">
        <v>6</v>
      </c>
      <c r="D40" s="53"/>
      <c r="E40" s="53"/>
      <c r="F40" s="53"/>
      <c r="G40" s="164">
        <v>35.405900000000003</v>
      </c>
      <c r="H40" s="53">
        <v>160</v>
      </c>
      <c r="I40" s="159">
        <v>160</v>
      </c>
      <c r="J40" s="127" t="s">
        <v>4</v>
      </c>
      <c r="K40" s="57" t="str">
        <f t="shared" si="1"/>
        <v/>
      </c>
      <c r="L40" s="57" t="str">
        <f t="shared" si="2"/>
        <v/>
      </c>
      <c r="M40" s="57" t="str">
        <f t="shared" si="3"/>
        <v/>
      </c>
      <c r="N40" s="58" t="str">
        <f t="shared" si="4"/>
        <v/>
      </c>
      <c r="O40" s="57" t="str">
        <f t="shared" si="5"/>
        <v/>
      </c>
      <c r="P40" s="234">
        <v>1.3360000000000001</v>
      </c>
      <c r="Q40" s="59" t="s">
        <v>4</v>
      </c>
      <c r="S40" s="146">
        <v>58.2</v>
      </c>
      <c r="T40" s="231">
        <v>4.0000000000000001E-3</v>
      </c>
      <c r="U40" s="231">
        <v>3.9087576359779098E-3</v>
      </c>
      <c r="X40" s="231">
        <v>26.916</v>
      </c>
      <c r="Y40" s="231">
        <v>26.302030132495354</v>
      </c>
      <c r="Z40" s="231">
        <v>1.7789999999999999</v>
      </c>
      <c r="AA40" s="231">
        <v>1.7384199586011753</v>
      </c>
      <c r="AB40" s="231">
        <v>9.85</v>
      </c>
      <c r="AC40" s="231">
        <v>9.6253156785956016</v>
      </c>
      <c r="AD40" s="76"/>
      <c r="AE40" s="76"/>
      <c r="AF40" s="76"/>
      <c r="AG40" s="76"/>
      <c r="AH40" s="76"/>
      <c r="AI40" s="76"/>
      <c r="AJ40" s="76"/>
      <c r="AK40" s="76"/>
      <c r="AL40" s="76"/>
      <c r="AM40" s="76"/>
      <c r="AN40" s="76"/>
      <c r="AO40" s="76"/>
      <c r="AP40" s="76"/>
      <c r="AQ40" s="76"/>
      <c r="AR40" s="76"/>
      <c r="AS40" s="76"/>
      <c r="AT40" s="76"/>
      <c r="AU40" s="76"/>
      <c r="AV40" s="76"/>
      <c r="AW40" s="76"/>
      <c r="AX40" s="76"/>
      <c r="AY40" s="76"/>
      <c r="AZ40" s="76"/>
      <c r="BA40" s="76"/>
      <c r="BB40" s="77"/>
    </row>
    <row r="41" spans="1:54" ht="16.5" thickBot="1" x14ac:dyDescent="0.3">
      <c r="A41" s="75">
        <f>IF(ISBLANK(VLOOKUP(D41,#REF!,3)),0,1)</f>
        <v>1</v>
      </c>
      <c r="B41" s="74">
        <f t="shared" si="0"/>
        <v>0</v>
      </c>
      <c r="C41" s="52">
        <v>7</v>
      </c>
      <c r="D41" s="53"/>
      <c r="E41" s="53"/>
      <c r="F41" s="53"/>
      <c r="G41" s="164">
        <v>35.473999999999997</v>
      </c>
      <c r="H41" s="53">
        <v>130</v>
      </c>
      <c r="I41" s="159">
        <v>130</v>
      </c>
      <c r="J41" s="127" t="s">
        <v>4</v>
      </c>
      <c r="K41" s="57" t="str">
        <f t="shared" si="1"/>
        <v/>
      </c>
      <c r="L41" s="57" t="str">
        <f t="shared" si="2"/>
        <v/>
      </c>
      <c r="M41" s="57" t="str">
        <f t="shared" si="3"/>
        <v/>
      </c>
      <c r="N41" s="58" t="str">
        <f t="shared" si="4"/>
        <v/>
      </c>
      <c r="O41" s="57" t="str">
        <f t="shared" si="5"/>
        <v/>
      </c>
      <c r="P41" s="234">
        <v>1.659</v>
      </c>
      <c r="Q41" s="59" t="s">
        <v>4</v>
      </c>
      <c r="S41" s="146">
        <v>72.3</v>
      </c>
      <c r="T41" s="231">
        <v>1E-3</v>
      </c>
      <c r="U41" s="231">
        <v>9.7718940899447744E-4</v>
      </c>
      <c r="X41" s="231">
        <v>24.288999999999998</v>
      </c>
      <c r="Y41" s="231">
        <v>23.734953555066859</v>
      </c>
      <c r="Z41" s="231">
        <v>1.6619999999999999</v>
      </c>
      <c r="AA41" s="231">
        <v>1.6240887977488214</v>
      </c>
      <c r="AB41" s="231">
        <v>8.6300000000000008</v>
      </c>
      <c r="AC41" s="231">
        <v>8.4331445996223415</v>
      </c>
      <c r="AD41" s="76"/>
      <c r="AE41" s="76"/>
      <c r="AF41" s="76"/>
      <c r="AG41" s="76"/>
      <c r="AH41" s="76"/>
      <c r="AI41" s="76"/>
      <c r="AJ41" s="76"/>
      <c r="AK41" s="76"/>
      <c r="AL41" s="76"/>
      <c r="AM41" s="76"/>
      <c r="AN41" s="76"/>
      <c r="AO41" s="76"/>
      <c r="AP41" s="76"/>
      <c r="AQ41" s="76"/>
      <c r="AR41" s="76"/>
      <c r="AS41" s="76"/>
      <c r="AT41" s="76"/>
      <c r="AU41" s="76"/>
      <c r="AV41" s="76"/>
      <c r="AW41" s="76"/>
      <c r="AX41" s="76"/>
      <c r="AY41" s="76"/>
      <c r="AZ41" s="76"/>
      <c r="BA41" s="76"/>
      <c r="BB41" s="77"/>
    </row>
    <row r="42" spans="1:54" ht="16.5" thickBot="1" x14ac:dyDescent="0.3">
      <c r="A42" s="75">
        <f>IF(ISBLANK(VLOOKUP(D42,#REF!,3)),0,1)</f>
        <v>1</v>
      </c>
      <c r="B42" s="74">
        <f t="shared" si="0"/>
        <v>0</v>
      </c>
      <c r="C42" s="52">
        <v>8</v>
      </c>
      <c r="D42" s="53"/>
      <c r="E42" s="53"/>
      <c r="F42" s="53"/>
      <c r="G42" s="164">
        <v>35.572299999999998</v>
      </c>
      <c r="H42" s="53">
        <v>100</v>
      </c>
      <c r="I42" s="159">
        <v>99</v>
      </c>
      <c r="J42" s="127" t="s">
        <v>4</v>
      </c>
      <c r="K42" s="57" t="str">
        <f t="shared" si="1"/>
        <v/>
      </c>
      <c r="L42" s="57" t="str">
        <f t="shared" si="2"/>
        <v/>
      </c>
      <c r="M42" s="57" t="str">
        <f t="shared" si="3"/>
        <v/>
      </c>
      <c r="N42" s="58" t="str">
        <f t="shared" si="4"/>
        <v/>
      </c>
      <c r="O42" s="57" t="str">
        <f t="shared" si="5"/>
        <v/>
      </c>
      <c r="P42" s="234">
        <v>1.923</v>
      </c>
      <c r="Q42" s="59" t="s">
        <v>4</v>
      </c>
      <c r="S42" s="146">
        <v>83.8</v>
      </c>
      <c r="T42" s="231">
        <v>2E-3</v>
      </c>
      <c r="U42" s="231">
        <v>1.9543788179889549E-3</v>
      </c>
      <c r="X42" s="231">
        <v>22.158000000000001</v>
      </c>
      <c r="Y42" s="231">
        <v>21.65256292449963</v>
      </c>
      <c r="Z42" s="231">
        <v>1.5349999999999999</v>
      </c>
      <c r="AA42" s="231">
        <v>1.4999857428065226</v>
      </c>
      <c r="AB42" s="231">
        <v>7.39</v>
      </c>
      <c r="AC42" s="231">
        <v>7.2214297324691881</v>
      </c>
      <c r="AD42" s="76"/>
      <c r="AE42" s="76"/>
      <c r="AF42" s="76"/>
      <c r="AG42" s="76"/>
      <c r="AH42" s="76"/>
      <c r="AI42" s="76"/>
      <c r="AJ42" s="76"/>
      <c r="AK42" s="76"/>
      <c r="AL42" s="76"/>
      <c r="AM42" s="76"/>
      <c r="AN42" s="76"/>
      <c r="AO42" s="76"/>
      <c r="AP42" s="76"/>
      <c r="AQ42" s="76"/>
      <c r="AR42" s="76"/>
      <c r="AS42" s="76"/>
      <c r="AT42" s="76"/>
      <c r="AU42" s="76"/>
      <c r="AV42" s="76"/>
      <c r="AW42" s="76"/>
      <c r="AX42" s="76"/>
      <c r="AY42" s="76"/>
      <c r="AZ42" s="76"/>
      <c r="BA42" s="76"/>
      <c r="BB42" s="77"/>
    </row>
    <row r="43" spans="1:54" ht="16.5" thickBot="1" x14ac:dyDescent="0.3">
      <c r="A43" s="75">
        <f>IF(ISBLANK(VLOOKUP(D43,#REF!,3)),0,1)</f>
        <v>1</v>
      </c>
      <c r="B43" s="74">
        <f t="shared" si="0"/>
        <v>0</v>
      </c>
      <c r="C43" s="52">
        <v>9</v>
      </c>
      <c r="D43" s="53"/>
      <c r="E43" s="53"/>
      <c r="F43" s="53"/>
      <c r="G43" s="164">
        <v>35.630299999999998</v>
      </c>
      <c r="H43" s="53">
        <v>80</v>
      </c>
      <c r="I43" s="159">
        <v>80</v>
      </c>
      <c r="J43" s="127" t="s">
        <v>4</v>
      </c>
      <c r="K43" s="57" t="str">
        <f t="shared" si="1"/>
        <v/>
      </c>
      <c r="L43" s="57" t="str">
        <f t="shared" si="2"/>
        <v/>
      </c>
      <c r="M43" s="57" t="str">
        <f t="shared" si="3"/>
        <v/>
      </c>
      <c r="N43" s="58" t="str">
        <f t="shared" si="4"/>
        <v/>
      </c>
      <c r="O43" s="57" t="str">
        <f t="shared" si="5"/>
        <v/>
      </c>
      <c r="P43" s="234">
        <v>2.0049999999999999</v>
      </c>
      <c r="Q43" s="59" t="s">
        <v>4</v>
      </c>
      <c r="S43" s="146">
        <v>87.3</v>
      </c>
      <c r="T43" s="231">
        <v>0</v>
      </c>
      <c r="U43" s="231">
        <v>0</v>
      </c>
      <c r="X43" s="231">
        <v>20.9</v>
      </c>
      <c r="Y43" s="231">
        <v>20.423258647984575</v>
      </c>
      <c r="Z43" s="231">
        <v>1.462</v>
      </c>
      <c r="AA43" s="231">
        <v>1.4286509159499259</v>
      </c>
      <c r="AB43" s="231">
        <v>6.71</v>
      </c>
      <c r="AC43" s="231">
        <v>6.5569409343529435</v>
      </c>
      <c r="AD43" s="76"/>
      <c r="AE43" s="76"/>
      <c r="AF43" s="76"/>
      <c r="AG43" s="76"/>
      <c r="AH43" s="76"/>
      <c r="AI43" s="76"/>
      <c r="AJ43" s="76"/>
      <c r="AK43" s="76"/>
      <c r="AL43" s="76"/>
      <c r="AM43" s="76"/>
      <c r="AN43" s="76"/>
      <c r="AO43" s="76"/>
      <c r="AP43" s="76"/>
      <c r="AQ43" s="76"/>
      <c r="AR43" s="76"/>
      <c r="AS43" s="76"/>
      <c r="AT43" s="76"/>
      <c r="AU43" s="76"/>
      <c r="AV43" s="76"/>
      <c r="AW43" s="76"/>
      <c r="AX43" s="76"/>
      <c r="AY43" s="76"/>
      <c r="AZ43" s="76"/>
      <c r="BA43" s="76"/>
      <c r="BB43" s="77"/>
    </row>
    <row r="44" spans="1:54" ht="16.5" thickBot="1" x14ac:dyDescent="0.3">
      <c r="A44" s="75">
        <f>IF(ISBLANK(VLOOKUP(D44,#REF!,3)),0,1)</f>
        <v>1</v>
      </c>
      <c r="B44" s="74">
        <f t="shared" si="0"/>
        <v>0</v>
      </c>
      <c r="C44" s="52">
        <v>10</v>
      </c>
      <c r="D44" s="53"/>
      <c r="E44" s="53"/>
      <c r="F44" s="53"/>
      <c r="G44" s="164">
        <v>35.783000000000001</v>
      </c>
      <c r="H44" s="53">
        <v>60</v>
      </c>
      <c r="I44" s="159">
        <v>59</v>
      </c>
      <c r="J44" s="127" t="s">
        <v>4</v>
      </c>
      <c r="K44" s="57" t="str">
        <f t="shared" si="1"/>
        <v/>
      </c>
      <c r="L44" s="57" t="str">
        <f t="shared" si="2"/>
        <v/>
      </c>
      <c r="M44" s="57" t="str">
        <f t="shared" si="3"/>
        <v/>
      </c>
      <c r="N44" s="58" t="str">
        <f t="shared" si="4"/>
        <v/>
      </c>
      <c r="O44" s="57" t="str">
        <f t="shared" si="5"/>
        <v/>
      </c>
      <c r="P44" s="234">
        <v>2.8340000000000001</v>
      </c>
      <c r="Q44" s="59" t="s">
        <v>4</v>
      </c>
      <c r="S44" s="146">
        <v>123.4</v>
      </c>
      <c r="T44" s="231">
        <v>1.6E-2</v>
      </c>
      <c r="U44" s="231">
        <v>1.5635030543911639E-2</v>
      </c>
      <c r="X44" s="231">
        <v>15.244</v>
      </c>
      <c r="Y44" s="231">
        <v>14.896275350711813</v>
      </c>
      <c r="Z44" s="231">
        <v>1.155</v>
      </c>
      <c r="AA44" s="231">
        <v>1.1286537673886214</v>
      </c>
      <c r="AB44" s="231">
        <v>5.12</v>
      </c>
      <c r="AC44" s="231">
        <v>5.0032097740517241</v>
      </c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  <c r="AP44" s="76"/>
      <c r="AQ44" s="76"/>
      <c r="AR44" s="76"/>
      <c r="AS44" s="76"/>
      <c r="AT44" s="76"/>
      <c r="AU44" s="76"/>
      <c r="AV44" s="76"/>
      <c r="AW44" s="76"/>
      <c r="AX44" s="76"/>
      <c r="AY44" s="76"/>
      <c r="AZ44" s="76"/>
      <c r="BA44" s="76"/>
      <c r="BB44" s="77"/>
    </row>
    <row r="45" spans="1:54" ht="16.5" thickBot="1" x14ac:dyDescent="0.3">
      <c r="A45" s="75">
        <f>IF(ISBLANK(VLOOKUP(D45,#REF!,3)),0,1)</f>
        <v>1</v>
      </c>
      <c r="B45" s="74">
        <f t="shared" si="0"/>
        <v>0</v>
      </c>
      <c r="C45" s="52">
        <v>11</v>
      </c>
      <c r="D45" s="53"/>
      <c r="E45" s="53"/>
      <c r="F45" s="53"/>
      <c r="G45" s="164">
        <v>35.801600000000001</v>
      </c>
      <c r="H45" s="53">
        <v>40</v>
      </c>
      <c r="I45" s="159">
        <v>40</v>
      </c>
      <c r="J45" s="127" t="s">
        <v>4</v>
      </c>
      <c r="K45" s="57" t="str">
        <f t="shared" si="1"/>
        <v/>
      </c>
      <c r="L45" s="57" t="str">
        <f t="shared" si="2"/>
        <v/>
      </c>
      <c r="M45" s="57" t="str">
        <f t="shared" si="3"/>
        <v/>
      </c>
      <c r="N45" s="58" t="str">
        <f t="shared" si="4"/>
        <v/>
      </c>
      <c r="O45" s="57" t="str">
        <f t="shared" si="5"/>
        <v/>
      </c>
      <c r="P45" s="234">
        <v>2.851</v>
      </c>
      <c r="Q45" s="59" t="s">
        <v>4</v>
      </c>
      <c r="S45" s="146">
        <v>124.2</v>
      </c>
      <c r="T45" s="231">
        <v>0.98499999999999999</v>
      </c>
      <c r="U45" s="231">
        <v>0.96253156785956018</v>
      </c>
      <c r="X45" s="231">
        <v>11.305</v>
      </c>
      <c r="Y45" s="231">
        <v>11.047126268682566</v>
      </c>
      <c r="Z45" s="231">
        <v>0.92</v>
      </c>
      <c r="AA45" s="231">
        <v>0.89901425627491927</v>
      </c>
      <c r="AB45" s="231">
        <v>3.36</v>
      </c>
      <c r="AC45" s="231">
        <v>3.2833564142214438</v>
      </c>
      <c r="AD45" s="76"/>
      <c r="AE45" s="76"/>
      <c r="AF45" s="76"/>
      <c r="AG45" s="76"/>
      <c r="AH45" s="76"/>
      <c r="AI45" s="76"/>
      <c r="AJ45" s="76"/>
      <c r="AK45" s="76"/>
      <c r="AL45" s="76"/>
      <c r="AM45" s="76"/>
      <c r="AN45" s="76"/>
      <c r="AO45" s="76"/>
      <c r="AP45" s="76"/>
      <c r="AQ45" s="76"/>
      <c r="AR45" s="76"/>
      <c r="AS45" s="76"/>
      <c r="AT45" s="76"/>
      <c r="AU45" s="76"/>
      <c r="AV45" s="76"/>
      <c r="AW45" s="76"/>
      <c r="AX45" s="76"/>
      <c r="AY45" s="76"/>
      <c r="AZ45" s="76"/>
      <c r="BA45" s="76"/>
      <c r="BB45" s="77"/>
    </row>
    <row r="46" spans="1:54" ht="16.5" thickBot="1" x14ac:dyDescent="0.3">
      <c r="A46" s="75">
        <f>IF(ISBLANK(VLOOKUP(D46,#REF!,3)),0,1)</f>
        <v>1</v>
      </c>
      <c r="B46" s="74">
        <f t="shared" si="0"/>
        <v>0</v>
      </c>
      <c r="C46" s="52">
        <v>12</v>
      </c>
      <c r="D46" s="53"/>
      <c r="E46" s="54"/>
      <c r="F46" s="55"/>
      <c r="G46" s="164">
        <v>35.284500000000001</v>
      </c>
      <c r="H46" s="53">
        <v>20</v>
      </c>
      <c r="I46" s="159">
        <v>20</v>
      </c>
      <c r="J46" s="127" t="s">
        <v>4</v>
      </c>
      <c r="K46" s="127" t="s">
        <v>4</v>
      </c>
      <c r="L46" s="127" t="s">
        <v>4</v>
      </c>
      <c r="M46" s="127" t="s">
        <v>4</v>
      </c>
      <c r="N46" s="127" t="s">
        <v>4</v>
      </c>
      <c r="O46" s="127" t="s">
        <v>4</v>
      </c>
      <c r="P46" s="234">
        <v>4.6909999999999998</v>
      </c>
      <c r="Q46" s="59" t="s">
        <v>4</v>
      </c>
      <c r="S46" s="146">
        <v>204.7</v>
      </c>
      <c r="T46" s="231">
        <v>0</v>
      </c>
      <c r="U46" s="231">
        <v>0</v>
      </c>
      <c r="X46" s="231">
        <v>0.12</v>
      </c>
      <c r="Y46" s="231">
        <v>0.11726272907933728</v>
      </c>
      <c r="Z46" s="231">
        <v>0.17300000000000001</v>
      </c>
      <c r="AA46" s="231">
        <v>0.16905376775604461</v>
      </c>
      <c r="AB46" s="231">
        <v>1.68</v>
      </c>
      <c r="AC46" s="231">
        <v>1.6416782071107219</v>
      </c>
      <c r="AD46" s="76"/>
      <c r="AE46" s="76"/>
      <c r="AF46" s="76"/>
      <c r="AG46" s="76"/>
      <c r="AH46" s="76"/>
      <c r="AI46" s="76"/>
      <c r="AJ46" s="76"/>
      <c r="AK46" s="76"/>
      <c r="AL46" s="76"/>
      <c r="AM46" s="76"/>
      <c r="AN46" s="76"/>
      <c r="AO46" s="76"/>
      <c r="AP46" s="76"/>
      <c r="AQ46" s="76"/>
      <c r="AR46" s="76"/>
      <c r="AS46" s="76"/>
      <c r="AT46" s="76"/>
      <c r="AU46" s="76"/>
      <c r="AV46" s="76"/>
      <c r="AW46" s="76"/>
      <c r="AX46" s="76"/>
      <c r="AY46" s="76"/>
      <c r="AZ46" s="76"/>
      <c r="BA46" s="76"/>
      <c r="BB46" s="77"/>
    </row>
    <row r="47" spans="1:54" ht="16.5" thickBot="1" x14ac:dyDescent="0.3">
      <c r="A47" s="75">
        <f>IF(ISBLANK(VLOOKUP(D47,#REF!,3)),0,1)</f>
        <v>1</v>
      </c>
      <c r="B47" s="74">
        <f t="shared" si="0"/>
        <v>0</v>
      </c>
      <c r="C47" s="52">
        <v>13</v>
      </c>
      <c r="D47" s="53"/>
      <c r="E47" s="54"/>
      <c r="F47" s="55"/>
      <c r="G47" s="164">
        <v>35.276499999999999</v>
      </c>
      <c r="H47" s="53">
        <v>10</v>
      </c>
      <c r="I47" s="159">
        <v>10</v>
      </c>
      <c r="J47" s="127" t="s">
        <v>4</v>
      </c>
      <c r="K47" s="127" t="s">
        <v>4</v>
      </c>
      <c r="L47" s="127" t="s">
        <v>4</v>
      </c>
      <c r="M47" s="127" t="s">
        <v>4</v>
      </c>
      <c r="N47" s="127" t="s">
        <v>4</v>
      </c>
      <c r="O47" s="127" t="s">
        <v>4</v>
      </c>
      <c r="P47" s="234">
        <v>4.7140000000000004</v>
      </c>
      <c r="Q47" s="59" t="s">
        <v>4</v>
      </c>
      <c r="S47" s="146">
        <v>205.7</v>
      </c>
      <c r="T47" s="231">
        <v>0</v>
      </c>
      <c r="U47" s="231">
        <v>0</v>
      </c>
      <c r="X47" s="231">
        <v>0.01</v>
      </c>
      <c r="Y47" s="231">
        <v>9.7718940899447736E-3</v>
      </c>
      <c r="Z47" s="231">
        <v>0.17</v>
      </c>
      <c r="AA47" s="231">
        <v>0.16612219952906118</v>
      </c>
      <c r="AB47" s="231">
        <v>1.6</v>
      </c>
      <c r="AC47" s="231">
        <v>1.5635030543911639</v>
      </c>
      <c r="AD47" s="76"/>
      <c r="AE47" s="76"/>
      <c r="AF47" s="76"/>
      <c r="AG47" s="76"/>
      <c r="AH47" s="76"/>
      <c r="AI47" s="76"/>
      <c r="AJ47" s="76"/>
      <c r="AK47" s="76"/>
      <c r="AL47" s="76"/>
      <c r="AM47" s="76"/>
      <c r="AN47" s="76"/>
      <c r="AO47" s="76"/>
      <c r="AP47" s="76"/>
      <c r="AQ47" s="76"/>
      <c r="AR47" s="76"/>
      <c r="AS47" s="76"/>
      <c r="AT47" s="76"/>
      <c r="AU47" s="76"/>
      <c r="AV47" s="76"/>
      <c r="AW47" s="76"/>
      <c r="AX47" s="76"/>
      <c r="AY47" s="76"/>
      <c r="AZ47" s="76"/>
      <c r="BA47" s="76"/>
      <c r="BB47" s="77"/>
    </row>
    <row r="48" spans="1:54" ht="16.5" thickBot="1" x14ac:dyDescent="0.3">
      <c r="A48" s="75">
        <f>IF(ISBLANK(VLOOKUP(D48,#REF!,3)),0,1)</f>
        <v>1</v>
      </c>
      <c r="B48" s="74">
        <f t="shared" si="0"/>
        <v>0</v>
      </c>
      <c r="C48" s="52">
        <v>14</v>
      </c>
      <c r="D48" s="53"/>
      <c r="E48" s="54"/>
      <c r="F48" s="55"/>
      <c r="G48" s="164">
        <v>35.276699999999998</v>
      </c>
      <c r="H48" s="53">
        <v>0</v>
      </c>
      <c r="I48" s="159">
        <v>1.5</v>
      </c>
      <c r="J48" s="127" t="s">
        <v>4</v>
      </c>
      <c r="K48" s="127" t="s">
        <v>4</v>
      </c>
      <c r="L48" s="127" t="s">
        <v>4</v>
      </c>
      <c r="M48" s="127" t="s">
        <v>4</v>
      </c>
      <c r="N48" s="127" t="s">
        <v>4</v>
      </c>
      <c r="O48" s="127" t="s">
        <v>4</v>
      </c>
      <c r="P48" s="234">
        <v>4.702</v>
      </c>
      <c r="Q48" s="59" t="s">
        <v>4</v>
      </c>
      <c r="S48" s="146">
        <v>205.2</v>
      </c>
      <c r="T48" s="231">
        <v>0</v>
      </c>
      <c r="U48" s="231">
        <v>0</v>
      </c>
      <c r="X48" s="231">
        <v>0.19</v>
      </c>
      <c r="Y48" s="231">
        <v>0.18566598770895071</v>
      </c>
      <c r="Z48" s="231">
        <v>0.16500000000000001</v>
      </c>
      <c r="AA48" s="231">
        <v>0.16123625248408877</v>
      </c>
      <c r="AB48" s="231">
        <v>1.45</v>
      </c>
      <c r="AC48" s="231">
        <v>1.4169246430419922</v>
      </c>
      <c r="AD48" s="76"/>
      <c r="AE48" s="76"/>
      <c r="AF48" s="76"/>
      <c r="AG48" s="76"/>
      <c r="AH48" s="76"/>
      <c r="AI48" s="76"/>
      <c r="AJ48" s="76"/>
      <c r="AK48" s="76"/>
      <c r="AL48" s="76"/>
      <c r="AM48" s="76"/>
      <c r="AN48" s="76"/>
      <c r="AO48" s="76"/>
      <c r="AP48" s="76"/>
      <c r="AQ48" s="76"/>
      <c r="AR48" s="76"/>
      <c r="AS48" s="76"/>
      <c r="AT48" s="76"/>
      <c r="AU48" s="76"/>
      <c r="AV48" s="76"/>
      <c r="AW48" s="76"/>
      <c r="AX48" s="76"/>
      <c r="AY48" s="76"/>
      <c r="AZ48" s="76"/>
      <c r="BA48" s="76"/>
      <c r="BB48" s="77"/>
    </row>
    <row r="49" spans="1:54" ht="16.5" thickBot="1" x14ac:dyDescent="0.3">
      <c r="A49" s="75">
        <f>IF(ISBLANK(VLOOKUP(D49,#REF!,3)),0,1)</f>
        <v>1</v>
      </c>
      <c r="B49" s="74">
        <f t="shared" si="0"/>
        <v>0</v>
      </c>
      <c r="C49" s="52">
        <v>15</v>
      </c>
      <c r="D49" s="53"/>
      <c r="E49" s="54"/>
      <c r="F49" s="55"/>
      <c r="G49" s="164" t="s">
        <v>4</v>
      </c>
      <c r="I49" s="159" t="s">
        <v>4</v>
      </c>
      <c r="J49" s="16"/>
      <c r="K49" s="16"/>
      <c r="L49" s="16"/>
      <c r="M49" s="16"/>
      <c r="N49" s="16"/>
      <c r="O49" s="16"/>
      <c r="P49" s="169" t="s">
        <v>4</v>
      </c>
      <c r="Q49" s="169"/>
      <c r="S49" s="146" t="s">
        <v>4</v>
      </c>
      <c r="AD49" s="76"/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76"/>
      <c r="AR49" s="76"/>
      <c r="AS49" s="76"/>
      <c r="AT49" s="76"/>
      <c r="AU49" s="76"/>
      <c r="AV49" s="76"/>
      <c r="AW49" s="76"/>
      <c r="AX49" s="76"/>
      <c r="AY49" s="76"/>
      <c r="AZ49" s="76"/>
      <c r="BA49" s="76"/>
      <c r="BB49" s="77"/>
    </row>
    <row r="50" spans="1:54" ht="16.5" thickBot="1" x14ac:dyDescent="0.3">
      <c r="A50" s="75">
        <f>IF(ISBLANK(VLOOKUP(D50,#REF!,3)),0,1)</f>
        <v>1</v>
      </c>
      <c r="B50" s="74">
        <f t="shared" si="0"/>
        <v>0</v>
      </c>
      <c r="C50" s="52">
        <v>16</v>
      </c>
      <c r="D50" s="53"/>
      <c r="E50" s="54"/>
      <c r="F50" s="55"/>
      <c r="G50" s="164" t="s">
        <v>4</v>
      </c>
      <c r="I50" s="159" t="s">
        <v>4</v>
      </c>
      <c r="J50" s="16"/>
      <c r="K50" s="16"/>
      <c r="L50" s="16"/>
      <c r="M50" s="16"/>
      <c r="N50" s="16"/>
      <c r="O50" s="16"/>
      <c r="P50" s="169" t="s">
        <v>4</v>
      </c>
      <c r="Q50" s="169"/>
      <c r="S50" s="146" t="s">
        <v>4</v>
      </c>
      <c r="AD50" s="76"/>
      <c r="AE50" s="76"/>
      <c r="AF50" s="76"/>
      <c r="AG50" s="76"/>
      <c r="AH50" s="76"/>
      <c r="AI50" s="76"/>
      <c r="AJ50" s="76"/>
      <c r="AK50" s="76"/>
      <c r="AL50" s="76"/>
      <c r="AM50" s="76"/>
      <c r="AN50" s="76"/>
      <c r="AO50" s="76"/>
      <c r="AP50" s="76"/>
      <c r="AQ50" s="76"/>
      <c r="AR50" s="76"/>
      <c r="AS50" s="76"/>
      <c r="AT50" s="76"/>
      <c r="AU50" s="76"/>
      <c r="AV50" s="76"/>
      <c r="AW50" s="76"/>
      <c r="AX50" s="76"/>
      <c r="AY50" s="76"/>
      <c r="AZ50" s="76"/>
      <c r="BA50" s="76"/>
      <c r="BB50" s="77"/>
    </row>
    <row r="51" spans="1:54" ht="16.5" thickBot="1" x14ac:dyDescent="0.3">
      <c r="A51" s="75">
        <f>IF(ISBLANK(VLOOKUP(D51,#REF!,3)),0,1)</f>
        <v>1</v>
      </c>
      <c r="B51" s="74">
        <f t="shared" si="0"/>
        <v>0</v>
      </c>
      <c r="C51" s="52">
        <v>17</v>
      </c>
      <c r="D51" s="53"/>
      <c r="E51" s="54"/>
      <c r="F51" s="55"/>
      <c r="G51" s="164" t="s">
        <v>4</v>
      </c>
      <c r="I51" s="159" t="s">
        <v>4</v>
      </c>
      <c r="J51" s="16"/>
      <c r="K51" s="16"/>
      <c r="L51" s="16"/>
      <c r="M51" s="16"/>
      <c r="N51" s="16"/>
      <c r="O51" s="16"/>
      <c r="P51" s="169" t="s">
        <v>4</v>
      </c>
      <c r="Q51" s="169"/>
      <c r="S51" s="146" t="s">
        <v>4</v>
      </c>
      <c r="AD51" s="76"/>
      <c r="AE51" s="76"/>
      <c r="AF51" s="76"/>
      <c r="AG51" s="76"/>
      <c r="AH51" s="76"/>
      <c r="AI51" s="76"/>
      <c r="AJ51" s="76"/>
      <c r="AK51" s="76"/>
      <c r="AL51" s="76"/>
      <c r="AM51" s="76"/>
      <c r="AN51" s="76"/>
      <c r="AO51" s="76"/>
      <c r="AP51" s="76"/>
      <c r="AQ51" s="76"/>
      <c r="AR51" s="76"/>
      <c r="AS51" s="76"/>
      <c r="AT51" s="76"/>
      <c r="AU51" s="76"/>
      <c r="AV51" s="76"/>
      <c r="AW51" s="76"/>
      <c r="AX51" s="76"/>
      <c r="AY51" s="76"/>
      <c r="AZ51" s="76"/>
      <c r="BA51" s="76"/>
      <c r="BB51" s="77"/>
    </row>
    <row r="52" spans="1:54" ht="16.5" thickBot="1" x14ac:dyDescent="0.3">
      <c r="A52" s="75">
        <f>IF(ISBLANK(VLOOKUP(D52,#REF!,3)),0,1)</f>
        <v>1</v>
      </c>
      <c r="B52" s="74">
        <f t="shared" si="0"/>
        <v>0</v>
      </c>
      <c r="C52" s="52">
        <v>18</v>
      </c>
      <c r="D52" s="53"/>
      <c r="E52" s="54"/>
      <c r="F52" s="55"/>
      <c r="G52" s="164" t="s">
        <v>4</v>
      </c>
      <c r="I52" s="159" t="s">
        <v>4</v>
      </c>
      <c r="J52" s="16"/>
      <c r="K52" s="16"/>
      <c r="L52" s="16"/>
      <c r="M52" s="16"/>
      <c r="N52" s="16"/>
      <c r="O52" s="16"/>
      <c r="P52" s="169" t="s">
        <v>4</v>
      </c>
      <c r="Q52" s="169"/>
      <c r="S52" s="146" t="s">
        <v>4</v>
      </c>
      <c r="AD52" s="76"/>
      <c r="AE52" s="76"/>
      <c r="AF52" s="76"/>
      <c r="AG52" s="76"/>
      <c r="AH52" s="76"/>
      <c r="AI52" s="76"/>
      <c r="AJ52" s="76"/>
      <c r="AK52" s="76"/>
      <c r="AL52" s="76"/>
      <c r="AM52" s="76"/>
      <c r="AN52" s="76"/>
      <c r="AO52" s="76"/>
      <c r="AP52" s="76"/>
      <c r="AQ52" s="76"/>
      <c r="AR52" s="76"/>
      <c r="AS52" s="76"/>
      <c r="AT52" s="76"/>
      <c r="AU52" s="76"/>
      <c r="AV52" s="76"/>
      <c r="AW52" s="76"/>
      <c r="AX52" s="76"/>
      <c r="AY52" s="76"/>
      <c r="AZ52" s="76"/>
      <c r="BA52" s="76"/>
      <c r="BB52" s="77"/>
    </row>
    <row r="53" spans="1:54" ht="16.5" thickBot="1" x14ac:dyDescent="0.3">
      <c r="A53" s="75">
        <f>IF(ISBLANK(VLOOKUP(D53,#REF!,3)),0,1)</f>
        <v>1</v>
      </c>
      <c r="B53" s="74">
        <f t="shared" si="0"/>
        <v>0</v>
      </c>
      <c r="C53" s="52">
        <v>19</v>
      </c>
      <c r="D53" s="53"/>
      <c r="E53" s="54"/>
      <c r="F53" s="55"/>
      <c r="G53" s="164" t="s">
        <v>4</v>
      </c>
      <c r="I53" s="159" t="s">
        <v>4</v>
      </c>
      <c r="J53" s="16"/>
      <c r="K53" s="16"/>
      <c r="L53" s="16"/>
      <c r="M53" s="16"/>
      <c r="N53" s="16"/>
      <c r="O53" s="16"/>
      <c r="P53" s="169" t="s">
        <v>4</v>
      </c>
      <c r="Q53" s="169"/>
      <c r="S53" s="146" t="s">
        <v>4</v>
      </c>
      <c r="AD53" s="76"/>
      <c r="AE53" s="76"/>
      <c r="AF53" s="76"/>
      <c r="AG53" s="76"/>
      <c r="AH53" s="76"/>
      <c r="AI53" s="76"/>
      <c r="AJ53" s="76"/>
      <c r="AK53" s="76"/>
      <c r="AL53" s="76"/>
      <c r="AM53" s="76"/>
      <c r="AN53" s="76"/>
      <c r="AO53" s="76"/>
      <c r="AP53" s="76"/>
      <c r="AQ53" s="76"/>
      <c r="AR53" s="76"/>
      <c r="AS53" s="76"/>
      <c r="AT53" s="76"/>
      <c r="AU53" s="76"/>
      <c r="AV53" s="76"/>
      <c r="AW53" s="76"/>
      <c r="AX53" s="76"/>
      <c r="AY53" s="76"/>
      <c r="AZ53" s="76"/>
      <c r="BA53" s="76"/>
      <c r="BB53" s="77"/>
    </row>
    <row r="54" spans="1:54" ht="16.5" thickBot="1" x14ac:dyDescent="0.3">
      <c r="A54" s="75">
        <f>IF(ISBLANK(VLOOKUP(D54,#REF!,3)),0,1)</f>
        <v>1</v>
      </c>
      <c r="B54" s="74">
        <f t="shared" si="0"/>
        <v>0</v>
      </c>
      <c r="C54" s="52">
        <v>20</v>
      </c>
      <c r="D54" s="53"/>
      <c r="E54" s="54"/>
      <c r="F54" s="55"/>
      <c r="G54" s="164" t="s">
        <v>4</v>
      </c>
      <c r="I54" s="159" t="s">
        <v>4</v>
      </c>
      <c r="J54" s="16"/>
      <c r="K54" s="16"/>
      <c r="L54" s="16"/>
      <c r="M54" s="16"/>
      <c r="N54" s="16"/>
      <c r="O54" s="16"/>
      <c r="P54" s="169" t="s">
        <v>4</v>
      </c>
      <c r="Q54" s="169"/>
      <c r="S54" s="146" t="s">
        <v>4</v>
      </c>
      <c r="AD54" s="76"/>
      <c r="AE54" s="76"/>
      <c r="AF54" s="76"/>
      <c r="AG54" s="76"/>
      <c r="AH54" s="76"/>
      <c r="AI54" s="76"/>
      <c r="AJ54" s="76"/>
      <c r="AK54" s="76"/>
      <c r="AL54" s="76"/>
      <c r="AM54" s="76"/>
      <c r="AN54" s="76"/>
      <c r="AO54" s="76"/>
      <c r="AP54" s="76"/>
      <c r="AQ54" s="76"/>
      <c r="AR54" s="76"/>
      <c r="AS54" s="76"/>
      <c r="AT54" s="76"/>
      <c r="AU54" s="76"/>
      <c r="AV54" s="76"/>
      <c r="AW54" s="76"/>
      <c r="AX54" s="76"/>
      <c r="AY54" s="76"/>
      <c r="AZ54" s="76"/>
      <c r="BA54" s="76"/>
      <c r="BB54" s="77"/>
    </row>
    <row r="55" spans="1:54" ht="16.5" thickBot="1" x14ac:dyDescent="0.3">
      <c r="A55" s="75">
        <f>IF(ISBLANK(VLOOKUP(D55,#REF!,3)),0,1)</f>
        <v>1</v>
      </c>
      <c r="B55" s="74">
        <f t="shared" si="0"/>
        <v>0</v>
      </c>
      <c r="C55" s="52">
        <v>21</v>
      </c>
      <c r="D55" s="53"/>
      <c r="E55" s="54"/>
      <c r="F55" s="55"/>
      <c r="G55" s="164" t="s">
        <v>4</v>
      </c>
      <c r="I55" s="159" t="s">
        <v>4</v>
      </c>
      <c r="J55" s="16"/>
      <c r="K55" s="16"/>
      <c r="L55" s="16"/>
      <c r="M55" s="16"/>
      <c r="N55" s="16"/>
      <c r="O55" s="16"/>
      <c r="P55" s="169" t="s">
        <v>4</v>
      </c>
      <c r="Q55" s="169"/>
      <c r="S55" s="146" t="s">
        <v>4</v>
      </c>
      <c r="AD55" s="76"/>
      <c r="AE55" s="76"/>
      <c r="AF55" s="76"/>
      <c r="AG55" s="76"/>
      <c r="AH55" s="76"/>
      <c r="AI55" s="76"/>
      <c r="AJ55" s="76"/>
      <c r="AK55" s="76"/>
      <c r="AL55" s="76"/>
      <c r="AM55" s="76"/>
      <c r="AN55" s="76"/>
      <c r="AO55" s="76"/>
      <c r="AP55" s="76"/>
      <c r="AQ55" s="76"/>
      <c r="AR55" s="76"/>
      <c r="AS55" s="76"/>
      <c r="AT55" s="76"/>
      <c r="AU55" s="76"/>
      <c r="AV55" s="76"/>
      <c r="AW55" s="76"/>
      <c r="AX55" s="76"/>
      <c r="AY55" s="76"/>
      <c r="AZ55" s="76"/>
      <c r="BA55" s="76"/>
      <c r="BB55" s="77"/>
    </row>
    <row r="56" spans="1:54" ht="15.75" x14ac:dyDescent="0.25">
      <c r="A56" s="75">
        <f>IF(ISBLANK(VLOOKUP(D56,#REF!,3)),0,1)</f>
        <v>1</v>
      </c>
      <c r="B56" s="74">
        <f t="shared" si="0"/>
        <v>0</v>
      </c>
      <c r="C56" s="52">
        <v>22</v>
      </c>
      <c r="D56" s="53"/>
      <c r="E56" s="54"/>
      <c r="F56" s="55"/>
      <c r="G56" s="164" t="s">
        <v>4</v>
      </c>
      <c r="I56" s="159" t="s">
        <v>4</v>
      </c>
      <c r="J56" s="16"/>
      <c r="K56" s="16"/>
      <c r="L56" s="16"/>
      <c r="M56" s="16"/>
      <c r="N56" s="16"/>
      <c r="O56" s="16"/>
      <c r="P56" s="169" t="s">
        <v>4</v>
      </c>
      <c r="Q56" s="169"/>
      <c r="S56" s="146" t="s">
        <v>4</v>
      </c>
      <c r="AD56" s="76"/>
      <c r="AE56" s="76"/>
      <c r="AF56" s="76"/>
      <c r="AG56" s="76"/>
      <c r="AH56" s="76"/>
      <c r="AI56" s="76"/>
      <c r="AJ56" s="76"/>
      <c r="AK56" s="76"/>
      <c r="AL56" s="76"/>
      <c r="AM56" s="76"/>
      <c r="AN56" s="76"/>
      <c r="AO56" s="76"/>
      <c r="AP56" s="76"/>
      <c r="AQ56" s="76"/>
      <c r="AR56" s="76"/>
      <c r="AS56" s="76"/>
      <c r="AT56" s="76"/>
      <c r="AU56" s="76"/>
      <c r="AV56" s="76"/>
      <c r="AW56" s="76"/>
      <c r="AX56" s="76"/>
      <c r="AY56" s="76"/>
      <c r="AZ56" s="76"/>
      <c r="BA56" s="76"/>
      <c r="BB56" s="77"/>
    </row>
    <row r="57" spans="1:54" ht="15.75" x14ac:dyDescent="0.25">
      <c r="A57" s="75">
        <f>IF(ISBLANK(VLOOKUP(D57,#REF!,3)),0,1)</f>
        <v>1</v>
      </c>
      <c r="B57" s="74">
        <f t="shared" si="0"/>
        <v>0</v>
      </c>
      <c r="C57" s="52">
        <v>23</v>
      </c>
      <c r="D57" s="53"/>
      <c r="E57" s="54"/>
      <c r="F57" s="55"/>
      <c r="G57" s="164" t="s">
        <v>4</v>
      </c>
      <c r="H57" s="53" t="s">
        <v>4</v>
      </c>
      <c r="I57" s="159" t="s">
        <v>4</v>
      </c>
      <c r="J57" s="16"/>
      <c r="K57" s="16"/>
      <c r="L57" s="16"/>
      <c r="M57" s="16"/>
      <c r="N57" s="16"/>
      <c r="O57" s="16"/>
      <c r="P57" s="169" t="s">
        <v>4</v>
      </c>
      <c r="Q57" s="16"/>
      <c r="R57" s="16"/>
      <c r="S57" s="16" t="s">
        <v>4</v>
      </c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  <c r="AG57" s="76"/>
      <c r="AH57" s="76"/>
      <c r="AI57" s="76"/>
      <c r="AJ57" s="76"/>
      <c r="AK57" s="76"/>
      <c r="AL57" s="76"/>
      <c r="AM57" s="76"/>
      <c r="AN57" s="76"/>
      <c r="AO57" s="76"/>
      <c r="AP57" s="76"/>
      <c r="AQ57" s="76"/>
      <c r="AR57" s="76"/>
      <c r="AS57" s="76"/>
      <c r="AT57" s="76"/>
      <c r="AU57" s="76"/>
      <c r="AV57" s="76"/>
      <c r="AW57" s="76"/>
      <c r="AX57" s="76"/>
      <c r="AY57" s="76"/>
      <c r="AZ57" s="76"/>
      <c r="BA57" s="76"/>
      <c r="BB57" s="77"/>
    </row>
    <row r="58" spans="1:54" ht="16.5" thickBot="1" x14ac:dyDescent="0.3">
      <c r="A58" s="75">
        <f>IF(ISBLANK(VLOOKUP(D58,#REF!,3)),0,1)</f>
        <v>1</v>
      </c>
      <c r="B58" s="74">
        <f t="shared" si="0"/>
        <v>0</v>
      </c>
      <c r="C58" s="61">
        <v>24</v>
      </c>
      <c r="D58" s="62"/>
      <c r="E58" s="63"/>
      <c r="F58" s="64"/>
      <c r="G58" s="164" t="s">
        <v>4</v>
      </c>
      <c r="H58" s="53" t="s">
        <v>4</v>
      </c>
      <c r="I58" s="159" t="s">
        <v>4</v>
      </c>
      <c r="J58" s="152" t="s">
        <v>4</v>
      </c>
      <c r="K58" s="65" t="str">
        <f>IF(ISBLANK(E58),"",(0.000824493-(0.0000040899*E58)+(0.000000076438*E58^2)-(0.00000000082467*E58^3)+(0.0000000000053875*E58^4)))</f>
        <v/>
      </c>
      <c r="L58" s="65" t="str">
        <f t="shared" ref="L58" si="6">IF(ISBLANK(E58),"",(-0.00000572466+(0.00000010227*E58)-(0.0000000016546*E58^2)))</f>
        <v/>
      </c>
      <c r="M58" s="65" t="str">
        <f t="shared" ref="M58" si="7">IF(ISBLANK(E58),"",IF(ISBLANK(G58),(O58+(K58*35)+(L58*35^1.5)+(0.00000048314*35^2)),(O58+(K58*G58)+(L58*G58^1.5)+(0.00000048314*G58^2))))</f>
        <v/>
      </c>
      <c r="N58" s="66" t="str">
        <f t="shared" ref="N58" si="8">IF(ISBLANK(D58),"",IF(ISBLANK(G58),J58*(1+0.00001*(35-20)),J58*(1+0.00001*(G58-20))))</f>
        <v/>
      </c>
      <c r="O58" s="65" t="str">
        <f t="shared" ref="O58" si="9">IF(ISBLANK(E58),"",(0.999842594+(0.00006793952*E58)-(0.00000909529*E58^2)+(0.0000001001685*E58^3)-(0.000000001120083*E58^4)+(0.000000000006536332*E58^5)))</f>
        <v/>
      </c>
      <c r="P58" s="67" t="s">
        <v>4</v>
      </c>
      <c r="Q58" s="153" t="s">
        <v>4</v>
      </c>
      <c r="R58" s="153" t="s">
        <v>4</v>
      </c>
      <c r="S58" s="68" t="s">
        <v>4</v>
      </c>
      <c r="T58" s="78"/>
      <c r="U58" s="78"/>
      <c r="V58" s="78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/>
      <c r="AH58" s="78"/>
      <c r="AI58" s="78"/>
      <c r="AJ58" s="78"/>
      <c r="AK58" s="78"/>
      <c r="AL58" s="78"/>
      <c r="AM58" s="78"/>
      <c r="AN58" s="78"/>
      <c r="AO58" s="78"/>
      <c r="AP58" s="78"/>
      <c r="AQ58" s="78"/>
      <c r="AR58" s="78"/>
      <c r="AS58" s="78"/>
      <c r="AT58" s="78"/>
      <c r="AU58" s="78"/>
      <c r="AV58" s="78"/>
      <c r="AW58" s="78"/>
      <c r="AX58" s="78"/>
      <c r="AY58" s="78"/>
      <c r="AZ58" s="78"/>
      <c r="BA58" s="78"/>
      <c r="BB58" s="79"/>
    </row>
  </sheetData>
  <dataConsolidate/>
  <mergeCells count="70"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AV31:AV32"/>
    <mergeCell ref="AW31:AW32"/>
    <mergeCell ref="AX31:AX32"/>
    <mergeCell ref="AY31:AY32"/>
    <mergeCell ref="AZ31:AZ32"/>
    <mergeCell ref="BA31:BA32"/>
    <mergeCell ref="AP31:AP32"/>
    <mergeCell ref="AQ31:AQ32"/>
    <mergeCell ref="AR31:AR32"/>
    <mergeCell ref="AS31:AS32"/>
    <mergeCell ref="AT31:AT32"/>
    <mergeCell ref="AU31:AU32"/>
    <mergeCell ref="AJ31:AJ32"/>
    <mergeCell ref="AK31:AK32"/>
    <mergeCell ref="AL31:AL32"/>
    <mergeCell ref="AM31:AM32"/>
    <mergeCell ref="AN31:AN32"/>
    <mergeCell ref="AO31:AO32"/>
    <mergeCell ref="AD31:AD32"/>
    <mergeCell ref="AE31:AE32"/>
    <mergeCell ref="AF31:AF32"/>
    <mergeCell ref="AG31:AG32"/>
    <mergeCell ref="AH31:AH32"/>
    <mergeCell ref="AI31:AI32"/>
    <mergeCell ref="P31:S32"/>
    <mergeCell ref="T31:U32"/>
    <mergeCell ref="V31:W32"/>
    <mergeCell ref="X31:Y32"/>
    <mergeCell ref="Z31:AA32"/>
    <mergeCell ref="AB31:AC32"/>
    <mergeCell ref="J31:J32"/>
    <mergeCell ref="K31:K32"/>
    <mergeCell ref="L31:L32"/>
    <mergeCell ref="M31:M32"/>
    <mergeCell ref="N31:N32"/>
    <mergeCell ref="O31:O32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G8:H8"/>
    <mergeCell ref="Q8:R8"/>
    <mergeCell ref="G9:H9"/>
    <mergeCell ref="Q9:R9"/>
    <mergeCell ref="G10:H10"/>
    <mergeCell ref="Q10:R10"/>
    <mergeCell ref="C2:E2"/>
    <mergeCell ref="F2:T2"/>
    <mergeCell ref="C4:U4"/>
    <mergeCell ref="C6:E6"/>
    <mergeCell ref="F6:G6"/>
    <mergeCell ref="H6:J6"/>
    <mergeCell ref="P6:Q6"/>
    <mergeCell ref="R6:S6"/>
    <mergeCell ref="T6:U6"/>
  </mergeCells>
  <dataValidations count="4">
    <dataValidation type="list" allowBlank="1" showErrorMessage="1" sqref="I29">
      <formula1>$O$28:$O$30</formula1>
    </dataValidation>
    <dataValidation allowBlank="1" showErrorMessage="1" sqref="J30"/>
    <dataValidation type="list" showInputMessage="1" showErrorMessage="1" promptTitle="Choix Cardinal" sqref="P10">
      <formula1>$N$8:$N$10</formula1>
    </dataValidation>
    <dataValidation type="list" showInputMessage="1" showErrorMessage="1" promptTitle="Choix Cardinal" sqref="P9">
      <formula1>$M$8:$M$10</formula1>
    </dataValidation>
  </dataValidations>
  <pageMargins left="0.7" right="0.7" top="0.75" bottom="0.75" header="0.3" footer="0.3"/>
  <pageSetup paperSize="9" orientation="portrait" horizontalDpi="4294967293" r:id="rId1"/>
  <drawing r:id="rId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112" workbookViewId="0">
      <selection activeCell="K30" sqref="K3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73</vt:i4>
      </vt:variant>
      <vt:variant>
        <vt:lpstr>Plages nommées</vt:lpstr>
      </vt:variant>
      <vt:variant>
        <vt:i4>15</vt:i4>
      </vt:variant>
    </vt:vector>
  </HeadingPairs>
  <TitlesOfParts>
    <vt:vector size="88" baseType="lpstr">
      <vt:lpstr>001_01</vt:lpstr>
      <vt:lpstr>002_01</vt:lpstr>
      <vt:lpstr>003_01</vt:lpstr>
      <vt:lpstr>004_01</vt:lpstr>
      <vt:lpstr>005_01</vt:lpstr>
      <vt:lpstr>006_01</vt:lpstr>
      <vt:lpstr>007_01</vt:lpstr>
      <vt:lpstr>008_01</vt:lpstr>
      <vt:lpstr>009_01</vt:lpstr>
      <vt:lpstr>010_01</vt:lpstr>
      <vt:lpstr>011_01</vt:lpstr>
      <vt:lpstr>012_01</vt:lpstr>
      <vt:lpstr>013_01</vt:lpstr>
      <vt:lpstr>014_01</vt:lpstr>
      <vt:lpstr>015_01</vt:lpstr>
      <vt:lpstr>016_01</vt:lpstr>
      <vt:lpstr>017_01</vt:lpstr>
      <vt:lpstr>018_01</vt:lpstr>
      <vt:lpstr>019_01</vt:lpstr>
      <vt:lpstr>020_01</vt:lpstr>
      <vt:lpstr>021_01</vt:lpstr>
      <vt:lpstr>022_01</vt:lpstr>
      <vt:lpstr>023_01</vt:lpstr>
      <vt:lpstr>024_01</vt:lpstr>
      <vt:lpstr>025_01</vt:lpstr>
      <vt:lpstr>026_01</vt:lpstr>
      <vt:lpstr>027_01</vt:lpstr>
      <vt:lpstr>028_01</vt:lpstr>
      <vt:lpstr>029_01</vt:lpstr>
      <vt:lpstr>030_01</vt:lpstr>
      <vt:lpstr>031_01</vt:lpstr>
      <vt:lpstr>032_01</vt:lpstr>
      <vt:lpstr>033_01</vt:lpstr>
      <vt:lpstr>034_01</vt:lpstr>
      <vt:lpstr>035_01</vt:lpstr>
      <vt:lpstr>036_01</vt:lpstr>
      <vt:lpstr>037_01</vt:lpstr>
      <vt:lpstr>038_01</vt:lpstr>
      <vt:lpstr>039_01</vt:lpstr>
      <vt:lpstr>040_01</vt:lpstr>
      <vt:lpstr>041_01</vt:lpstr>
      <vt:lpstr>042_01</vt:lpstr>
      <vt:lpstr>043_01</vt:lpstr>
      <vt:lpstr>044_01</vt:lpstr>
      <vt:lpstr>045_01</vt:lpstr>
      <vt:lpstr>046_01</vt:lpstr>
      <vt:lpstr>047_01</vt:lpstr>
      <vt:lpstr>048_01</vt:lpstr>
      <vt:lpstr>049_01</vt:lpstr>
      <vt:lpstr>050_01</vt:lpstr>
      <vt:lpstr>051_01</vt:lpstr>
      <vt:lpstr>052_01</vt:lpstr>
      <vt:lpstr>053_01</vt:lpstr>
      <vt:lpstr>054_01</vt:lpstr>
      <vt:lpstr>055_01</vt:lpstr>
      <vt:lpstr>056_01</vt:lpstr>
      <vt:lpstr>057_01</vt:lpstr>
      <vt:lpstr>058_01</vt:lpstr>
      <vt:lpstr>059_01</vt:lpstr>
      <vt:lpstr>060_01</vt:lpstr>
      <vt:lpstr>061_01</vt:lpstr>
      <vt:lpstr>062_01</vt:lpstr>
      <vt:lpstr>063_01</vt:lpstr>
      <vt:lpstr>064_01</vt:lpstr>
      <vt:lpstr>065_01</vt:lpstr>
      <vt:lpstr>066_01</vt:lpstr>
      <vt:lpstr>067_01</vt:lpstr>
      <vt:lpstr>068_01</vt:lpstr>
      <vt:lpstr>069_01</vt:lpstr>
      <vt:lpstr>070_01</vt:lpstr>
      <vt:lpstr>071_01</vt:lpstr>
      <vt:lpstr>072_01</vt:lpstr>
      <vt:lpstr>LISEZ_MOI</vt:lpstr>
      <vt:lpstr>'029_01'!Blanc___17</vt:lpstr>
      <vt:lpstr>'045_01'!Blanc___24</vt:lpstr>
      <vt:lpstr>Blanc___9</vt:lpstr>
      <vt:lpstr>'029_01'!NORMALITE___17</vt:lpstr>
      <vt:lpstr>'045_01'!NORMALITE___24</vt:lpstr>
      <vt:lpstr>NORMALITE___9</vt:lpstr>
      <vt:lpstr>'029_01'!vol_iodate_tc___17</vt:lpstr>
      <vt:lpstr>'045_01'!vol_iodate_tc___24</vt:lpstr>
      <vt:lpstr>vol_iodate_tc___9</vt:lpstr>
      <vt:lpstr>'029_01'!Vol_reactif___17</vt:lpstr>
      <vt:lpstr>'045_01'!Vol_reactif___24</vt:lpstr>
      <vt:lpstr>Vol_reactif___9</vt:lpstr>
      <vt:lpstr>'029_01'!Vol_thio_iodate___17</vt:lpstr>
      <vt:lpstr>'045_01'!Vol_thio_iodate___24</vt:lpstr>
      <vt:lpstr>Vol_thio_iodate___9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Jean-Philippe</dc:creator>
  <cp:lastModifiedBy>bbourles</cp:lastModifiedBy>
  <cp:lastPrinted>2015-02-05T12:58:17Z</cp:lastPrinted>
  <dcterms:created xsi:type="dcterms:W3CDTF">2015-01-20T10:06:39Z</dcterms:created>
  <dcterms:modified xsi:type="dcterms:W3CDTF">2018-02-16T10:06:51Z</dcterms:modified>
</cp:coreProperties>
</file>