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_rels/sheet17.xml.rels" ContentType="application/vnd.openxmlformats-package.relationships+xml"/>
  <Override PartName="/xl/worksheets/_rels/sheet11.xml.rels" ContentType="application/vnd.openxmlformats-package.relationships+xml"/>
  <Override PartName="/xl/worksheets/_rels/sheet26.xml.rels" ContentType="application/vnd.openxmlformats-package.relationships+xml"/>
  <Override PartName="/xl/worksheets/_rels/sheet1.xml.rels" ContentType="application/vnd.openxmlformats-package.relationships+xml"/>
  <Override PartName="/xl/worksheets/_rels/sheet43.xml.rels" ContentType="application/vnd.openxmlformats-package.relationships+xml"/>
  <Override PartName="/xl/worksheets/_rels/sheet36.xml.rels" ContentType="application/vnd.openxmlformats-package.relationships+xml"/>
  <Override PartName="/xl/worksheets/_rels/sheet21.xml.rels" ContentType="application/vnd.openxmlformats-package.relationships+xml"/>
  <Override PartName="/xl/worksheets/_rels/sheet27.xml.rels" ContentType="application/vnd.openxmlformats-package.relationships+xml"/>
  <Override PartName="/xl/worksheets/_rels/sheet10.xml.rels" ContentType="application/vnd.openxmlformats-package.relationships+xml"/>
  <Override PartName="/xl/worksheets/_rels/sheet16.xml.rels" ContentType="application/vnd.openxmlformats-package.relationships+xml"/>
  <Override PartName="/xl/worksheets/_rels/sheet32.xml.rels" ContentType="application/vnd.openxmlformats-package.relationships+xml"/>
  <Override PartName="/xl/worksheets/_rels/sheet25.xml.rels" ContentType="application/vnd.openxmlformats-package.relationships+xml"/>
  <Override PartName="/xl/worksheets/_rels/sheet47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18.xml.rels" ContentType="application/vnd.openxmlformats-package.relationships+xml"/>
  <Override PartName="/xl/worksheets/_rels/sheet13.xml.rels" ContentType="application/vnd.openxmlformats-package.relationships+xml"/>
  <Override PartName="/xl/worksheets/_rels/sheet19.xml.rels" ContentType="application/vnd.openxmlformats-package.relationships+xml"/>
  <Override PartName="/xl/worksheets/_rels/sheet23.xml.rels" ContentType="application/vnd.openxmlformats-package.relationships+xml"/>
  <Override PartName="/xl/worksheets/_rels/sheet38.xml.rels" ContentType="application/vnd.openxmlformats-package.relationships+xml"/>
  <Override PartName="/xl/worksheets/_rels/sheet29.xml.rels" ContentType="application/vnd.openxmlformats-package.relationships+xml"/>
  <Override PartName="/xl/worksheets/_rels/sheet45.xml.rels" ContentType="application/vnd.openxmlformats-package.relationships+xml"/>
  <Override PartName="/xl/worksheets/_rels/sheet30.xml.rels" ContentType="application/vnd.openxmlformats-package.relationships+xml"/>
  <Override PartName="/xl/worksheets/_rels/sheet14.xml.rels" ContentType="application/vnd.openxmlformats-package.relationships+xml"/>
  <Override PartName="/xl/worksheets/_rels/sheet44.xml.rels" ContentType="application/vnd.openxmlformats-package.relationships+xml"/>
  <Override PartName="/xl/worksheets/_rels/sheet28.xml.rels" ContentType="application/vnd.openxmlformats-package.relationships+xml"/>
  <Override PartName="/xl/worksheets/_rels/sheet37.xml.rels" ContentType="application/vnd.openxmlformats-package.relationships+xml"/>
  <Override PartName="/xl/worksheets/_rels/sheet22.xml.rels" ContentType="application/vnd.openxmlformats-package.relationships+xml"/>
  <Override PartName="/xl/worksheets/_rels/sheet20.xml.rels" ContentType="application/vnd.openxmlformats-package.relationships+xml"/>
  <Override PartName="/xl/worksheets/_rels/sheet35.xml.rels" ContentType="application/vnd.openxmlformats-package.relationships+xml"/>
  <Override PartName="/xl/worksheets/_rels/sheet42.xml.rels" ContentType="application/vnd.openxmlformats-package.relationships+xml"/>
  <Override PartName="/xl/worksheets/_rels/sheet2.xml.rels" ContentType="application/vnd.openxmlformats-package.relationships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_rels/sheet46.xml.rels" ContentType="application/vnd.openxmlformats-package.relationships+xml"/>
  <Override PartName="/xl/worksheets/_rels/sheet3.xml.rels" ContentType="application/vnd.openxmlformats-package.relationships+xml"/>
  <Override PartName="/xl/worksheets/_rels/sheet9.xml.rels" ContentType="application/vnd.openxmlformats-package.relationships+xml"/>
  <Override PartName="/xl/worksheets/_rels/sheet52.xml.rels" ContentType="application/vnd.openxmlformats-package.relationships+xml"/>
  <Override PartName="/xl/worksheets/_rels/sheet41.xml.rels" ContentType="application/vnd.openxmlformats-package.relationships+xml"/>
  <Override PartName="/xl/worksheets/_rels/sheet34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39.xml.rels" ContentType="application/vnd.openxmlformats-package.relationships+xml"/>
  <Override PartName="/xl/worksheets/_rels/sheet40.xml.rels" ContentType="application/vnd.openxmlformats-package.relationships+xml"/>
  <Override PartName="/xl/worksheets/_rels/sheet15.xml.rels" ContentType="application/vnd.openxmlformats-package.relationships+xml"/>
  <Override PartName="/xl/worksheets/_rels/sheet31.xml.rels" ContentType="application/vnd.openxmlformats-package.relationships+xml"/>
  <Override PartName="/xl/worksheets/_rels/sheet24.xml.rels" ContentType="application/vnd.openxmlformats-package.relationships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25.xml" ContentType="application/vnd.openxmlformats-officedocument.spreadsheetml.worksheet+xml"/>
  <Override PartName="/xl/worksheets/sheet7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23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4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14.xml" ContentType="application/vnd.openxmlformats-officedocument.spreadsheetml.worksheet+xml"/>
  <Override PartName="/xl/worksheets/sheet52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6.xml" ContentType="application/vnd.openxmlformats-officedocument.drawingml.chart+xml"/>
  <Override PartName="/xl/charts/chart55.xml" ContentType="application/vnd.openxmlformats-officedocument.drawingml.chart+xml"/>
  <Override PartName="/xl/charts/chart54.xml" ContentType="application/vnd.openxmlformats-officedocument.drawingml.chart+xml"/>
  <Override PartName="/xl/charts/chart53.xml" ContentType="application/vnd.openxmlformats-officedocument.drawingml.chart+xml"/>
  <Override PartName="/xl/charts/chart52.xml" ContentType="application/vnd.openxmlformats-officedocument.drawingml.chart+xml"/>
  <Override PartName="/xl/charts/chart51.xml" ContentType="application/vnd.openxmlformats-officedocument.drawingml.chart+xml"/>
  <Override PartName="/xl/charts/chart50.xml" ContentType="application/vnd.openxmlformats-officedocument.drawingml.chart+xml"/>
  <Override PartName="/xl/charts/chart46.xml" ContentType="application/vnd.openxmlformats-officedocument.drawingml.chart+xml"/>
  <Override PartName="/xl/charts/chart8.xml" ContentType="application/vnd.openxmlformats-officedocument.drawingml.chart+xml"/>
  <Override PartName="/xl/charts/chart45.xml" ContentType="application/vnd.openxmlformats-officedocument.drawingml.chart+xml"/>
  <Override PartName="/xl/charts/chart7.xml" ContentType="application/vnd.openxmlformats-officedocument.drawingml.chart+xml"/>
  <Override PartName="/xl/charts/chart44.xml" ContentType="application/vnd.openxmlformats-officedocument.drawingml.chart+xml"/>
  <Override PartName="/xl/charts/chart6.xml" ContentType="application/vnd.openxmlformats-officedocument.drawingml.chart+xml"/>
  <Override PartName="/xl/charts/chart39.xml" ContentType="application/vnd.openxmlformats-officedocument.drawingml.chart+xml"/>
  <Override PartName="/xl/charts/chart38.xml" ContentType="application/vnd.openxmlformats-officedocument.drawingml.chart+xml"/>
  <Override PartName="/xl/charts/chart37.xml" ContentType="application/vnd.openxmlformats-officedocument.drawingml.chart+xml"/>
  <Override PartName="/xl/charts/chart36.xml" ContentType="application/vnd.openxmlformats-officedocument.drawingml.chart+xml"/>
  <Override PartName="/xl/charts/chart35.xml" ContentType="application/vnd.openxmlformats-officedocument.drawingml.chart+xml"/>
  <Override PartName="/xl/charts/chart34.xml" ContentType="application/vnd.openxmlformats-officedocument.drawingml.chart+xml"/>
  <Override PartName="/xl/charts/chart33.xml" ContentType="application/vnd.openxmlformats-officedocument.drawingml.chart+xml"/>
  <Override PartName="/xl/charts/chart32.xml" ContentType="application/vnd.openxmlformats-officedocument.drawingml.chart+xml"/>
  <Override PartName="/xl/charts/chart31.xml" ContentType="application/vnd.openxmlformats-officedocument.drawingml.chart+xml"/>
  <Override PartName="/xl/charts/chart30.xml" ContentType="application/vnd.openxmlformats-officedocument.drawingml.chart+xml"/>
  <Override PartName="/xl/charts/chart49.xml" ContentType="application/vnd.openxmlformats-officedocument.drawingml.chart+xml"/>
  <Override PartName="/xl/charts/chart12.xml" ContentType="application/vnd.openxmlformats-officedocument.drawingml.chart+xml"/>
  <Override PartName="/xl/charts/chart48.xml" ContentType="application/vnd.openxmlformats-officedocument.drawingml.chart+xml"/>
  <Override PartName="/xl/charts/chart11.xml" ContentType="application/vnd.openxmlformats-officedocument.drawingml.chart+xml"/>
  <Override PartName="/xl/charts/chart47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43.xml" ContentType="application/vnd.openxmlformats-officedocument.drawingml.chart+xml"/>
  <Override PartName="/xl/charts/chart5.xml" ContentType="application/vnd.openxmlformats-officedocument.drawingml.chart+xml"/>
  <Override PartName="/xl/charts/chart42.xml" ContentType="application/vnd.openxmlformats-officedocument.drawingml.chart+xml"/>
  <Override PartName="/xl/charts/chart4.xml" ContentType="application/vnd.openxmlformats-officedocument.drawingml.chart+xml"/>
  <Override PartName="/xl/charts/chart41.xml" ContentType="application/vnd.openxmlformats-officedocument.drawingml.chart+xml"/>
  <Override PartName="/xl/charts/chart3.xml" ContentType="application/vnd.openxmlformats-officedocument.drawingml.chart+xml"/>
  <Override PartName="/xl/charts/chart22.xml" ContentType="application/vnd.openxmlformats-officedocument.drawingml.chart+xml"/>
  <Override PartName="/xl/charts/chart59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70.xml" ContentType="application/vnd.openxmlformats-officedocument.drawingml.chart+xml"/>
  <Override PartName="/xl/charts/chart69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1.xml" ContentType="application/vnd.openxmlformats-officedocument.drawingml.chart+xml"/>
  <Override PartName="/xl/charts/chart73.xml" ContentType="application/vnd.openxmlformats-officedocument.drawingml.chart+xml"/>
  <Override PartName="/xl/charts/chart61.xml" ContentType="application/vnd.openxmlformats-officedocument.drawingml.chart+xml"/>
  <Override PartName="/xl/charts/chart96.xml" ContentType="application/vnd.openxmlformats-officedocument.drawingml.chart+xml"/>
  <Override PartName="/xl/charts/chart60.xml" ContentType="application/vnd.openxmlformats-officedocument.drawingml.chart+xml"/>
  <Override PartName="/xl/charts/chart95.xml" ContentType="application/vnd.openxmlformats-officedocument.drawingml.chart+xml"/>
  <Override PartName="/xl/charts/chart89.xml" ContentType="application/vnd.openxmlformats-officedocument.drawingml.chart+xml"/>
  <Override PartName="/xl/charts/chart77.xml" ContentType="application/vnd.openxmlformats-officedocument.drawingml.chart+xml"/>
  <Override PartName="/xl/charts/chart2.xml" ContentType="application/vnd.openxmlformats-officedocument.drawingml.chart+xml"/>
  <Override PartName="/xl/charts/chart40.xml" ContentType="application/vnd.openxmlformats-officedocument.drawingml.chart+xml"/>
  <Override PartName="/xl/charts/chart88.xml" ContentType="application/vnd.openxmlformats-officedocument.drawingml.chart+xml"/>
  <Override PartName="/xl/charts/chart76.xml" ContentType="application/vnd.openxmlformats-officedocument.drawingml.chart+xml"/>
  <Override PartName="/xl/charts/chart87.xml" ContentType="application/vnd.openxmlformats-officedocument.drawingml.chart+xml"/>
  <Override PartName="/xl/charts/chart75.xml" ContentType="application/vnd.openxmlformats-officedocument.drawingml.chart+xml"/>
  <Override PartName="/xl/charts/chart86.xml" ContentType="application/vnd.openxmlformats-officedocument.drawingml.chart+xml"/>
  <Override PartName="/xl/charts/chart74.xml" ContentType="application/vnd.openxmlformats-officedocument.drawingml.chart+xml"/>
  <Override PartName="/xl/charts/chart85.xml" ContentType="application/vnd.openxmlformats-officedocument.drawingml.chart+xml"/>
  <Override PartName="/xl/charts/chart79.xml" ContentType="application/vnd.openxmlformats-officedocument.drawingml.chart+xml"/>
  <Override PartName="/xl/charts/chart78.xml" ContentType="application/vnd.openxmlformats-officedocument.drawingml.chart+xml"/>
  <Override PartName="/xl/charts/chart21.xml" ContentType="application/vnd.openxmlformats-officedocument.drawingml.chart+xml"/>
  <Override PartName="/xl/charts/chart58.xml" ContentType="application/vnd.openxmlformats-officedocument.drawingml.chart+xml"/>
  <Override PartName="/xl/charts/chart19.xml" ContentType="application/vnd.openxmlformats-officedocument.drawingml.chart+xml"/>
  <Override PartName="/xl/charts/chart84.xml" ContentType="application/vnd.openxmlformats-officedocument.drawingml.chart+xml"/>
  <Override PartName="/xl/charts/chart20.xml" ContentType="application/vnd.openxmlformats-officedocument.drawingml.chart+xml"/>
  <Override PartName="/xl/charts/chart57.xml" ContentType="application/vnd.openxmlformats-officedocument.drawingml.chart+xml"/>
  <Override PartName="/xl/charts/chart18.xml" ContentType="application/vnd.openxmlformats-officedocument.drawingml.chart+xml"/>
  <Override PartName="/xl/charts/chart83.xml" ContentType="application/vnd.openxmlformats-officedocument.drawingml.chart+xml"/>
  <Override PartName="/xl/charts/chart17.xml" ContentType="application/vnd.openxmlformats-officedocument.drawingml.chart+xml"/>
  <Override PartName="/xl/charts/chart82.xml" ContentType="application/vnd.openxmlformats-officedocument.drawingml.chart+xml"/>
  <Override PartName="/xl/charts/chart16.xml" ContentType="application/vnd.openxmlformats-officedocument.drawingml.chart+xml"/>
  <Override PartName="/xl/charts/chart81.xml" ContentType="application/vnd.openxmlformats-officedocument.drawingml.chart+xml"/>
  <Override PartName="/xl/charts/chart80.xml" ContentType="application/vnd.openxmlformats-officedocument.drawingml.chart+xml"/>
  <Override PartName="/xl/charts/chart15.xml" ContentType="application/vnd.openxmlformats-officedocument.drawingml.chart+xml"/>
  <Override PartName="/xl/charts/chart29.xml" ContentType="application/vnd.openxmlformats-officedocument.drawingml.chart+xml"/>
  <Override PartName="/xl/charts/chart94.xml" ContentType="application/vnd.openxmlformats-officedocument.drawingml.chart+xml"/>
  <Override PartName="/xl/charts/chart14.xml" ContentType="application/vnd.openxmlformats-officedocument.drawingml.chart+xml"/>
  <Override PartName="/xl/charts/chart28.xml" ContentType="application/vnd.openxmlformats-officedocument.drawingml.chart+xml"/>
  <Override PartName="/xl/charts/chart93.xml" ContentType="application/vnd.openxmlformats-officedocument.drawingml.chart+xml"/>
  <Override PartName="/xl/charts/chart23.xml" ContentType="application/vnd.openxmlformats-officedocument.drawingml.chart+xml"/>
  <Override PartName="/xl/charts/chart13.xml" ContentType="application/vnd.openxmlformats-officedocument.drawingml.chart+xml"/>
  <Override PartName="/xl/charts/chart24.xml" ContentType="application/vnd.openxmlformats-officedocument.drawingml.chart+xml"/>
  <Override PartName="/xl/charts/chart90.xml" ContentType="application/vnd.openxmlformats-officedocument.drawingml.chart+xml"/>
  <Override PartName="/xl/charts/chart25.xml" ContentType="application/vnd.openxmlformats-officedocument.drawingml.chart+xml"/>
  <Override PartName="/xl/charts/chart91.xml" ContentType="application/vnd.openxmlformats-officedocument.drawingml.chart+xml"/>
  <Override PartName="/xl/charts/chart26.xml" ContentType="application/vnd.openxmlformats-officedocument.drawingml.chart+xml"/>
  <Override PartName="/xl/charts/chart92.xml" ContentType="application/vnd.openxmlformats-officedocument.drawingml.chart+xml"/>
  <Override PartName="/xl/charts/chart27.xml" ContentType="application/vnd.openxmlformats-officedocument.drawingml.chart+xml"/>
  <Override PartName="/xl/media/image1.jpeg" ContentType="image/jpeg"/>
  <Override PartName="/xl/media/image2.jpeg" ContentType="image/jpeg"/>
  <Override PartName="/xl/media/image3.jpeg" ContentType="image/jpeg"/>
  <Override PartName="/xl/comments1.xml" ContentType="application/vnd.openxmlformats-officedocument.spreadsheetml.comments+xml"/>
  <Override PartName="/xl/drawings/_rels/drawing11.xml.rels" ContentType="application/vnd.openxmlformats-package.relationships+xml"/>
  <Override PartName="/xl/drawings/_rels/drawing17.xml.rels" ContentType="application/vnd.openxmlformats-package.relationships+xml"/>
  <Override PartName="/xl/drawings/_rels/drawing28.xml.rels" ContentType="application/vnd.openxmlformats-package.relationships+xml"/>
  <Override PartName="/xl/drawings/_rels/drawing13.xml.rels" ContentType="application/vnd.openxmlformats-package.relationships+xml"/>
  <Override PartName="/xl/drawings/_rels/drawing22.xml.rels" ContentType="application/vnd.openxmlformats-package.relationships+xml"/>
  <Override PartName="/xl/drawings/_rels/drawing44.xml.rels" ContentType="application/vnd.openxmlformats-package.relationships+xml"/>
  <Override PartName="/xl/drawings/_rels/drawing3.xml.rels" ContentType="application/vnd.openxmlformats-package.relationships+xml"/>
  <Override PartName="/xl/drawings/_rels/drawing45.xml.rels" ContentType="application/vnd.openxmlformats-package.relationships+xml"/>
  <Override PartName="/xl/drawings/_rels/drawing10.xml.rels" ContentType="application/vnd.openxmlformats-package.relationships+xml"/>
  <Override PartName="/xl/drawings/_rels/drawing16.xml.rels" ContentType="application/vnd.openxmlformats-package.relationships+xml"/>
  <Override PartName="/xl/drawings/_rels/drawing2.xml.rels" ContentType="application/vnd.openxmlformats-package.relationships+xml"/>
  <Override PartName="/xl/drawings/_rels/drawing8.xml.rels" ContentType="application/vnd.openxmlformats-package.relationships+xml"/>
  <Override PartName="/xl/drawings/_rels/drawing12.xml.rels" ContentType="application/vnd.openxmlformats-package.relationships+xml"/>
  <Override PartName="/xl/drawings/_rels/drawing36.xml.rels" ContentType="application/vnd.openxmlformats-package.relationships+xml"/>
  <Override PartName="/xl/drawings/_rels/drawing27.xml.rels" ContentType="application/vnd.openxmlformats-package.relationships+xml"/>
  <Override PartName="/xl/drawings/_rels/drawing21.xml.rels" ContentType="application/vnd.openxmlformats-package.relationships+xml"/>
  <Override PartName="/xl/drawings/_rels/drawing29.xml.rels" ContentType="application/vnd.openxmlformats-package.relationships+xml"/>
  <Override PartName="/xl/drawings/_rels/drawing14.xml.rels" ContentType="application/vnd.openxmlformats-package.relationships+xml"/>
  <Override PartName="/xl/drawings/_rels/drawing30.xml.rels" ContentType="application/vnd.openxmlformats-package.relationships+xml"/>
  <Override PartName="/xl/drawings/_rels/drawing23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0.xml.rels" ContentType="application/vnd.openxmlformats-package.relationships+xml"/>
  <Override PartName="/xl/drawings/_rels/drawing24.xml.rels" ContentType="application/vnd.openxmlformats-package.relationships+xml"/>
  <Override PartName="/xl/drawings/_rels/drawing39.xml.rels" ContentType="application/vnd.openxmlformats-package.relationships+xml"/>
  <Override PartName="/xl/drawings/_rels/drawing33.xml.rels" ContentType="application/vnd.openxmlformats-package.relationships+xml"/>
  <Override PartName="/xl/drawings/_rels/drawing48.xml.rels" ContentType="application/vnd.openxmlformats-package.relationships+xml"/>
  <Override PartName="/xl/drawings/_rels/drawing4.xml.rels" ContentType="application/vnd.openxmlformats-package.relationships+xml"/>
  <Override PartName="/xl/drawings/_rels/drawing43.xml.rels" ContentType="application/vnd.openxmlformats-package.relationships+xml"/>
  <Override PartName="/xl/drawings/_rels/drawing9.xml.rels" ContentType="application/vnd.openxmlformats-package.relationships+xml"/>
  <Override PartName="/xl/drawings/_rels/drawing15.xml.rels" ContentType="application/vnd.openxmlformats-package.relationships+xml"/>
  <Override PartName="/xl/drawings/_rels/drawing1.xml.rels" ContentType="application/vnd.openxmlformats-package.relationships+xml"/>
  <Override PartName="/xl/drawings/_rels/drawing7.xml.rels" ContentType="application/vnd.openxmlformats-package.relationships+xml"/>
  <Override PartName="/xl/drawings/_rels/drawing31.xml.rels" ContentType="application/vnd.openxmlformats-package.relationships+xml"/>
  <Override PartName="/xl/drawings/_rels/drawing46.xml.rels" ContentType="application/vnd.openxmlformats-package.relationships+xml"/>
  <Override PartName="/xl/drawings/_rels/drawing37.xml.rels" ContentType="application/vnd.openxmlformats-package.relationships+xml"/>
  <Override PartName="/xl/drawings/_rels/drawing18.xml.rels" ContentType="application/vnd.openxmlformats-package.relationships+xml"/>
  <Override PartName="/xl/drawings/_rels/drawing34.xml.rels" ContentType="application/vnd.openxmlformats-package.relationships+xml"/>
  <Override PartName="/xl/drawings/_rels/drawing49.xml.rels" ContentType="application/vnd.openxmlformats-package.relationships+xml"/>
  <Override PartName="/xl/drawings/_rels/drawing25.xml.rels" ContentType="application/vnd.openxmlformats-package.relationships+xml"/>
  <Override PartName="/xl/drawings/_rels/drawing41.xml.rels" ContentType="application/vnd.openxmlformats-package.relationships+xml"/>
  <Override PartName="/xl/drawings/_rels/drawing32.xml.rels" ContentType="application/vnd.openxmlformats-package.relationships+xml"/>
  <Override PartName="/xl/drawings/_rels/drawing47.xml.rels" ContentType="application/vnd.openxmlformats-package.relationships+xml"/>
  <Override PartName="/xl/drawings/_rels/drawing38.xml.rels" ContentType="application/vnd.openxmlformats-package.relationships+xml"/>
  <Override PartName="/xl/drawings/_rels/drawing42.xml.rels" ContentType="application/vnd.openxmlformats-package.relationships+xml"/>
  <Override PartName="/xl/drawings/_rels/drawing35.xml.rels" ContentType="application/vnd.openxmlformats-package.relationships+xml"/>
  <Override PartName="/xl/drawings/_rels/drawing26.xml.rels" ContentType="application/vnd.openxmlformats-package.relationships+xml"/>
  <Override PartName="/xl/drawings/_rels/drawing20.xml.rels" ContentType="application/vnd.openxmlformats-package.relationships+xml"/>
  <Override PartName="/xl/drawings/_rels/drawing19.xml.rels" ContentType="application/vnd.openxmlformats-package.relationships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vmlDrawing2.vml" ContentType="application/vnd.openxmlformats-officedocument.vmlDrawing"/>
  <Override PartName="/xl/drawings/drawing20.xml" ContentType="application/vnd.openxmlformats-officedocument.drawing+xml"/>
  <Override PartName="/xl/drawings/drawing18.xml" ContentType="application/vnd.openxmlformats-officedocument.drawing+xml"/>
  <Override PartName="/xl/drawings/vmlDrawing1.vml" ContentType="application/vnd.openxmlformats-officedocument.vmlDrawing"/>
  <Override PartName="/xl/drawings/drawing17.xml" ContentType="application/vnd.openxmlformats-officedocument.drawing+xml"/>
  <Override PartName="/xl/drawings/drawing16.xml" ContentType="application/vnd.openxmlformats-officedocument.drawing+xml"/>
  <Override PartName="/xl/drawings/drawing15.xml" ContentType="application/vnd.openxmlformats-officedocument.drawing+xml"/>
  <Override PartName="/xl/drawings/drawing14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8.xml" ContentType="application/vnd.openxmlformats-officedocument.drawing+xml"/>
  <Override PartName="/xl/drawings/drawing27.xml" ContentType="application/vnd.openxmlformats-officedocument.drawing+xml"/>
  <Override PartName="/xl/drawings/drawing1.xml" ContentType="application/vnd.openxmlformats-officedocument.drawing+xml"/>
  <Override PartName="/xl/drawings/drawing43.xml" ContentType="application/vnd.openxmlformats-officedocument.drawing+xml"/>
  <Override PartName="/xl/drawings/drawing26.xml" ContentType="application/vnd.openxmlformats-officedocument.drawing+xml"/>
  <Override PartName="/xl/drawings/drawing31.xml" ContentType="application/vnd.openxmlformats-officedocument.drawing+xml"/>
  <Override PartName="/xl/drawings/drawing29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30.xml" ContentType="application/vnd.openxmlformats-officedocument.drawing+xml"/>
  <Override PartName="/xl/drawings/drawing28.xml" ContentType="application/vnd.openxmlformats-officedocument.drawing+xml"/>
  <Override PartName="/xl/drawings/drawing42.xml" ContentType="application/vnd.openxmlformats-officedocument.drawing+xml"/>
  <Override PartName="/xl/drawings/drawing7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.xml" ContentType="application/vnd.openxmlformats-officedocument.drawing+xml"/>
  <Override PartName="/xl/drawings/drawing47.xml" ContentType="application/vnd.openxmlformats-officedocument.drawing+xml"/>
  <Override PartName="/xl/drawings/drawing10.xml" ContentType="application/vnd.openxmlformats-officedocument.drawing+xml"/>
  <Override PartName="/xl/drawings/drawing3.xml" ContentType="application/vnd.openxmlformats-officedocument.drawing+xml"/>
  <Override PartName="/xl/drawings/drawing45.xml" ContentType="application/vnd.openxmlformats-officedocument.drawing+xml"/>
  <Override PartName="/xl/drawings/drawing4.xml" ContentType="application/vnd.openxmlformats-officedocument.drawing+xml"/>
  <Override PartName="/xl/drawings/drawing46.xml" ContentType="application/vnd.openxmlformats-officedocument.drawing+xml"/>
  <Override PartName="/xl/drawings/drawing2.xml" ContentType="application/vnd.openxmlformats-officedocument.drawing+xml"/>
  <Override PartName="/xl/drawings/drawing44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comments4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45"/>
  </bookViews>
  <sheets>
    <sheet name="Station 001" sheetId="1" state="visible" r:id="rId2"/>
    <sheet name="Station 002" sheetId="2" state="visible" r:id="rId3"/>
    <sheet name="Station 003" sheetId="3" state="visible" r:id="rId4"/>
    <sheet name="Station 004" sheetId="4" state="visible" r:id="rId5"/>
    <sheet name="Station 005" sheetId="5" state="visible" r:id="rId6"/>
    <sheet name="Station 006" sheetId="6" state="visible" r:id="rId7"/>
    <sheet name="Station 007" sheetId="7" state="visible" r:id="rId8"/>
    <sheet name="Station 008" sheetId="8" state="visible" r:id="rId9"/>
    <sheet name="Station 009" sheetId="9" state="visible" r:id="rId10"/>
    <sheet name="Station 010" sheetId="10" state="visible" r:id="rId11"/>
    <sheet name="Station 011" sheetId="11" state="visible" r:id="rId12"/>
    <sheet name="Station 012" sheetId="12" state="visible" r:id="rId13"/>
    <sheet name="Station 013" sheetId="13" state="visible" r:id="rId14"/>
    <sheet name="Station 014" sheetId="14" state="visible" r:id="rId15"/>
    <sheet name="Station 015" sheetId="15" state="visible" r:id="rId16"/>
    <sheet name="Station 016" sheetId="16" state="visible" r:id="rId17"/>
    <sheet name="Station 017" sheetId="17" state="visible" r:id="rId18"/>
    <sheet name="Station 018" sheetId="18" state="visible" r:id="rId19"/>
    <sheet name="Station 019" sheetId="19" state="visible" r:id="rId20"/>
    <sheet name="Station 020" sheetId="20" state="visible" r:id="rId21"/>
    <sheet name="Station 021" sheetId="21" state="visible" r:id="rId22"/>
    <sheet name="Station 022" sheetId="22" state="visible" r:id="rId23"/>
    <sheet name="Station 023" sheetId="23" state="visible" r:id="rId24"/>
    <sheet name="Station 024" sheetId="24" state="visible" r:id="rId25"/>
    <sheet name="Station 025" sheetId="25" state="visible" r:id="rId26"/>
    <sheet name="Station 026" sheetId="26" state="visible" r:id="rId27"/>
    <sheet name="Station 027" sheetId="27" state="visible" r:id="rId28"/>
    <sheet name="Station 028" sheetId="28" state="visible" r:id="rId29"/>
    <sheet name="Station 029" sheetId="29" state="visible" r:id="rId30"/>
    <sheet name="Station 030" sheetId="30" state="visible" r:id="rId31"/>
    <sheet name="Station 031" sheetId="31" state="visible" r:id="rId32"/>
    <sheet name="Station 032" sheetId="32" state="visible" r:id="rId33"/>
    <sheet name="Station 033" sheetId="33" state="visible" r:id="rId34"/>
    <sheet name="Station 034" sheetId="34" state="visible" r:id="rId35"/>
    <sheet name="Station 035" sheetId="35" state="visible" r:id="rId36"/>
    <sheet name="Station 036" sheetId="36" state="visible" r:id="rId37"/>
    <sheet name="Station 037" sheetId="37" state="visible" r:id="rId38"/>
    <sheet name="Station 038" sheetId="38" state="visible" r:id="rId39"/>
    <sheet name="Station 039" sheetId="39" state="visible" r:id="rId40"/>
    <sheet name="Station 040" sheetId="40" state="visible" r:id="rId41"/>
    <sheet name="Station 041" sheetId="41" state="visible" r:id="rId42"/>
    <sheet name="Station 042" sheetId="42" state="visible" r:id="rId43"/>
    <sheet name="Station 043" sheetId="43" state="visible" r:id="rId44"/>
    <sheet name="Station 044" sheetId="44" state="visible" r:id="rId45"/>
    <sheet name="Station 045" sheetId="45" state="visible" r:id="rId46"/>
    <sheet name="Station 046" sheetId="46" state="visible" r:id="rId47"/>
    <sheet name="Station 047" sheetId="47" state="visible" r:id="rId48"/>
    <sheet name="Station 048" sheetId="48" state="visible" r:id="rId49"/>
    <sheet name="Volumes flacons" sheetId="49" state="visible" r:id="rId50"/>
    <sheet name="Titre d'iodate" sheetId="50" state="visible" r:id="rId51"/>
    <sheet name="Correction de volume" sheetId="51" state="visible" r:id="rId52"/>
    <sheet name="LISEZ_MOI" sheetId="52" state="visible" r:id="rId5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42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température élevée, bouteille pas déclenchée à 2000m</t>
        </r>
      </text>
    </comment>
    <comment ref="S42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résultat erroné, bouteille claqué à une mauvaise profondeur</t>
        </r>
      </text>
    </comment>
  </commentList>
</comments>
</file>

<file path=xl/comments4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40" authorId="0">
      <text>
        <r>
          <rPr>
            <sz val="11"/>
            <color rgb="FF000000"/>
            <rFont val="Calibri"/>
            <family val="2"/>
            <charset val="1"/>
          </rPr>
          <t xml:space="preserve">agnès:
</t>
        </r>
        <r>
          <rPr>
            <sz val="9"/>
            <color rgb="FF000000"/>
            <rFont val="Tahoma"/>
            <family val="2"/>
            <charset val="1"/>
          </rPr>
          <t xml:space="preserve">bouteille 6 non fermée</t>
        </r>
      </text>
    </comment>
  </commentList>
</comments>
</file>

<file path=xl/sharedStrings.xml><?xml version="1.0" encoding="utf-8"?>
<sst xmlns="http://schemas.openxmlformats.org/spreadsheetml/2006/main" count="10980" uniqueCount="217">
  <si>
    <t xml:space="preserve">Campagne :</t>
  </si>
  <si>
    <t xml:space="preserve">PIRATA Fr27</t>
  </si>
  <si>
    <t xml:space="preserve">Données de campagne</t>
  </si>
  <si>
    <t xml:space="preserve">N° de station :</t>
  </si>
  <si>
    <t xml:space="preserve">N° de palanquée :</t>
  </si>
  <si>
    <t xml:space="preserve">Date d'analyse :</t>
  </si>
  <si>
    <t xml:space="preserve">Position</t>
  </si>
  <si>
    <t xml:space="preserve">Degrés </t>
  </si>
  <si>
    <t xml:space="preserve">Minutes</t>
  </si>
  <si>
    <t xml:space="preserve">Cardinal</t>
  </si>
  <si>
    <t xml:space="preserve">Décimale</t>
  </si>
  <si>
    <t xml:space="preserve">Latitude</t>
  </si>
  <si>
    <t xml:space="preserve">:</t>
  </si>
  <si>
    <t xml:space="preserve">N</t>
  </si>
  <si>
    <t xml:space="preserve">E</t>
  </si>
  <si>
    <t xml:space="preserve">Longitude</t>
  </si>
  <si>
    <t xml:space="preserve">S</t>
  </si>
  <si>
    <t xml:space="preserve">W</t>
  </si>
  <si>
    <t xml:space="preserve">Prélèvement</t>
  </si>
  <si>
    <t xml:space="preserve">Date</t>
  </si>
  <si>
    <t xml:space="preserve">Heure</t>
  </si>
  <si>
    <t xml:space="preserve">Données :</t>
  </si>
  <si>
    <t xml:space="preserve">Température du laboratoire à la calibration ( t°c )</t>
  </si>
  <si>
    <t xml:space="preserve">t°c =</t>
  </si>
  <si>
    <t xml:space="preserve">°C</t>
  </si>
  <si>
    <t xml:space="preserve">Température du laboratoire au début de la série d'analyses </t>
  </si>
  <si>
    <r>
      <rPr>
        <sz val="10"/>
        <color rgb="FF000000"/>
        <rFont val="Calibri"/>
        <family val="2"/>
        <charset val="1"/>
      </rPr>
      <t xml:space="preserve">t°</t>
    </r>
    <r>
      <rPr>
        <vertAlign val="subscript"/>
        <sz val="10"/>
        <color rgb="FF000000"/>
        <rFont val="Calibri"/>
        <family val="2"/>
        <charset val="1"/>
      </rPr>
      <t xml:space="preserve">lab</t>
    </r>
    <r>
      <rPr>
        <sz val="10"/>
        <color rgb="FF000000"/>
        <rFont val="Calibri"/>
        <family val="2"/>
        <charset val="1"/>
      </rPr>
      <t xml:space="preserve"> =</t>
    </r>
  </si>
  <si>
    <t xml:space="preserve">Volume moyen de thiosulfate pour la titration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</si>
  <si>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</si>
  <si>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mL</t>
  </si>
  <si>
    <t xml:space="preserve">Volume moyen de thiosulfate pour la détermination du blanc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</si>
  <si>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moy.titr.blanc.t°c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</si>
  <si>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Masse volumique de l'eau pure à la calibration</t>
  </si>
  <si>
    <t xml:space="preserve">ρ =</t>
  </si>
  <si>
    <t xml:space="preserve">Normalite de l'iodate (NIO3) à la température de calibration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</si>
  <si>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 =</t>
    </r>
  </si>
  <si>
    <t xml:space="preserve">Vol. de la prise d'essai d'iodate (VIO3) à 20°C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</si>
  <si>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</si>
  <si>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Vol. de la prise d'essai d'iodate (VIO3) à t°c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</si>
  <si>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t°c</t>
    </r>
    <r>
      <rPr>
        <sz val="8"/>
        <color rgb="FF000000"/>
        <rFont val="Calibri"/>
        <family val="2"/>
        <charset val="1"/>
      </rPr>
      <t xml:space="preserve">=</t>
    </r>
  </si>
  <si>
    <t xml:space="preserve">Volume moyen de thiosulfate pour la titration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</si>
  <si>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</si>
  <si>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moyen de thiosulfate pour la détermination du blanc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</si>
  <si>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moy.titr.blanc.20°C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</si>
  <si>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Normalite de l'iodate (NIO3) à 20°C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</si>
  <si>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</si>
  <si>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Titre du thiosulfate à 20°C</t>
  </si>
  <si>
    <r>
      <rPr>
        <sz val="8"/>
        <color rgb="FF000000"/>
        <rFont val="Calibri"/>
        <family val="2"/>
        <charset val="1"/>
      </rPr>
      <t xml:space="preserve">V(Thio)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</si>
  <si>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de réactif utilisé</t>
  </si>
  <si>
    <t xml:space="preserve">Vreg =</t>
  </si>
  <si>
    <t xml:space="preserve">DOreg =</t>
  </si>
  <si>
    <t xml:space="preserve">Choix de la série de flacons :</t>
  </si>
  <si>
    <t xml:space="preserve">IRD</t>
  </si>
  <si>
    <t xml:space="preserve">LPO</t>
  </si>
  <si>
    <t xml:space="preserve">N°</t>
  </si>
  <si>
    <t xml:space="preserve">N° des Flacons</t>
  </si>
  <si>
    <t xml:space="preserve">T° prélèv.</t>
  </si>
  <si>
    <t xml:space="preserve">Volume de thio. </t>
  </si>
  <si>
    <t xml:space="preserve">Salinité</t>
  </si>
  <si>
    <t xml:space="preserve">Prof. Théorique</t>
  </si>
  <si>
    <t xml:space="preserve">Prof. Effective</t>
  </si>
  <si>
    <t xml:space="preserve">V. flacons 20°C </t>
  </si>
  <si>
    <t xml:space="preserve">A</t>
  </si>
  <si>
    <t xml:space="preserve">B</t>
  </si>
  <si>
    <t xml:space="preserve">Densité eau de mer à t°</t>
  </si>
  <si>
    <t xml:space="preserve">Vol. à t° prél. des flacons</t>
  </si>
  <si>
    <t xml:space="preserve">Densité eau pure à t°</t>
  </si>
  <si>
    <t xml:space="preserve">Oxygène dissous</t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</si>
  <si>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</si>
  <si>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+ 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</si>
  <si>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</t>
    </r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</si>
  <si>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</si>
  <si>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</si>
  <si>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</si>
  <si>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</si>
  <si>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</si>
  <si>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</si>
  <si>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</si>
  <si>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</si>
  <si>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</si>
  <si>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</si>
  <si>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</si>
  <si>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</si>
  <si>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</si>
  <si>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</si>
  <si>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</si>
  <si>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</si>
  <si>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</si>
  <si>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</si>
  <si>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</si>
  <si>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</si>
  <si>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</si>
  <si>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</si>
  <si>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</si>
  <si>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</si>
  <si>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</si>
  <si>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</si>
  <si>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</si>
  <si>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BTL</t>
  </si>
  <si>
    <t xml:space="preserve"> </t>
  </si>
  <si>
    <t xml:space="preserve">ml</t>
  </si>
  <si>
    <t xml:space="preserve">m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</si>
  <si>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</si>
  <si>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</si>
  <si>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</si>
  <si>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</si>
  <si>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</si>
  <si>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</si>
  <si>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</si>
  <si>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</si>
  <si>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</si>
  <si>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</si>
  <si>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</si>
  <si>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</si>
  <si>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</si>
  <si>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</si>
  <si>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</si>
  <si>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</si>
  <si>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</si>
  <si>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</si>
  <si>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</si>
  <si>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</si>
  <si>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</si>
  <si>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</si>
  <si>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</si>
  <si>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</si>
  <si>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</si>
  <si>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</si>
  <si>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</si>
  <si>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</si>
  <si>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</si>
  <si>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</si>
  <si>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</si>
  <si>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</si>
  <si>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</si>
  <si>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</si>
  <si>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</si>
  <si>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</si>
  <si>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</si>
  <si>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</si>
  <si>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ml/l</t>
  </si>
  <si>
    <t xml:space="preserve">ml/kg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</si>
  <si>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</si>
  <si>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</si>
  <si>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</si>
  <si>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Profils des mesures en profondeur</t>
  </si>
  <si>
    <t xml:space="preserve">salinité</t>
  </si>
  <si>
    <t xml:space="preserve">oxygène</t>
  </si>
  <si>
    <t xml:space="preserve">vol flac</t>
  </si>
  <si>
    <t xml:space="preserve">112.01</t>
  </si>
  <si>
    <t xml:space="preserve">111.83</t>
  </si>
  <si>
    <t xml:space="preserve">113.90</t>
  </si>
  <si>
    <t xml:space="preserve">113.62</t>
  </si>
  <si>
    <t xml:space="preserve">111.38</t>
  </si>
  <si>
    <t xml:space="preserve">114.18</t>
  </si>
  <si>
    <t xml:space="preserve">113.56</t>
  </si>
  <si>
    <t xml:space="preserve">111.44</t>
  </si>
  <si>
    <t xml:space="preserve">111.97</t>
  </si>
  <si>
    <t xml:space="preserve">113.81</t>
  </si>
  <si>
    <t xml:space="preserve">113.13</t>
  </si>
  <si>
    <t xml:space="preserve">                                                                                                                                                                           </t>
  </si>
  <si>
    <t xml:space="preserve">Problème </t>
  </si>
  <si>
    <t xml:space="preserve">Problème : bouteille 3 pas fermée à la bonne immersion</t>
  </si>
  <si>
    <t xml:space="preserve">2017-03-03T14:30:00z</t>
  </si>
  <si>
    <t xml:space="preserve">Flacon 1 en oxygène qq bulles après mélange des réactifs</t>
  </si>
  <si>
    <t xml:space="preserve">10°</t>
  </si>
  <si>
    <t xml:space="preserve">2017-03-08T02:04:00z</t>
  </si>
  <si>
    <t xml:space="preserve">TSG</t>
  </si>
  <si>
    <t xml:space="preserve">Bouteille 2024 prélevée au TSG</t>
  </si>
  <si>
    <t xml:space="preserve">&lt;lim de detection</t>
  </si>
  <si>
    <t xml:space="preserve">Seulement 10 prélèvements </t>
  </si>
  <si>
    <t xml:space="preserve">1 prélèvement a été oblié sans que l'on sache laquelle ; sans doute la 7</t>
  </si>
  <si>
    <t xml:space="preserve">PIRATA Fr26</t>
  </si>
  <si>
    <t xml:space="preserve">2017-03-24T22:10:00z</t>
  </si>
  <si>
    <t xml:space="preserve">22:10:00 PM</t>
  </si>
  <si>
    <t xml:space="preserve">Volume des flacons</t>
  </si>
  <si>
    <t xml:space="preserve">Numéro du flacon</t>
  </si>
  <si>
    <t xml:space="preserve">Volume</t>
  </si>
  <si>
    <t xml:space="preserve">Casse</t>
  </si>
  <si>
    <t xml:space="preserve">Origine</t>
  </si>
  <si>
    <t xml:space="preserve">IRD Brest</t>
  </si>
  <si>
    <t xml:space="preserve">Détermination du titre de la solution d'iodate</t>
  </si>
  <si>
    <t xml:space="preserve">Masse de KIO3</t>
  </si>
  <si>
    <t xml:space="preserve">tp = température de l'eau à la prép.</t>
  </si>
  <si>
    <t xml:space="preserve">Volume de la fiole à tp</t>
  </si>
  <si>
    <t xml:space="preserve">Normalité la sol. KIO3 à tp </t>
  </si>
  <si>
    <t xml:space="preserve">Normalité la sol. KIO3 à 20°C </t>
  </si>
  <si>
    <t xml:space="preserve">g</t>
  </si>
  <si>
    <t xml:space="preserve">L</t>
  </si>
  <si>
    <t xml:space="preserve">18/10/2016</t>
  </si>
  <si>
    <t xml:space="preserve">Masse molaire de l'Iodate de potassium</t>
  </si>
  <si>
    <t xml:space="preserve">M(KIO3) =</t>
  </si>
  <si>
    <t xml:space="preserve">Pureté de l'iodate de potassium</t>
  </si>
  <si>
    <t xml:space="preserve">Pureté =</t>
  </si>
  <si>
    <t xml:space="preserve">± 0,05 %</t>
  </si>
  <si>
    <t xml:space="preserve">Correction de la poussée de l'air sur KIO3 </t>
  </si>
  <si>
    <t xml:space="preserve">f(KIO3) =</t>
  </si>
  <si>
    <t xml:space="preserve">Coefficient cubique de dilatation du verre</t>
  </si>
  <si>
    <t xml:space="preserve">k =</t>
  </si>
  <si>
    <t xml:space="preserve">Volume de la fiole de 5 litre à 20°C</t>
  </si>
  <si>
    <t xml:space="preserve">V(20) =</t>
  </si>
  <si>
    <t xml:space="preserve">Masse volumique de l'eau pure à 20°C</t>
  </si>
  <si>
    <t xml:space="preserve">Correction de volume</t>
  </si>
  <si>
    <t xml:space="preserve">Dates</t>
  </si>
  <si>
    <t xml:space="preserve">Désignations</t>
  </si>
  <si>
    <t xml:space="preserve">Tem. de pesée</t>
  </si>
  <si>
    <t xml:space="preserve">Volumes mesurés</t>
  </si>
  <si>
    <t xml:space="preserve">Volumes à 20°C</t>
  </si>
  <si>
    <t xml:space="preserve">Volumes Théoriques à 20° C</t>
  </si>
  <si>
    <t xml:space="preserve">Correction à apporter à 20°C</t>
  </si>
  <si>
    <t xml:space="preserve">t°p</t>
  </si>
  <si>
    <t xml:space="preserve">à t°p</t>
  </si>
  <si>
    <t xml:space="preserve">Fiole de 5 litres pour KIO3</t>
  </si>
  <si>
    <t xml:space="preserve">Burette de 10 ml (thiosulfate)</t>
  </si>
  <si>
    <t xml:space="preserve">Finnpipette de 5 ml (iodate)</t>
  </si>
  <si>
    <t xml:space="preserve">Dispensette pour R1</t>
  </si>
  <si>
    <t xml:space="preserve">Dispensette pour R2</t>
  </si>
</sst>
</file>

<file path=xl/styles.xml><?xml version="1.0" encoding="utf-8"?>
<styleSheet xmlns="http://schemas.openxmlformats.org/spreadsheetml/2006/main">
  <numFmts count="26">
    <numFmt numFmtId="164" formatCode="General"/>
    <numFmt numFmtId="165" formatCode="000"/>
    <numFmt numFmtId="166" formatCode="00"/>
    <numFmt numFmtId="167" formatCode="dd/mm/yyyy"/>
    <numFmt numFmtId="168" formatCode="00\°"/>
    <numFmt numFmtId="169" formatCode="00.00&quot;''&quot;"/>
    <numFmt numFmtId="170" formatCode="General"/>
    <numFmt numFmtId="171" formatCode="0.00"/>
    <numFmt numFmtId="172" formatCode="00.00&quot; ''&quot;"/>
    <numFmt numFmtId="173" formatCode="yyyy\-mm\-dd"/>
    <numFmt numFmtId="174" formatCode="0.000"/>
    <numFmt numFmtId="175" formatCode="hh:mm:ss"/>
    <numFmt numFmtId="176" formatCode="yyyy\-mm\-dd\Thh:mm:ss\z"/>
    <numFmt numFmtId="177" formatCode="dddd&quot;, &quot;mmmm\ dd&quot;, &quot;yyyy"/>
    <numFmt numFmtId="178" formatCode="0.0000"/>
    <numFmt numFmtId="179" formatCode="#,##0.000;[RED]&quot;Erreur !&quot;;[RED]&quot;Erreur !&quot;;[RED]General"/>
    <numFmt numFmtId="180" formatCode="0.00000000"/>
    <numFmt numFmtId="181" formatCode="#,##0.00;[RED]&quot;Erreur !&quot;;[RED]&quot;Erreur !&quot;;[RED]General"/>
    <numFmt numFmtId="182" formatCode="0.0"/>
    <numFmt numFmtId="183" formatCode="0"/>
    <numFmt numFmtId="184" formatCode="[hh]\°mm\'ss.00&quot;''&quot;"/>
    <numFmt numFmtId="185" formatCode="0.00000"/>
    <numFmt numFmtId="186" formatCode="00.00&quot; °C&quot;"/>
    <numFmt numFmtId="187" formatCode="0.000&quot; litres&quot;"/>
    <numFmt numFmtId="188" formatCode="00.00000E+0&quot; N&quot;"/>
    <numFmt numFmtId="189" formatCode="0\ %"/>
  </numFmts>
  <fonts count="4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vertAlign val="subscript"/>
      <sz val="10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Calibri"/>
      <family val="2"/>
      <charset val="1"/>
    </font>
    <font>
      <vertAlign val="subscript"/>
      <sz val="8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vertAlign val="subscript"/>
      <sz val="22"/>
      <color rgb="FFFFFF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2060"/>
      <name val="Calibri"/>
      <family val="2"/>
      <charset val="1"/>
    </font>
    <font>
      <sz val="9"/>
      <color rgb="FF000000"/>
      <name val="Tahoma"/>
      <family val="2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FF0000"/>
      <name val="Calibri"/>
      <family val="2"/>
      <charset val="1"/>
    </font>
    <font>
      <b val="true"/>
      <sz val="14"/>
      <color rgb="FF000000"/>
      <name val="Calibri"/>
      <family val="2"/>
    </font>
    <font>
      <b val="true"/>
      <sz val="10"/>
      <name val="Arial"/>
      <family val="2"/>
      <charset val="1"/>
    </font>
    <font>
      <b val="true"/>
      <u val="single"/>
      <sz val="16"/>
      <color rgb="FFFF0000"/>
      <name val="Calibri"/>
      <family val="2"/>
      <charset val="1"/>
    </font>
    <font>
      <b val="true"/>
      <sz val="10"/>
      <color rgb="FFFFFF00"/>
      <name val="Calibri"/>
      <family val="2"/>
      <charset val="1"/>
    </font>
    <font>
      <b val="true"/>
      <sz val="10"/>
      <color rgb="FFFFFF00"/>
      <name val="Arial"/>
      <family val="2"/>
      <charset val="1"/>
    </font>
    <font>
      <b val="true"/>
      <sz val="16"/>
      <name val="Arial"/>
      <family val="2"/>
      <charset val="1"/>
    </font>
    <font>
      <sz val="10"/>
      <color rgb="FFFFFF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B050"/>
      </patternFill>
    </fill>
    <fill>
      <patternFill patternType="solid">
        <fgColor rgb="FFFCD5B5"/>
        <bgColor rgb="FFFFFFCC"/>
      </patternFill>
    </fill>
    <fill>
      <patternFill patternType="solid">
        <fgColor rgb="FFFF0000"/>
        <bgColor rgb="FF993300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3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3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3" borderId="1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2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2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1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9" fillId="5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9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9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0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6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3" borderId="2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2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2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3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3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8" fillId="2" borderId="3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8" fillId="2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8" fillId="0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8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28" fillId="0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8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8" fillId="2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2" borderId="14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4" fontId="28" fillId="2" borderId="14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9" fontId="28" fillId="0" borderId="1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9" fontId="2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2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8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2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1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3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6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1" fillId="6" borderId="29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3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3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3" borderId="1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3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2" borderId="27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5" fontId="11" fillId="2" borderId="3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6" fontId="11" fillId="2" borderId="3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7" fontId="11" fillId="0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8" fontId="11" fillId="0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8" fontId="11" fillId="0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11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4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1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2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9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3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3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3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2" borderId="1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5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1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1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1" fillId="0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2" borderId="33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5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1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1" fillId="0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DB8238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6"/>
      <rgbColor rgb="FF99CCFF"/>
      <rgbColor rgb="FFFF99CC"/>
      <rgbColor rgb="FFCC99FF"/>
      <rgbColor rgb="FFFCD5B5"/>
      <rgbColor rgb="FF4A7EBB"/>
      <rgbColor rgb="FF33CCCC"/>
      <rgbColor rgb="FF98B855"/>
      <rgbColor rgb="FFFFCC00"/>
      <rgbColor rgb="FFFF9900"/>
      <rgbColor rgb="FFFF6600"/>
      <rgbColor rgb="FF426FA6"/>
      <rgbColor rgb="FF9BBB59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99359811051"/>
          <c:y val="0.0777046095954845"/>
          <c:w val="0.832494250730313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001'!$C$35:$C$45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'Station 001'!$G$35:$G$45</c:f>
              <c:numCache>
                <c:formatCode>General</c:formatCode>
                <c:ptCount val="11"/>
                <c:pt idx="0">
                  <c:v>34.959</c:v>
                </c:pt>
                <c:pt idx="1">
                  <c:v>34.96</c:v>
                </c:pt>
                <c:pt idx="2">
                  <c:v>34.96</c:v>
                </c:pt>
                <c:pt idx="3">
                  <c:v>34.96</c:v>
                </c:pt>
                <c:pt idx="5">
                  <c:v>34.961</c:v>
                </c:pt>
                <c:pt idx="6">
                  <c:v>34.961</c:v>
                </c:pt>
                <c:pt idx="7">
                  <c:v>35.743</c:v>
                </c:pt>
                <c:pt idx="8">
                  <c:v>34.961</c:v>
                </c:pt>
                <c:pt idx="9">
                  <c:v>34.961</c:v>
                </c:pt>
                <c:pt idx="10">
                  <c:v>34.961</c:v>
                </c:pt>
              </c:numCache>
            </c:numRef>
          </c:yVal>
          <c:smooth val="1"/>
        </c:ser>
        <c:axId val="33489414"/>
        <c:axId val="66657272"/>
      </c:scatterChart>
      <c:scatterChart>
        <c:scatterStyle val="lineMarker"/>
        <c:varyColors val="0"/>
        <c:ser>
          <c:idx val="1"/>
          <c:order val="1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001'!$U$71:$U$72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001'!$V$71:$V$72</c:f>
              <c:numCache>
                <c:formatCode>General</c:formatCode>
                <c:ptCount val="2"/>
                <c:pt idx="0">
                  <c:v>34.9589914781299</c:v>
                </c:pt>
                <c:pt idx="1">
                  <c:v>34.9589914781299</c:v>
                </c:pt>
              </c:numCache>
            </c:numRef>
          </c:yVal>
          <c:smooth val="1"/>
        </c:ser>
        <c:ser>
          <c:idx val="2"/>
          <c:order val="2"/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001'!$U$71:$U$72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001'!$W$71:$W$72</c:f>
              <c:numCache>
                <c:formatCode>General</c:formatCode>
                <c:ptCount val="2"/>
                <c:pt idx="0">
                  <c:v>34.9604444444444</c:v>
                </c:pt>
                <c:pt idx="1">
                  <c:v>34.9604444444444</c:v>
                </c:pt>
              </c:numCache>
            </c:numRef>
          </c:yVal>
          <c:smooth val="1"/>
        </c:ser>
        <c:ser>
          <c:idx val="3"/>
          <c:order val="3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001'!$U$71:$U$72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001'!$X$71:$X$72</c:f>
              <c:numCache>
                <c:formatCode>General</c:formatCode>
                <c:ptCount val="2"/>
                <c:pt idx="0">
                  <c:v>34.961897410759</c:v>
                </c:pt>
                <c:pt idx="1">
                  <c:v>34.961897410759</c:v>
                </c:pt>
              </c:numCache>
            </c:numRef>
          </c:yVal>
          <c:smooth val="1"/>
        </c:ser>
        <c:axId val="82375197"/>
        <c:axId val="92646419"/>
      </c:scatterChart>
      <c:valAx>
        <c:axId val="33489414"/>
        <c:scaling>
          <c:orientation val="minMax"/>
          <c:max val="1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N° Btle</a:t>
                </a:r>
              </a:p>
            </c:rich>
          </c:tx>
          <c:layout>
            <c:manualLayout>
              <c:xMode val="edge"/>
              <c:yMode val="edge"/>
              <c:x val="0.812294113990925"/>
              <c:y val="0.862935089369708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57272"/>
        <c:crosses val="autoZero"/>
        <c:crossBetween val="midCat"/>
        <c:majorUnit val="1"/>
      </c:valAx>
      <c:valAx>
        <c:axId val="66657272"/>
        <c:scaling>
          <c:orientation val="minMax"/>
          <c:max val="34.972"/>
          <c:min val="34.94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147678538131643"/>
              <c:y val="0.148635936030103"/>
            </c:manualLayout>
          </c:layout>
          <c:overlay val="0"/>
          <c:spPr>
            <a:noFill/>
            <a:ln w="0">
              <a:noFill/>
            </a:ln>
          </c:spPr>
        </c:title>
        <c:numFmt formatCode="0.000" sourceLinked="0"/>
        <c:majorTickMark val="out"/>
        <c:minorTickMark val="in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89414"/>
        <c:crosses val="autoZero"/>
        <c:crossBetween val="midCat"/>
        <c:majorUnit val="0.00300000000000001"/>
        <c:minorUnit val="0.001"/>
      </c:valAx>
      <c:valAx>
        <c:axId val="82375197"/>
        <c:scaling>
          <c:orientation val="minMax"/>
          <c:max val="12"/>
          <c:min val="0"/>
        </c:scaling>
        <c:delete val="1"/>
        <c:axPos val="t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N° Btle</a:t>
                </a:r>
              </a:p>
            </c:rich>
          </c:tx>
          <c:layout>
            <c:manualLayout>
              <c:xMode val="edge"/>
              <c:yMode val="edge"/>
              <c:x val="0.812294113990925"/>
              <c:y val="0.8629350893697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46419"/>
        <c:crossBetween val="midCat"/>
        <c:majorUnit val="1"/>
      </c:valAx>
      <c:valAx>
        <c:axId val="92646419"/>
        <c:scaling>
          <c:orientation val="minMax"/>
          <c:max val="34.972"/>
          <c:min val="34.948"/>
        </c:scaling>
        <c:delete val="1"/>
        <c:axPos val="r"/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147678538131643"/>
              <c:y val="0.14863593603010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in"/>
        <c:tickLblPos val="none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75197"/>
        <c:crossBetween val="midCat"/>
        <c:majorUnit val="0.00300000000000001"/>
        <c:minorUnit val="0.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697786076287"/>
          <c:y val="0.0743951228805487"/>
          <c:w val="0.774673246198986"/>
          <c:h val="0.8944560868736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001'!$C$35:$C$45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'Station 001'!$S$35:$S$45</c:f>
              <c:numCache>
                <c:formatCode>General</c:formatCode>
                <c:ptCount val="11"/>
                <c:pt idx="0">
                  <c:v>236.601931544496</c:v>
                </c:pt>
                <c:pt idx="1">
                  <c:v>236.794631881872</c:v>
                </c:pt>
                <c:pt idx="2">
                  <c:v>236.363067967576</c:v>
                </c:pt>
                <c:pt idx="3">
                  <c:v>237.316394228491</c:v>
                </c:pt>
                <c:pt idx="5">
                  <c:v>237.042713462652</c:v>
                </c:pt>
                <c:pt idx="6">
                  <c:v>236.768805541881</c:v>
                </c:pt>
                <c:pt idx="7">
                  <c:v>189.890600715126</c:v>
                </c:pt>
                <c:pt idx="8">
                  <c:v>237.107801800531</c:v>
                </c:pt>
                <c:pt idx="9">
                  <c:v>237.728231897866</c:v>
                </c:pt>
                <c:pt idx="10">
                  <c:v>237.623840894847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"moyenne + 2"</c:f>
              <c:strCache>
                <c:ptCount val="1"/>
                <c:pt idx="0">
                  <c:v>moyenne + 2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001'!$U$79:$U$80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001'!$V$79:$V$80</c:f>
              <c:numCache>
                <c:formatCode>General</c:formatCode>
                <c:ptCount val="2"/>
                <c:pt idx="0">
                  <c:v>236.122248802572</c:v>
                </c:pt>
                <c:pt idx="1">
                  <c:v>236.122248802572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"moyenne"</c:f>
              <c:strCache>
                <c:ptCount val="1"/>
                <c:pt idx="0">
                  <c:v>moyenne</c:v>
                </c:pt>
              </c:strCache>
            </c:strRef>
          </c:tx>
          <c:spPr>
            <a:solidFill>
              <a:srgbClr val="9bbb59"/>
            </a:solidFill>
            <a:ln w="2844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001'!$U$79:$U$80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001'!$W$79:$W$80</c:f>
              <c:numCache>
                <c:formatCode>General</c:formatCode>
                <c:ptCount val="2"/>
                <c:pt idx="0">
                  <c:v>237.038602135579</c:v>
                </c:pt>
                <c:pt idx="1">
                  <c:v>237.038602135579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"moyenne - 2 "</c:f>
              <c:strCache>
                <c:ptCount val="1"/>
                <c:pt idx="0">
                  <c:v>moyenne - 2 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001'!$U$79:$U$80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001'!$X$79:$X$80</c:f>
              <c:numCache>
                <c:formatCode>General</c:formatCode>
                <c:ptCount val="2"/>
                <c:pt idx="0">
                  <c:v>237.954955468586</c:v>
                </c:pt>
                <c:pt idx="1">
                  <c:v>237.954955468586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001'!$C$35:$C$45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'Station 001'!$G$35:$G$45</c:f>
              <c:numCache>
                <c:formatCode>General</c:formatCode>
                <c:ptCount val="11"/>
                <c:pt idx="0">
                  <c:v>34.959</c:v>
                </c:pt>
                <c:pt idx="1">
                  <c:v>34.96</c:v>
                </c:pt>
                <c:pt idx="2">
                  <c:v>34.96</c:v>
                </c:pt>
                <c:pt idx="3">
                  <c:v>34.96</c:v>
                </c:pt>
                <c:pt idx="5">
                  <c:v>34.961</c:v>
                </c:pt>
                <c:pt idx="6">
                  <c:v>34.961</c:v>
                </c:pt>
                <c:pt idx="7">
                  <c:v>35.743</c:v>
                </c:pt>
                <c:pt idx="8">
                  <c:v>34.961</c:v>
                </c:pt>
                <c:pt idx="9">
                  <c:v>34.961</c:v>
                </c:pt>
                <c:pt idx="10">
                  <c:v>34.961</c:v>
                </c:pt>
              </c:numCache>
            </c:numRef>
          </c:yVal>
          <c:smooth val="0"/>
        </c:ser>
        <c:ser>
          <c:idx val="5"/>
          <c:order val="5"/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001'!$U$71:$U$72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001'!$V$71:$V$72</c:f>
              <c:numCache>
                <c:formatCode>General</c:formatCode>
                <c:ptCount val="2"/>
                <c:pt idx="0">
                  <c:v>34.9589914781299</c:v>
                </c:pt>
                <c:pt idx="1">
                  <c:v>34.9589914781299</c:v>
                </c:pt>
              </c:numCache>
            </c:numRef>
          </c:yVal>
          <c:smooth val="0"/>
        </c:ser>
        <c:ser>
          <c:idx val="6"/>
          <c:order val="6"/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001'!$U$71:$U$72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001'!$W$71:$W$72</c:f>
              <c:numCache>
                <c:formatCode>General</c:formatCode>
                <c:ptCount val="2"/>
                <c:pt idx="0">
                  <c:v>34.9604444444444</c:v>
                </c:pt>
                <c:pt idx="1">
                  <c:v>34.9604444444444</c:v>
                </c:pt>
              </c:numCache>
            </c:numRef>
          </c:yVal>
          <c:smooth val="0"/>
        </c:ser>
        <c:ser>
          <c:idx val="7"/>
          <c:order val="7"/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001'!$U$71:$U$72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001'!$X$71:$X$72</c:f>
              <c:numCache>
                <c:formatCode>General</c:formatCode>
                <c:ptCount val="2"/>
                <c:pt idx="0">
                  <c:v>34.961897410759</c:v>
                </c:pt>
                <c:pt idx="1">
                  <c:v>34.961897410759</c:v>
                </c:pt>
              </c:numCache>
            </c:numRef>
          </c:yVal>
          <c:smooth val="0"/>
        </c:ser>
        <c:axId val="87778277"/>
        <c:axId val="39575953"/>
      </c:scatterChart>
      <c:valAx>
        <c:axId val="87778277"/>
        <c:scaling>
          <c:orientation val="minMax"/>
          <c:max val="1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N° Btle</a:t>
                </a:r>
              </a:p>
            </c:rich>
          </c:tx>
          <c:layout>
            <c:manualLayout>
              <c:xMode val="edge"/>
              <c:yMode val="edge"/>
              <c:x val="0.734729261136303"/>
              <c:y val="0.86025909697085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75953"/>
        <c:crossesAt val="230"/>
        <c:crossBetween val="midCat"/>
        <c:majorUnit val="1"/>
      </c:valAx>
      <c:valAx>
        <c:axId val="39575953"/>
        <c:scaling>
          <c:orientation val="minMax"/>
          <c:max val="245"/>
          <c:min val="23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</a:t>
                </a:r>
              </a:p>
            </c:rich>
          </c:tx>
          <c:layout>
            <c:manualLayout>
              <c:xMode val="edge"/>
              <c:yMode val="edge"/>
              <c:x val="0.129701253667645"/>
              <c:y val="0.0963993141550772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78277"/>
        <c:crosses val="autoZero"/>
        <c:crossBetween val="midCat"/>
        <c:majorUnit val="2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noFill/>
    <a:ln w="3240">
      <a:solidFill>
        <a:srgbClr val="000000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412041392286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Série1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0</c:f>
              <c:numCache>
                <c:formatCode>General</c:formatCode>
                <c:ptCount val="11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54768861"/>
        <c:axId val="88021068"/>
      </c:scatterChart>
      <c:valAx>
        <c:axId val="547688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21068"/>
        <c:crosses val="autoZero"/>
        <c:crossBetween val="midCat"/>
      </c:valAx>
      <c:valAx>
        <c:axId val="8802106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71119473189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6886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597022211374"/>
          <c:y val="0.0777046095954845"/>
          <c:w val="0.780021967293141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002'!$G$35:$G$58</c:f>
              <c:numCache>
                <c:formatCode>General</c:formatCode>
                <c:ptCount val="24"/>
                <c:pt idx="0">
                  <c:v>34.961</c:v>
                </c:pt>
                <c:pt idx="1">
                  <c:v>34.961</c:v>
                </c:pt>
                <c:pt idx="2">
                  <c:v>34.665</c:v>
                </c:pt>
                <c:pt idx="3">
                  <c:v>34.656</c:v>
                </c:pt>
                <c:pt idx="4">
                  <c:v>35.553</c:v>
                </c:pt>
                <c:pt idx="5">
                  <c:v>35.617</c:v>
                </c:pt>
                <c:pt idx="6">
                  <c:v>35.751</c:v>
                </c:pt>
                <c:pt idx="7">
                  <c:v>36.261</c:v>
                </c:pt>
                <c:pt idx="8">
                  <c:v>35.59</c:v>
                </c:pt>
                <c:pt idx="9">
                  <c:v>34.92</c:v>
                </c:pt>
                <c:pt idx="10">
                  <c:v>34.788</c:v>
                </c:pt>
              </c:numCache>
            </c:numRef>
          </c:xVal>
          <c:yVal>
            <c:numRef>
              <c:f>'Station 002'!$H$35:$H$58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12354790"/>
        <c:axId val="54920418"/>
      </c:scatterChart>
      <c:valAx>
        <c:axId val="123547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19697339517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20418"/>
        <c:crosses val="autoZero"/>
        <c:crossBetween val="midCat"/>
      </c:valAx>
      <c:valAx>
        <c:axId val="5492041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85184281181"/>
              <c:y val="0.78871119473189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5479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5437441204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003'!$S$35:$S$45</c:f>
              <c:numCache>
                <c:formatCode>General</c:formatCode>
                <c:ptCount val="11"/>
                <c:pt idx="0">
                  <c:v>248.124991709766</c:v>
                </c:pt>
                <c:pt idx="1">
                  <c:v>158.245139590768</c:v>
                </c:pt>
                <c:pt idx="2">
                  <c:v>116.822198308402</c:v>
                </c:pt>
                <c:pt idx="3">
                  <c:v>132.742063810141</c:v>
                </c:pt>
                <c:pt idx="4">
                  <c:v>104.665675446681</c:v>
                </c:pt>
                <c:pt idx="5">
                  <c:v>102.200567697007</c:v>
                </c:pt>
                <c:pt idx="6">
                  <c:v>111.15368579664</c:v>
                </c:pt>
                <c:pt idx="7">
                  <c:v>169.612249235985</c:v>
                </c:pt>
                <c:pt idx="8">
                  <c:v>200.445445107792</c:v>
                </c:pt>
                <c:pt idx="9">
                  <c:v>199.677646380764</c:v>
                </c:pt>
                <c:pt idx="10">
                  <c:v>197.080734411938</c:v>
                </c:pt>
              </c:numCache>
            </c:numRef>
          </c:xVal>
          <c:yVal>
            <c:numRef>
              <c:f>'Station 003'!$H$35:$H$45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70144402"/>
        <c:axId val="12461717"/>
      </c:scatterChart>
      <c:valAx>
        <c:axId val="701444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61717"/>
        <c:crosses val="autoZero"/>
        <c:crossBetween val="midCat"/>
      </c:valAx>
      <c:valAx>
        <c:axId val="1246171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71119473189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4440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01141722512"/>
          <c:y val="0.0777046095954845"/>
          <c:w val="0.779970215934475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003'!$G$35:$G$58</c:f>
              <c:numCache>
                <c:formatCode>General</c:formatCode>
                <c:ptCount val="24"/>
                <c:pt idx="0">
                  <c:v>34.961</c:v>
                </c:pt>
                <c:pt idx="1">
                  <c:v>34.651</c:v>
                </c:pt>
                <c:pt idx="2">
                  <c:v>35.838</c:v>
                </c:pt>
                <c:pt idx="3">
                  <c:v>34.657</c:v>
                </c:pt>
                <c:pt idx="4">
                  <c:v>35.522</c:v>
                </c:pt>
                <c:pt idx="5">
                  <c:v>35.69</c:v>
                </c:pt>
                <c:pt idx="6">
                  <c:v>35.79</c:v>
                </c:pt>
                <c:pt idx="7">
                  <c:v>36.106</c:v>
                </c:pt>
                <c:pt idx="8">
                  <c:v>35.897</c:v>
                </c:pt>
                <c:pt idx="9">
                  <c:v>35.547</c:v>
                </c:pt>
                <c:pt idx="10">
                  <c:v>34.584</c:v>
                </c:pt>
              </c:numCache>
            </c:numRef>
          </c:xVal>
          <c:yVal>
            <c:numRef>
              <c:f>'Station 003'!$H$35:$H$58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81918591"/>
        <c:axId val="20416562"/>
      </c:scatterChart>
      <c:valAx>
        <c:axId val="819185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37205261852"/>
              <c:y val="0.156914393226717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416562"/>
        <c:crosses val="autoZero"/>
        <c:crossBetween val="midCat"/>
      </c:valAx>
      <c:valAx>
        <c:axId val="2041656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97542814594"/>
              <c:y val="0.78871119473189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1859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004'!$S$35:$S$45</c:f>
              <c:numCache>
                <c:formatCode>General</c:formatCode>
                <c:ptCount val="11"/>
                <c:pt idx="0">
                  <c:v>250.617630267548</c:v>
                </c:pt>
                <c:pt idx="1">
                  <c:v>155.86771655954</c:v>
                </c:pt>
                <c:pt idx="2">
                  <c:v>155.641082484705</c:v>
                </c:pt>
                <c:pt idx="3">
                  <c:v>137.948339808721</c:v>
                </c:pt>
                <c:pt idx="4">
                  <c:v>155.446454331285</c:v>
                </c:pt>
                <c:pt idx="5">
                  <c:v>180.039438485142</c:v>
                </c:pt>
                <c:pt idx="6">
                  <c:v>190.885050465176</c:v>
                </c:pt>
                <c:pt idx="7">
                  <c:v>193.857650479364</c:v>
                </c:pt>
                <c:pt idx="8">
                  <c:v>197.654034813198</c:v>
                </c:pt>
                <c:pt idx="9">
                  <c:v>197.461286370398</c:v>
                </c:pt>
                <c:pt idx="10">
                  <c:v>197.648867476206</c:v>
                </c:pt>
              </c:numCache>
            </c:numRef>
          </c:xVal>
          <c:yVal>
            <c:numRef>
              <c:f>'Station 004'!$H$35:$H$45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55297204"/>
        <c:axId val="77297461"/>
      </c:scatterChart>
      <c:valAx>
        <c:axId val="552972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97461"/>
        <c:crosses val="autoZero"/>
        <c:crossBetween val="midCat"/>
      </c:valAx>
      <c:valAx>
        <c:axId val="7729746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9720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01141722512"/>
          <c:y val="0.0777046095954845"/>
          <c:w val="0.779970215934475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004'!$G$35:$G$58</c:f>
              <c:numCache>
                <c:formatCode>General</c:formatCode>
                <c:ptCount val="24"/>
                <c:pt idx="0">
                  <c:v>34.964</c:v>
                </c:pt>
                <c:pt idx="1">
                  <c:v>34.623</c:v>
                </c:pt>
                <c:pt idx="2">
                  <c:v>34.623</c:v>
                </c:pt>
                <c:pt idx="3">
                  <c:v>34.613</c:v>
                </c:pt>
                <c:pt idx="4">
                  <c:v>35.948</c:v>
                </c:pt>
                <c:pt idx="5">
                  <c:v>36.345</c:v>
                </c:pt>
                <c:pt idx="6">
                  <c:v>36.688</c:v>
                </c:pt>
                <c:pt idx="7">
                  <c:v>36.335</c:v>
                </c:pt>
                <c:pt idx="8">
                  <c:v>35.947</c:v>
                </c:pt>
                <c:pt idx="9">
                  <c:v>35.838</c:v>
                </c:pt>
                <c:pt idx="10">
                  <c:v>35.83</c:v>
                </c:pt>
              </c:numCache>
            </c:numRef>
          </c:xVal>
          <c:yVal>
            <c:numRef>
              <c:f>'Station 004'!$H$35:$H$58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0085638"/>
        <c:axId val="59236650"/>
      </c:scatterChart>
      <c:valAx>
        <c:axId val="400856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3720526185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36650"/>
        <c:crosses val="autoZero"/>
        <c:crossBetween val="midCat"/>
      </c:valAx>
      <c:valAx>
        <c:axId val="5923665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97542814594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8563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005'!$S$35:$S$45</c:f>
              <c:numCache>
                <c:formatCode>General</c:formatCode>
                <c:ptCount val="11"/>
                <c:pt idx="0">
                  <c:v>250.81311835046</c:v>
                </c:pt>
                <c:pt idx="1">
                  <c:v>156.590201101378</c:v>
                </c:pt>
                <c:pt idx="2">
                  <c:v>134.665171546968</c:v>
                </c:pt>
                <c:pt idx="3">
                  <c:v>159.8607554909</c:v>
                </c:pt>
                <c:pt idx="4">
                  <c:v>160.17083601974</c:v>
                </c:pt>
                <c:pt idx="5">
                  <c:v>169.765905960675</c:v>
                </c:pt>
                <c:pt idx="6">
                  <c:v>174.106691734961</c:v>
                </c:pt>
                <c:pt idx="7">
                  <c:v>200.303055016062</c:v>
                </c:pt>
                <c:pt idx="8">
                  <c:v>199.698373204642</c:v>
                </c:pt>
                <c:pt idx="9">
                  <c:v>199.32186845626</c:v>
                </c:pt>
                <c:pt idx="10">
                  <c:v>199.002272930217</c:v>
                </c:pt>
              </c:numCache>
            </c:numRef>
          </c:xVal>
          <c:yVal>
            <c:numRef>
              <c:f>'Station 005'!$H$35:$H$45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16360888"/>
        <c:axId val="90235861"/>
      </c:scatterChart>
      <c:valAx>
        <c:axId val="163608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35861"/>
        <c:crosses val="autoZero"/>
        <c:crossBetween val="midCat"/>
      </c:valAx>
      <c:valAx>
        <c:axId val="9023586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6088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005'!$G$35:$G$58</c:f>
              <c:numCache>
                <c:formatCode>General</c:formatCode>
                <c:ptCount val="24"/>
                <c:pt idx="0">
                  <c:v>34.9667</c:v>
                </c:pt>
                <c:pt idx="1">
                  <c:v>34.629</c:v>
                </c:pt>
                <c:pt idx="2">
                  <c:v>34.602</c:v>
                </c:pt>
                <c:pt idx="3">
                  <c:v>35.698</c:v>
                </c:pt>
                <c:pt idx="4">
                  <c:v>35.704</c:v>
                </c:pt>
                <c:pt idx="5">
                  <c:v>35.929</c:v>
                </c:pt>
                <c:pt idx="6">
                  <c:v>36.298</c:v>
                </c:pt>
                <c:pt idx="7">
                  <c:v>36.322</c:v>
                </c:pt>
                <c:pt idx="8">
                  <c:v>36.139</c:v>
                </c:pt>
                <c:pt idx="9">
                  <c:v>36.037</c:v>
                </c:pt>
                <c:pt idx="10">
                  <c:v>36.004</c:v>
                </c:pt>
              </c:numCache>
            </c:numRef>
          </c:xVal>
          <c:yVal>
            <c:numRef>
              <c:f>'Station 005'!$H$35:$H$58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33360017"/>
        <c:axId val="7405778"/>
      </c:scatterChart>
      <c:valAx>
        <c:axId val="333600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05778"/>
        <c:crosses val="autoZero"/>
        <c:crossBetween val="midCat"/>
      </c:valAx>
      <c:valAx>
        <c:axId val="740577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6001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006'!$S$35:$S$45</c:f>
              <c:numCache>
                <c:formatCode>General</c:formatCode>
                <c:ptCount val="11"/>
                <c:pt idx="0">
                  <c:v>236.352311613603</c:v>
                </c:pt>
                <c:pt idx="1">
                  <c:v>157.679877057059</c:v>
                </c:pt>
                <c:pt idx="2">
                  <c:v>78.9023848257205</c:v>
                </c:pt>
                <c:pt idx="3">
                  <c:v>123.24437233595</c:v>
                </c:pt>
                <c:pt idx="4">
                  <c:v>190.629672242236</c:v>
                </c:pt>
                <c:pt idx="5">
                  <c:v>188.94338208847</c:v>
                </c:pt>
                <c:pt idx="6">
                  <c:v>220.698391479164</c:v>
                </c:pt>
                <c:pt idx="7">
                  <c:v>203.083750595831</c:v>
                </c:pt>
                <c:pt idx="8">
                  <c:v>201.934877282725</c:v>
                </c:pt>
                <c:pt idx="9">
                  <c:v>201.508544685656</c:v>
                </c:pt>
                <c:pt idx="10">
                  <c:v>201.886237607889</c:v>
                </c:pt>
              </c:numCache>
            </c:numRef>
          </c:xVal>
          <c:yVal>
            <c:numRef>
              <c:f>'Station 006'!$H$35:$H$45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8542770"/>
        <c:axId val="20488575"/>
      </c:scatterChart>
      <c:valAx>
        <c:axId val="485427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488575"/>
        <c:crosses val="autoZero"/>
        <c:crossBetween val="midCat"/>
      </c:valAx>
      <c:valAx>
        <c:axId val="2048857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4277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57983598649"/>
          <c:y val="0.0777046095954845"/>
          <c:w val="0.780028943560058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006'!$G$35:$G$58</c:f>
              <c:numCache>
                <c:formatCode>General</c:formatCode>
                <c:ptCount val="24"/>
                <c:pt idx="0">
                  <c:v>34.93</c:v>
                </c:pt>
                <c:pt idx="1">
                  <c:v>34.594</c:v>
                </c:pt>
                <c:pt idx="2">
                  <c:v>34.7</c:v>
                </c:pt>
                <c:pt idx="3">
                  <c:v>35.877</c:v>
                </c:pt>
                <c:pt idx="4">
                  <c:v>36.327</c:v>
                </c:pt>
                <c:pt idx="5">
                  <c:v>36.318</c:v>
                </c:pt>
                <c:pt idx="6">
                  <c:v>36.479</c:v>
                </c:pt>
                <c:pt idx="7">
                  <c:v>36.549</c:v>
                </c:pt>
                <c:pt idx="8">
                  <c:v>36.548</c:v>
                </c:pt>
                <c:pt idx="9">
                  <c:v>36.548</c:v>
                </c:pt>
                <c:pt idx="10">
                  <c:v>36.548</c:v>
                </c:pt>
              </c:numCache>
            </c:numRef>
          </c:xVal>
          <c:yVal>
            <c:numRef>
              <c:f>'Station 006'!$H$35:$H$58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89909057"/>
        <c:axId val="47239926"/>
      </c:scatterChart>
      <c:valAx>
        <c:axId val="899090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3254006539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39926"/>
        <c:crosses val="autoZero"/>
        <c:crossBetween val="midCat"/>
      </c:valAx>
      <c:valAx>
        <c:axId val="4723992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33177895696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0905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007'!$S$35:$S$45</c:f>
              <c:numCache>
                <c:formatCode>General</c:formatCode>
                <c:ptCount val="11"/>
                <c:pt idx="0">
                  <c:v>237.654182380718</c:v>
                </c:pt>
                <c:pt idx="1">
                  <c:v>156.318771075341</c:v>
                </c:pt>
                <c:pt idx="2">
                  <c:v>79.0601160276537</c:v>
                </c:pt>
                <c:pt idx="3">
                  <c:v>132.859718233067</c:v>
                </c:pt>
                <c:pt idx="4">
                  <c:v>193.675478891879</c:v>
                </c:pt>
                <c:pt idx="5">
                  <c:v>218.467878260757</c:v>
                </c:pt>
                <c:pt idx="6">
                  <c:v>218.757434374124</c:v>
                </c:pt>
                <c:pt idx="7">
                  <c:v>201.128380422234</c:v>
                </c:pt>
                <c:pt idx="8">
                  <c:v>200.342470307492</c:v>
                </c:pt>
                <c:pt idx="9">
                  <c:v>200.207725805775</c:v>
                </c:pt>
                <c:pt idx="10">
                  <c:v>200.241279352723</c:v>
                </c:pt>
              </c:numCache>
            </c:numRef>
          </c:xVal>
          <c:yVal>
            <c:numRef>
              <c:f>'Station 007'!$H$35:$H$45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17314600"/>
        <c:axId val="65199041"/>
      </c:scatterChart>
      <c:valAx>
        <c:axId val="173146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99041"/>
        <c:crosses val="autoZero"/>
        <c:crossBetween val="midCat"/>
      </c:valAx>
      <c:valAx>
        <c:axId val="6519904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1460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007'!$G$35:$G$58</c:f>
              <c:numCache>
                <c:formatCode>General</c:formatCode>
                <c:ptCount val="24"/>
                <c:pt idx="0">
                  <c:v>34.943</c:v>
                </c:pt>
                <c:pt idx="1">
                  <c:v>34.593</c:v>
                </c:pt>
                <c:pt idx="2">
                  <c:v>34.688</c:v>
                </c:pt>
                <c:pt idx="3">
                  <c:v>35.958</c:v>
                </c:pt>
                <c:pt idx="4">
                  <c:v>36.337</c:v>
                </c:pt>
                <c:pt idx="5">
                  <c:v>36.55</c:v>
                </c:pt>
                <c:pt idx="6">
                  <c:v>36.55</c:v>
                </c:pt>
                <c:pt idx="7">
                  <c:v>36.382</c:v>
                </c:pt>
                <c:pt idx="8">
                  <c:v>36.388</c:v>
                </c:pt>
                <c:pt idx="9">
                  <c:v>36.388</c:v>
                </c:pt>
                <c:pt idx="10">
                  <c:v>36.388</c:v>
                </c:pt>
              </c:numCache>
            </c:numRef>
          </c:xVal>
          <c:yVal>
            <c:numRef>
              <c:f>'Station 007'!$H$35:$H$58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8044026"/>
        <c:axId val="94850808"/>
      </c:scatterChart>
      <c:valAx>
        <c:axId val="980440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50808"/>
        <c:crosses val="autoZero"/>
        <c:crossBetween val="midCat"/>
      </c:valAx>
      <c:valAx>
        <c:axId val="9485080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04402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008'!$S$35:$S$45</c:f>
              <c:numCache>
                <c:formatCode>General</c:formatCode>
                <c:ptCount val="11"/>
                <c:pt idx="0">
                  <c:v>237.277851466478</c:v>
                </c:pt>
                <c:pt idx="1">
                  <c:v>155.926574410307</c:v>
                </c:pt>
                <c:pt idx="2">
                  <c:v>83.9139956146728</c:v>
                </c:pt>
                <c:pt idx="3">
                  <c:v>161.136593890147</c:v>
                </c:pt>
                <c:pt idx="4">
                  <c:v>217.440625616873</c:v>
                </c:pt>
                <c:pt idx="5">
                  <c:v>202.179138658009</c:v>
                </c:pt>
                <c:pt idx="6">
                  <c:v>200.697374965127</c:v>
                </c:pt>
                <c:pt idx="7">
                  <c:v>200.732290117762</c:v>
                </c:pt>
                <c:pt idx="8">
                  <c:v>200.639780844672</c:v>
                </c:pt>
                <c:pt idx="9">
                  <c:v>200.60140185006</c:v>
                </c:pt>
                <c:pt idx="10">
                  <c:v>200.471551227443</c:v>
                </c:pt>
              </c:numCache>
            </c:numRef>
          </c:xVal>
          <c:yVal>
            <c:numRef>
              <c:f>'Station 008'!$H$35:$H$45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73445258"/>
        <c:axId val="30109774"/>
      </c:scatterChart>
      <c:valAx>
        <c:axId val="734452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09774"/>
        <c:crosses val="autoZero"/>
        <c:crossBetween val="midCat"/>
      </c:valAx>
      <c:valAx>
        <c:axId val="3010977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4525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008'!$G$35:$G$58</c:f>
              <c:numCache>
                <c:formatCode>General</c:formatCode>
                <c:ptCount val="24"/>
                <c:pt idx="0">
                  <c:v>34.937</c:v>
                </c:pt>
                <c:pt idx="1">
                  <c:v>34.607</c:v>
                </c:pt>
                <c:pt idx="2">
                  <c:v>34.656</c:v>
                </c:pt>
                <c:pt idx="3">
                  <c:v>36.17</c:v>
                </c:pt>
                <c:pt idx="4">
                  <c:v>36.576</c:v>
                </c:pt>
                <c:pt idx="5">
                  <c:v>36.413</c:v>
                </c:pt>
                <c:pt idx="6">
                  <c:v>36.416</c:v>
                </c:pt>
                <c:pt idx="7">
                  <c:v>36.415</c:v>
                </c:pt>
                <c:pt idx="8">
                  <c:v>36.415</c:v>
                </c:pt>
                <c:pt idx="9">
                  <c:v>36.416</c:v>
                </c:pt>
                <c:pt idx="10">
                  <c:v>36.417</c:v>
                </c:pt>
              </c:numCache>
            </c:numRef>
          </c:xVal>
          <c:yVal>
            <c:numRef>
              <c:f>'Station 008'!$H$35:$H$58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390152"/>
        <c:axId val="33707376"/>
      </c:scatterChart>
      <c:valAx>
        <c:axId val="93901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07376"/>
        <c:crosses val="autoZero"/>
        <c:crossBetween val="midCat"/>
      </c:valAx>
      <c:valAx>
        <c:axId val="3370737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015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009'!$S$35:$S$45</c:f>
              <c:numCache>
                <c:formatCode>General</c:formatCode>
                <c:ptCount val="11"/>
                <c:pt idx="0">
                  <c:v>237.131032627848</c:v>
                </c:pt>
                <c:pt idx="1">
                  <c:v>157.782791707261</c:v>
                </c:pt>
                <c:pt idx="2">
                  <c:v>83.025006988786</c:v>
                </c:pt>
                <c:pt idx="3">
                  <c:v>152.294467157009</c:v>
                </c:pt>
                <c:pt idx="4">
                  <c:v>216.725896065108</c:v>
                </c:pt>
                <c:pt idx="5">
                  <c:v>212.457058474367</c:v>
                </c:pt>
                <c:pt idx="6">
                  <c:v>199.756366666402</c:v>
                </c:pt>
                <c:pt idx="7">
                  <c:v>199.497705346098</c:v>
                </c:pt>
                <c:pt idx="8">
                  <c:v>199.699267945786</c:v>
                </c:pt>
                <c:pt idx="9">
                  <c:v>199.536547675393</c:v>
                </c:pt>
                <c:pt idx="10">
                  <c:v>199.606693166681</c:v>
                </c:pt>
              </c:numCache>
            </c:numRef>
          </c:xVal>
          <c:yVal>
            <c:numRef>
              <c:f>'Station 009'!$H$35:$H$45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30189654"/>
        <c:axId val="12189799"/>
      </c:scatterChart>
      <c:valAx>
        <c:axId val="301896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89799"/>
        <c:crosses val="autoZero"/>
        <c:crossBetween val="midCat"/>
      </c:valAx>
      <c:valAx>
        <c:axId val="1218979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8965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009'!$G$35:$G$58</c:f>
              <c:numCache>
                <c:formatCode>General</c:formatCode>
                <c:ptCount val="24"/>
                <c:pt idx="0">
                  <c:v>34.94</c:v>
                </c:pt>
                <c:pt idx="1">
                  <c:v>34.606</c:v>
                </c:pt>
                <c:pt idx="2">
                  <c:v>34.664</c:v>
                </c:pt>
                <c:pt idx="3">
                  <c:v>36.125</c:v>
                </c:pt>
                <c:pt idx="4">
                  <c:v>36.575</c:v>
                </c:pt>
                <c:pt idx="5">
                  <c:v>36.442</c:v>
                </c:pt>
                <c:pt idx="6">
                  <c:v>36.411</c:v>
                </c:pt>
                <c:pt idx="7">
                  <c:v>36.407</c:v>
                </c:pt>
                <c:pt idx="8">
                  <c:v>36.407</c:v>
                </c:pt>
                <c:pt idx="9">
                  <c:v>36.407</c:v>
                </c:pt>
                <c:pt idx="10">
                  <c:v>36.408</c:v>
                </c:pt>
              </c:numCache>
            </c:numRef>
          </c:xVal>
          <c:yVal>
            <c:numRef>
              <c:f>'Station 009'!$H$35:$H$58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18290412"/>
        <c:axId val="40614267"/>
      </c:scatterChart>
      <c:valAx>
        <c:axId val="182904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14267"/>
        <c:crosses val="autoZero"/>
        <c:crossBetween val="midCat"/>
      </c:valAx>
      <c:valAx>
        <c:axId val="4061426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9041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010'!$S$35:$S$45</c:f>
              <c:numCache>
                <c:formatCode>General</c:formatCode>
                <c:ptCount val="11"/>
                <c:pt idx="0">
                  <c:v>236.938363499674</c:v>
                </c:pt>
                <c:pt idx="1">
                  <c:v>157.544098404685</c:v>
                </c:pt>
                <c:pt idx="2">
                  <c:v>85.7390415707948</c:v>
                </c:pt>
                <c:pt idx="3">
                  <c:v>150.6831738958</c:v>
                </c:pt>
                <c:pt idx="4">
                  <c:v>177.76103765764</c:v>
                </c:pt>
                <c:pt idx="5">
                  <c:v>214.126737722184</c:v>
                </c:pt>
                <c:pt idx="6">
                  <c:v>199.529917973804</c:v>
                </c:pt>
                <c:pt idx="7">
                  <c:v>199.442674469813</c:v>
                </c:pt>
                <c:pt idx="8">
                  <c:v>199.404692307744</c:v>
                </c:pt>
                <c:pt idx="9">
                  <c:v>199.439996619444</c:v>
                </c:pt>
                <c:pt idx="10">
                  <c:v>199.21017986737</c:v>
                </c:pt>
              </c:numCache>
            </c:numRef>
          </c:xVal>
          <c:yVal>
            <c:numRef>
              <c:f>'Station 010'!$H$35:$H$45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1200728"/>
        <c:axId val="98623339"/>
      </c:scatterChart>
      <c:valAx>
        <c:axId val="412007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23339"/>
        <c:crosses val="autoZero"/>
        <c:crossBetween val="midCat"/>
      </c:valAx>
      <c:valAx>
        <c:axId val="9862333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0072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57983598649"/>
          <c:y val="0.0777046095954845"/>
          <c:w val="0.780028943560058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010'!$G$35:$G$58</c:f>
              <c:numCache>
                <c:formatCode>General</c:formatCode>
                <c:ptCount val="24"/>
                <c:pt idx="0">
                  <c:v>34.941</c:v>
                </c:pt>
                <c:pt idx="1">
                  <c:v>34.585</c:v>
                </c:pt>
                <c:pt idx="2">
                  <c:v>34.632</c:v>
                </c:pt>
                <c:pt idx="3">
                  <c:v>36.117</c:v>
                </c:pt>
                <c:pt idx="4">
                  <c:v>36.305</c:v>
                </c:pt>
                <c:pt idx="5">
                  <c:v>36.495</c:v>
                </c:pt>
                <c:pt idx="6">
                  <c:v>36.391</c:v>
                </c:pt>
                <c:pt idx="7">
                  <c:v>36.396</c:v>
                </c:pt>
                <c:pt idx="8">
                  <c:v>36.395</c:v>
                </c:pt>
                <c:pt idx="9">
                  <c:v>36.396</c:v>
                </c:pt>
                <c:pt idx="10">
                  <c:v>36.403</c:v>
                </c:pt>
              </c:numCache>
            </c:numRef>
          </c:xVal>
          <c:yVal>
            <c:numRef>
              <c:f>'Station 010'!$H$35:$H$58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16580420"/>
        <c:axId val="87311274"/>
      </c:scatterChart>
      <c:valAx>
        <c:axId val="165804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3254006539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11274"/>
        <c:crosses val="autoZero"/>
        <c:crossBetween val="midCat"/>
      </c:valAx>
      <c:valAx>
        <c:axId val="8731127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33177895696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8042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5437441204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011'!$S$35:$S$45</c:f>
              <c:numCache>
                <c:formatCode>General</c:formatCode>
                <c:ptCount val="11"/>
                <c:pt idx="0">
                  <c:v>238.049081605225</c:v>
                </c:pt>
                <c:pt idx="1">
                  <c:v>155.589126703787</c:v>
                </c:pt>
                <c:pt idx="2">
                  <c:v>76.3440505119579</c:v>
                </c:pt>
                <c:pt idx="3">
                  <c:v>111.376848261874</c:v>
                </c:pt>
                <c:pt idx="4">
                  <c:v>208.673961747664</c:v>
                </c:pt>
                <c:pt idx="5">
                  <c:v>216.468524707607</c:v>
                </c:pt>
                <c:pt idx="6">
                  <c:v>203.727463802772</c:v>
                </c:pt>
                <c:pt idx="7">
                  <c:v>199.606960168855</c:v>
                </c:pt>
                <c:pt idx="8">
                  <c:v>199.34688592508</c:v>
                </c:pt>
                <c:pt idx="9">
                  <c:v>198.984472480465</c:v>
                </c:pt>
                <c:pt idx="10">
                  <c:v>198.794882025859</c:v>
                </c:pt>
              </c:numCache>
            </c:numRef>
          </c:xVal>
          <c:yVal>
            <c:numRef>
              <c:f>'Station 011'!$H$35:$H$45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</c:ser>
        <c:axId val="52262656"/>
        <c:axId val="86058372"/>
      </c:scatterChart>
      <c:valAx>
        <c:axId val="522626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58372"/>
        <c:crosses val="autoZero"/>
        <c:crossBetween val="midCat"/>
      </c:valAx>
      <c:valAx>
        <c:axId val="86058372"/>
        <c:scaling>
          <c:orientation val="maxMin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71119473189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6265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011'!$G$35:$G$58</c:f>
              <c:numCache>
                <c:formatCode>General</c:formatCode>
                <c:ptCount val="24"/>
                <c:pt idx="0">
                  <c:v>34.942</c:v>
                </c:pt>
                <c:pt idx="1">
                  <c:v>34.579</c:v>
                </c:pt>
                <c:pt idx="2">
                  <c:v>34.651</c:v>
                </c:pt>
                <c:pt idx="3">
                  <c:v>35.74</c:v>
                </c:pt>
                <c:pt idx="4">
                  <c:v>36.496</c:v>
                </c:pt>
                <c:pt idx="5">
                  <c:v>36.562</c:v>
                </c:pt>
                <c:pt idx="6">
                  <c:v>36.379</c:v>
                </c:pt>
                <c:pt idx="7">
                  <c:v>36.397</c:v>
                </c:pt>
                <c:pt idx="8">
                  <c:v>36.4</c:v>
                </c:pt>
                <c:pt idx="9">
                  <c:v>36.405</c:v>
                </c:pt>
                <c:pt idx="10">
                  <c:v>36.404</c:v>
                </c:pt>
              </c:numCache>
            </c:numRef>
          </c:xVal>
          <c:yVal>
            <c:numRef>
              <c:f>'Station 011'!$H$35:$H$58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</c:ser>
        <c:axId val="83351875"/>
        <c:axId val="90684333"/>
      </c:scatterChart>
      <c:valAx>
        <c:axId val="833518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6914393226717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84333"/>
        <c:crosses val="autoZero"/>
        <c:crossBetween val="midCat"/>
      </c:valAx>
      <c:valAx>
        <c:axId val="90684333"/>
        <c:scaling>
          <c:orientation val="maxMin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71119473189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5187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012'!$S$35:$S$44</c:f>
              <c:numCache>
                <c:formatCode>General</c:formatCode>
                <c:ptCount val="10"/>
                <c:pt idx="0">
                  <c:v>236.914238728752</c:v>
                </c:pt>
                <c:pt idx="1">
                  <c:v>236.810577316496</c:v>
                </c:pt>
                <c:pt idx="2">
                  <c:v>152.212689337853</c:v>
                </c:pt>
                <c:pt idx="3">
                  <c:v>77.2350227906379</c:v>
                </c:pt>
                <c:pt idx="4">
                  <c:v>94.5956785403383</c:v>
                </c:pt>
                <c:pt idx="5">
                  <c:v>174.124720393789</c:v>
                </c:pt>
                <c:pt idx="6">
                  <c:v>213.022100484295</c:v>
                </c:pt>
                <c:pt idx="7">
                  <c:v>198.795766259848</c:v>
                </c:pt>
                <c:pt idx="8">
                  <c:v>198.306981194734</c:v>
                </c:pt>
                <c:pt idx="9">
                  <c:v>196.465024871443</c:v>
                </c:pt>
              </c:numCache>
            </c:numRef>
          </c:xVal>
          <c:yVal>
            <c:numRef>
              <c:f>'Station 012'!$H$35:$H$45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54610"/>
        <c:axId val="7037816"/>
      </c:scatterChart>
      <c:valAx>
        <c:axId val="2546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7816"/>
        <c:crosses val="autoZero"/>
        <c:crossBetween val="midCat"/>
      </c:valAx>
      <c:valAx>
        <c:axId val="703781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61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012'!$G$35:$G$58</c:f>
              <c:numCache>
                <c:formatCode>General</c:formatCode>
                <c:ptCount val="24"/>
                <c:pt idx="0">
                  <c:v>34.941</c:v>
                </c:pt>
                <c:pt idx="1">
                  <c:v>34.94</c:v>
                </c:pt>
                <c:pt idx="2">
                  <c:v>34.567</c:v>
                </c:pt>
                <c:pt idx="3">
                  <c:v>34.647</c:v>
                </c:pt>
                <c:pt idx="4">
                  <c:v>35.568</c:v>
                </c:pt>
                <c:pt idx="5">
                  <c:v>36.24</c:v>
                </c:pt>
                <c:pt idx="6">
                  <c:v>36.395</c:v>
                </c:pt>
                <c:pt idx="7">
                  <c:v>36.401</c:v>
                </c:pt>
                <c:pt idx="8">
                  <c:v>36.403</c:v>
                </c:pt>
                <c:pt idx="9">
                  <c:v>36.318</c:v>
                </c:pt>
                <c:pt idx="10">
                  <c:v>36.191</c:v>
                </c:pt>
              </c:numCache>
            </c:numRef>
          </c:xVal>
          <c:yVal>
            <c:numRef>
              <c:f>'Station 012'!$H$35:$H$58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36462262"/>
        <c:axId val="58231037"/>
      </c:scatterChart>
      <c:valAx>
        <c:axId val="364622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31037"/>
        <c:crosses val="autoZero"/>
        <c:crossBetween val="midCat"/>
      </c:valAx>
      <c:valAx>
        <c:axId val="5823103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6226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013'!$S$35:$S$45</c:f>
              <c:numCache>
                <c:formatCode>General</c:formatCode>
                <c:ptCount val="11"/>
                <c:pt idx="0">
                  <c:v>237.598149957571</c:v>
                </c:pt>
                <c:pt idx="1">
                  <c:v>155.420047628244</c:v>
                </c:pt>
                <c:pt idx="2">
                  <c:v>155.064975403943</c:v>
                </c:pt>
                <c:pt idx="3">
                  <c:v>81.4585632691204</c:v>
                </c:pt>
                <c:pt idx="4">
                  <c:v>126.464680249974</c:v>
                </c:pt>
                <c:pt idx="5">
                  <c:v>209.613463081528</c:v>
                </c:pt>
                <c:pt idx="6">
                  <c:v>204.657713551795</c:v>
                </c:pt>
                <c:pt idx="7">
                  <c:v>197.343218892855</c:v>
                </c:pt>
                <c:pt idx="8">
                  <c:v>196.678194088525</c:v>
                </c:pt>
                <c:pt idx="9">
                  <c:v>196.913280059167</c:v>
                </c:pt>
                <c:pt idx="10">
                  <c:v>196.890626264905</c:v>
                </c:pt>
              </c:numCache>
            </c:numRef>
          </c:xVal>
          <c:yVal>
            <c:numRef>
              <c:f>'Station 013'!$H$35:$H$45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4641193"/>
        <c:axId val="61878298"/>
      </c:scatterChart>
      <c:valAx>
        <c:axId val="446411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78298"/>
        <c:crosses val="autoZero"/>
        <c:crossBetween val="midCat"/>
      </c:valAx>
      <c:valAx>
        <c:axId val="6187829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64119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013'!$G$35:$G$58</c:f>
              <c:numCache>
                <c:formatCode>General</c:formatCode>
                <c:ptCount val="24"/>
                <c:pt idx="0">
                  <c:v>34.948</c:v>
                </c:pt>
                <c:pt idx="1">
                  <c:v>34.587</c:v>
                </c:pt>
                <c:pt idx="2">
                  <c:v>34.585</c:v>
                </c:pt>
                <c:pt idx="3">
                  <c:v>34.642</c:v>
                </c:pt>
                <c:pt idx="4">
                  <c:v>35.926</c:v>
                </c:pt>
                <c:pt idx="5">
                  <c:v>36.387</c:v>
                </c:pt>
                <c:pt idx="6">
                  <c:v>36.327</c:v>
                </c:pt>
                <c:pt idx="7">
                  <c:v>36.164</c:v>
                </c:pt>
                <c:pt idx="8">
                  <c:v>36.089</c:v>
                </c:pt>
                <c:pt idx="9">
                  <c:v>36.088</c:v>
                </c:pt>
                <c:pt idx="10">
                  <c:v>36.087</c:v>
                </c:pt>
              </c:numCache>
            </c:numRef>
          </c:xVal>
          <c:yVal>
            <c:numRef>
              <c:f>'Station 013'!$H$35:$H$58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999899"/>
        <c:axId val="97045911"/>
      </c:scatterChart>
      <c:valAx>
        <c:axId val="49998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45911"/>
        <c:crosses val="autoZero"/>
        <c:crossBetween val="midCat"/>
      </c:valAx>
      <c:valAx>
        <c:axId val="9704591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989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014'!$S$35:$S$45</c:f>
              <c:numCache>
                <c:formatCode>General</c:formatCode>
                <c:ptCount val="11"/>
                <c:pt idx="0">
                  <c:v>239.938896578109</c:v>
                </c:pt>
                <c:pt idx="1">
                  <c:v>155.15559516251</c:v>
                </c:pt>
                <c:pt idx="2">
                  <c:v>71.3895458589463</c:v>
                </c:pt>
                <c:pt idx="3">
                  <c:v>70.6371471869668</c:v>
                </c:pt>
                <c:pt idx="4">
                  <c:v>125.139286148492</c:v>
                </c:pt>
                <c:pt idx="5">
                  <c:v>189.775239885423</c:v>
                </c:pt>
                <c:pt idx="6">
                  <c:v>209.626635553198</c:v>
                </c:pt>
                <c:pt idx="7">
                  <c:v>199.283802510497</c:v>
                </c:pt>
                <c:pt idx="8">
                  <c:v>198.142004677583</c:v>
                </c:pt>
                <c:pt idx="9">
                  <c:v>197.880964791883</c:v>
                </c:pt>
                <c:pt idx="10">
                  <c:v>197.909412142707</c:v>
                </c:pt>
              </c:numCache>
            </c:numRef>
          </c:xVal>
          <c:yVal>
            <c:numRef>
              <c:f>'Station 014'!$H$35:$H$45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54466791"/>
        <c:axId val="50938915"/>
      </c:scatterChart>
      <c:valAx>
        <c:axId val="544667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38915"/>
        <c:crosses val="autoZero"/>
        <c:crossBetween val="midCat"/>
      </c:valAx>
      <c:valAx>
        <c:axId val="5093891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6679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57983598649"/>
          <c:y val="0.0777046095954845"/>
          <c:w val="0.780028943560058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014'!$G$35:$G$58</c:f>
              <c:numCache>
                <c:formatCode>General</c:formatCode>
                <c:ptCount val="24"/>
                <c:pt idx="0">
                  <c:v>34.947</c:v>
                </c:pt>
                <c:pt idx="1">
                  <c:v>34.585</c:v>
                </c:pt>
                <c:pt idx="2">
                  <c:v>34.69</c:v>
                </c:pt>
                <c:pt idx="3">
                  <c:v>34.691</c:v>
                </c:pt>
                <c:pt idx="4">
                  <c:v>35.885</c:v>
                </c:pt>
                <c:pt idx="5">
                  <c:v>36.253</c:v>
                </c:pt>
                <c:pt idx="6">
                  <c:v>36.214</c:v>
                </c:pt>
                <c:pt idx="7">
                  <c:v>36.275</c:v>
                </c:pt>
                <c:pt idx="8">
                  <c:v>36.267</c:v>
                </c:pt>
                <c:pt idx="9">
                  <c:v>36.263</c:v>
                </c:pt>
                <c:pt idx="10">
                  <c:v>36.268</c:v>
                </c:pt>
              </c:numCache>
            </c:numRef>
          </c:xVal>
          <c:yVal>
            <c:numRef>
              <c:f>'Station 014'!$H$35:$H$58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52688402"/>
        <c:axId val="59123929"/>
      </c:scatterChart>
      <c:valAx>
        <c:axId val="526884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3254006539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23929"/>
        <c:crosses val="autoZero"/>
        <c:crossBetween val="midCat"/>
      </c:valAx>
      <c:valAx>
        <c:axId val="5912392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33177895696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8840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015'!$S$35:$S$45</c:f>
              <c:numCache>
                <c:formatCode>General</c:formatCode>
                <c:ptCount val="11"/>
                <c:pt idx="0">
                  <c:v>242.394786427175</c:v>
                </c:pt>
                <c:pt idx="1">
                  <c:v>156.604938740236</c:v>
                </c:pt>
                <c:pt idx="2">
                  <c:v>86.7492338177138</c:v>
                </c:pt>
                <c:pt idx="3">
                  <c:v>100.05248186682</c:v>
                </c:pt>
                <c:pt idx="4">
                  <c:v>100.161137760545</c:v>
                </c:pt>
                <c:pt idx="5">
                  <c:v>121.004300452851</c:v>
                </c:pt>
                <c:pt idx="6">
                  <c:v>210.727882964599</c:v>
                </c:pt>
                <c:pt idx="7">
                  <c:v>204.942914260412</c:v>
                </c:pt>
                <c:pt idx="8">
                  <c:v>199.485465621159</c:v>
                </c:pt>
                <c:pt idx="9">
                  <c:v>198.853239040827</c:v>
                </c:pt>
                <c:pt idx="10">
                  <c:v>198.584862806758</c:v>
                </c:pt>
              </c:numCache>
            </c:numRef>
          </c:xVal>
          <c:yVal>
            <c:numRef>
              <c:f>'Station 015'!$H$35:$H$45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3458048"/>
        <c:axId val="84276197"/>
      </c:scatterChart>
      <c:valAx>
        <c:axId val="34580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76197"/>
        <c:crosses val="autoZero"/>
        <c:crossBetween val="midCat"/>
      </c:valAx>
      <c:valAx>
        <c:axId val="84276197"/>
        <c:scaling>
          <c:orientation val="maxMin"/>
          <c:max val="25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804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015'!$G$35:$G$58</c:f>
              <c:numCache>
                <c:formatCode>General</c:formatCode>
                <c:ptCount val="24"/>
                <c:pt idx="0">
                  <c:v>34.956</c:v>
                </c:pt>
                <c:pt idx="1">
                  <c:v>34.59</c:v>
                </c:pt>
                <c:pt idx="2">
                  <c:v>34.693</c:v>
                </c:pt>
                <c:pt idx="3">
                  <c:v>35.541</c:v>
                </c:pt>
                <c:pt idx="4">
                  <c:v>35.541</c:v>
                </c:pt>
                <c:pt idx="5">
                  <c:v>35.841</c:v>
                </c:pt>
                <c:pt idx="6">
                  <c:v>36.012</c:v>
                </c:pt>
                <c:pt idx="7">
                  <c:v>36.204</c:v>
                </c:pt>
                <c:pt idx="8">
                  <c:v>36.043</c:v>
                </c:pt>
                <c:pt idx="9">
                  <c:v>36.048</c:v>
                </c:pt>
                <c:pt idx="10">
                  <c:v>36.05</c:v>
                </c:pt>
              </c:numCache>
            </c:numRef>
          </c:xVal>
          <c:yVal>
            <c:numRef>
              <c:f>'Station 015'!$H$35:$H$58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1447720"/>
        <c:axId val="54488146"/>
      </c:scatterChart>
      <c:valAx>
        <c:axId val="14477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88146"/>
        <c:crosses val="autoZero"/>
        <c:crossBetween val="midCat"/>
      </c:valAx>
      <c:valAx>
        <c:axId val="5448814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772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016'!$S$35:$S$45</c:f>
              <c:numCache>
                <c:formatCode>General</c:formatCode>
                <c:ptCount val="11"/>
                <c:pt idx="0">
                  <c:v>243.279128817965</c:v>
                </c:pt>
                <c:pt idx="1">
                  <c:v>156.441190376631</c:v>
                </c:pt>
                <c:pt idx="2">
                  <c:v>92.7112295339927</c:v>
                </c:pt>
                <c:pt idx="3">
                  <c:v>94.1650871141293</c:v>
                </c:pt>
                <c:pt idx="4">
                  <c:v>99.3508339813012</c:v>
                </c:pt>
                <c:pt idx="5">
                  <c:v>98.148950459986</c:v>
                </c:pt>
                <c:pt idx="6">
                  <c:v>138.385867603714</c:v>
                </c:pt>
                <c:pt idx="7">
                  <c:v>209.344425743043</c:v>
                </c:pt>
                <c:pt idx="8">
                  <c:v>198.98249183269</c:v>
                </c:pt>
                <c:pt idx="9">
                  <c:v>199.162264611141</c:v>
                </c:pt>
                <c:pt idx="10">
                  <c:v>199.072975697699</c:v>
                </c:pt>
              </c:numCache>
            </c:numRef>
          </c:xVal>
          <c:yVal>
            <c:numRef>
              <c:f>'Station 016'!$H$35:$H$45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7672771"/>
        <c:axId val="56580002"/>
      </c:scatterChart>
      <c:valAx>
        <c:axId val="976727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80002"/>
        <c:crosses val="autoZero"/>
        <c:crossBetween val="midCat"/>
      </c:valAx>
      <c:valAx>
        <c:axId val="5658000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7277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016'!$G$35:$G$58</c:f>
              <c:numCache>
                <c:formatCode>General</c:formatCode>
                <c:ptCount val="24"/>
                <c:pt idx="0">
                  <c:v>34.956</c:v>
                </c:pt>
                <c:pt idx="1">
                  <c:v>34.599</c:v>
                </c:pt>
                <c:pt idx="2">
                  <c:v>34.674</c:v>
                </c:pt>
                <c:pt idx="3">
                  <c:v>35.534</c:v>
                </c:pt>
                <c:pt idx="4">
                  <c:v>35.657</c:v>
                </c:pt>
                <c:pt idx="5">
                  <c:v>35.657</c:v>
                </c:pt>
                <c:pt idx="6">
                  <c:v>35.765</c:v>
                </c:pt>
                <c:pt idx="7">
                  <c:v>36.196</c:v>
                </c:pt>
                <c:pt idx="8">
                  <c:v>35.76</c:v>
                </c:pt>
                <c:pt idx="9">
                  <c:v>35.75</c:v>
                </c:pt>
                <c:pt idx="10">
                  <c:v>35.761</c:v>
                </c:pt>
              </c:numCache>
            </c:numRef>
          </c:xVal>
          <c:yVal>
            <c:numRef>
              <c:f>'Station 016'!$H$35:$H$58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69887709"/>
        <c:axId val="27468665"/>
      </c:scatterChart>
      <c:valAx>
        <c:axId val="698877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68665"/>
        <c:crosses val="autoZero"/>
        <c:crossBetween val="midCat"/>
      </c:valAx>
      <c:valAx>
        <c:axId val="2746866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8770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017'!$S$35:$S$45</c:f>
              <c:numCache>
                <c:formatCode>General</c:formatCode>
                <c:ptCount val="11"/>
                <c:pt idx="0">
                  <c:v>242.357401546883</c:v>
                </c:pt>
                <c:pt idx="1">
                  <c:v>152.070432447538</c:v>
                </c:pt>
                <c:pt idx="2">
                  <c:v>84.3554250298173</c:v>
                </c:pt>
                <c:pt idx="3">
                  <c:v>102.309525209007</c:v>
                </c:pt>
                <c:pt idx="4">
                  <c:v>109.606340599545</c:v>
                </c:pt>
                <c:pt idx="5">
                  <c:v>112.1608932343</c:v>
                </c:pt>
                <c:pt idx="6">
                  <c:v>111.958337122366</c:v>
                </c:pt>
                <c:pt idx="7">
                  <c:v>212.663500065044</c:v>
                </c:pt>
                <c:pt idx="8">
                  <c:v>199.188249531567</c:v>
                </c:pt>
                <c:pt idx="9">
                  <c:v>199.127308513079</c:v>
                </c:pt>
                <c:pt idx="10">
                  <c:v>198.955785551391</c:v>
                </c:pt>
              </c:numCache>
            </c:numRef>
          </c:xVal>
          <c:yVal>
            <c:numRef>
              <c:f>'Station 017'!$H$35:$H$45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65742517"/>
        <c:axId val="90127210"/>
      </c:scatterChart>
      <c:valAx>
        <c:axId val="657425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27210"/>
        <c:crosses val="autoZero"/>
        <c:crossBetween val="midCat"/>
      </c:valAx>
      <c:valAx>
        <c:axId val="9012721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4251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017'!$G$35:$G$58</c:f>
              <c:numCache>
                <c:formatCode>General</c:formatCode>
                <c:ptCount val="24"/>
                <c:pt idx="0">
                  <c:v>34.952</c:v>
                </c:pt>
                <c:pt idx="1">
                  <c:v>34.568</c:v>
                </c:pt>
                <c:pt idx="2">
                  <c:v>34.732</c:v>
                </c:pt>
                <c:pt idx="3">
                  <c:v>35.572</c:v>
                </c:pt>
                <c:pt idx="4">
                  <c:v>35.617</c:v>
                </c:pt>
                <c:pt idx="5">
                  <c:v>35.675</c:v>
                </c:pt>
                <c:pt idx="6">
                  <c:v>35.674</c:v>
                </c:pt>
                <c:pt idx="7">
                  <c:v>35.997</c:v>
                </c:pt>
                <c:pt idx="8">
                  <c:v>35.693</c:v>
                </c:pt>
                <c:pt idx="9">
                  <c:v>35.693</c:v>
                </c:pt>
                <c:pt idx="10">
                  <c:v>35.694</c:v>
                </c:pt>
              </c:numCache>
            </c:numRef>
          </c:xVal>
          <c:yVal>
            <c:numRef>
              <c:f>'Station 017'!$H$35:$H$58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5995702"/>
        <c:axId val="12054124"/>
      </c:scatterChart>
      <c:valAx>
        <c:axId val="959957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54124"/>
        <c:crosses val="autoZero"/>
        <c:crossBetween val="midCat"/>
      </c:valAx>
      <c:valAx>
        <c:axId val="1205412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9570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018'!$S$35:$S$45</c:f>
              <c:numCache>
                <c:formatCode>General</c:formatCode>
                <c:ptCount val="11"/>
                <c:pt idx="0">
                  <c:v>246.015646044569</c:v>
                </c:pt>
                <c:pt idx="1">
                  <c:v>154.010061599311</c:v>
                </c:pt>
                <c:pt idx="2">
                  <c:v>82.9816477438562</c:v>
                </c:pt>
                <c:pt idx="3">
                  <c:v>95.4720251714913</c:v>
                </c:pt>
                <c:pt idx="4">
                  <c:v>98.3413217695457</c:v>
                </c:pt>
                <c:pt idx="5">
                  <c:v>119.049671128633</c:v>
                </c:pt>
                <c:pt idx="6">
                  <c:v>187.717133285697</c:v>
                </c:pt>
                <c:pt idx="7">
                  <c:v>188.061926264901</c:v>
                </c:pt>
                <c:pt idx="8">
                  <c:v>199.746160839455</c:v>
                </c:pt>
                <c:pt idx="9">
                  <c:v>199.207241809838</c:v>
                </c:pt>
                <c:pt idx="10">
                  <c:v>199.573335625437</c:v>
                </c:pt>
              </c:numCache>
            </c:numRef>
          </c:xVal>
          <c:yVal>
            <c:numRef>
              <c:f>'Station 018'!$H$35:$H$45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62529835"/>
        <c:axId val="14720430"/>
      </c:scatterChart>
      <c:valAx>
        <c:axId val="625298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20430"/>
        <c:crosses val="autoZero"/>
        <c:crossBetween val="midCat"/>
      </c:valAx>
      <c:valAx>
        <c:axId val="1472043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2983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57983598649"/>
          <c:y val="0.0777046095954845"/>
          <c:w val="0.780028943560058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018'!$G$35:$G$58</c:f>
              <c:numCache>
                <c:formatCode>General</c:formatCode>
                <c:ptCount val="24"/>
                <c:pt idx="0">
                  <c:v>34.956</c:v>
                </c:pt>
                <c:pt idx="1">
                  <c:v>34.592</c:v>
                </c:pt>
                <c:pt idx="2">
                  <c:v>34.704</c:v>
                </c:pt>
                <c:pt idx="3">
                  <c:v>35.592</c:v>
                </c:pt>
                <c:pt idx="4">
                  <c:v>35.643</c:v>
                </c:pt>
                <c:pt idx="5">
                  <c:v>35.703</c:v>
                </c:pt>
                <c:pt idx="6">
                  <c:v>35.97</c:v>
                </c:pt>
                <c:pt idx="7">
                  <c:v>35.966</c:v>
                </c:pt>
                <c:pt idx="8">
                  <c:v>35.756</c:v>
                </c:pt>
                <c:pt idx="9">
                  <c:v>35.756</c:v>
                </c:pt>
                <c:pt idx="10">
                  <c:v>35.756</c:v>
                </c:pt>
              </c:numCache>
            </c:numRef>
          </c:xVal>
          <c:yVal>
            <c:numRef>
              <c:f>'Station 018'!$H$35:$H$58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7289857"/>
        <c:axId val="55963314"/>
      </c:scatterChart>
      <c:valAx>
        <c:axId val="472898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3254006539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63314"/>
        <c:crosses val="autoZero"/>
        <c:crossBetween val="midCat"/>
      </c:valAx>
      <c:valAx>
        <c:axId val="5596331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33177895696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8985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019'!$S$35:$S$45</c:f>
              <c:numCache>
                <c:formatCode>General</c:formatCode>
                <c:ptCount val="11"/>
                <c:pt idx="0">
                  <c:v>244.370309416615</c:v>
                </c:pt>
                <c:pt idx="1">
                  <c:v>154.289128450664</c:v>
                </c:pt>
                <c:pt idx="2">
                  <c:v>102.408152020034</c:v>
                </c:pt>
                <c:pt idx="3">
                  <c:v>93.3651101222391</c:v>
                </c:pt>
                <c:pt idx="4">
                  <c:v>93.2887204620104</c:v>
                </c:pt>
                <c:pt idx="5">
                  <c:v>102.870860877096</c:v>
                </c:pt>
                <c:pt idx="6">
                  <c:v>152.803937923267</c:v>
                </c:pt>
                <c:pt idx="7">
                  <c:v>198.772850786556</c:v>
                </c:pt>
                <c:pt idx="8">
                  <c:v>198.750971391049</c:v>
                </c:pt>
                <c:pt idx="9">
                  <c:v>198.682251693053</c:v>
                </c:pt>
                <c:pt idx="10">
                  <c:v>197.956892728587</c:v>
                </c:pt>
              </c:numCache>
            </c:numRef>
          </c:xVal>
          <c:yVal>
            <c:numRef>
              <c:f>'Station 019'!$H$35:$H$45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2823566"/>
        <c:axId val="86278267"/>
      </c:scatterChart>
      <c:valAx>
        <c:axId val="228235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78267"/>
        <c:crosses val="autoZero"/>
        <c:crossBetween val="midCat"/>
      </c:valAx>
      <c:valAx>
        <c:axId val="8627826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2356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019'!$G$35:$G$58</c:f>
              <c:numCache>
                <c:formatCode>General</c:formatCode>
                <c:ptCount val="24"/>
                <c:pt idx="0">
                  <c:v>34.955</c:v>
                </c:pt>
                <c:pt idx="1">
                  <c:v>34.611</c:v>
                </c:pt>
                <c:pt idx="2">
                  <c:v>34.668</c:v>
                </c:pt>
                <c:pt idx="3">
                  <c:v>35.586</c:v>
                </c:pt>
                <c:pt idx="4">
                  <c:v>35.611</c:v>
                </c:pt>
                <c:pt idx="5">
                  <c:v>35.634</c:v>
                </c:pt>
                <c:pt idx="6">
                  <c:v>35.834</c:v>
                </c:pt>
                <c:pt idx="7">
                  <c:v>35.857</c:v>
                </c:pt>
                <c:pt idx="8">
                  <c:v>35.86</c:v>
                </c:pt>
                <c:pt idx="9">
                  <c:v>35.858</c:v>
                </c:pt>
                <c:pt idx="10">
                  <c:v>35.862</c:v>
                </c:pt>
              </c:numCache>
            </c:numRef>
          </c:xVal>
          <c:yVal>
            <c:numRef>
              <c:f>'Station 019'!$H$35:$H$58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73693379"/>
        <c:axId val="68603237"/>
      </c:scatterChart>
      <c:valAx>
        <c:axId val="736933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03237"/>
        <c:crosses val="autoZero"/>
        <c:crossBetween val="midCat"/>
      </c:valAx>
      <c:valAx>
        <c:axId val="6860323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9337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020'!$S$35:$S$45</c:f>
              <c:numCache>
                <c:formatCode>General</c:formatCode>
                <c:ptCount val="11"/>
                <c:pt idx="0">
                  <c:v>242.652354421549</c:v>
                </c:pt>
                <c:pt idx="1">
                  <c:v>151.153022368815</c:v>
                </c:pt>
                <c:pt idx="2">
                  <c:v>123.331335996236</c:v>
                </c:pt>
                <c:pt idx="3">
                  <c:v>125.821798448303</c:v>
                </c:pt>
                <c:pt idx="4">
                  <c:v>126.929239217328</c:v>
                </c:pt>
                <c:pt idx="5">
                  <c:v>121.420592581977</c:v>
                </c:pt>
                <c:pt idx="6">
                  <c:v>135.296897224511</c:v>
                </c:pt>
                <c:pt idx="7">
                  <c:v>198.310080460099</c:v>
                </c:pt>
                <c:pt idx="8">
                  <c:v>197.607963456702</c:v>
                </c:pt>
                <c:pt idx="9">
                  <c:v>197.912058905928</c:v>
                </c:pt>
                <c:pt idx="10">
                  <c:v>197.884380588236</c:v>
                </c:pt>
              </c:numCache>
            </c:numRef>
          </c:xVal>
          <c:yVal>
            <c:numRef>
              <c:f>'Station 020'!$H$35:$H$45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8722854"/>
        <c:axId val="67771636"/>
      </c:scatterChart>
      <c:valAx>
        <c:axId val="487228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771636"/>
        <c:crosses val="autoZero"/>
        <c:crossBetween val="midCat"/>
      </c:valAx>
      <c:valAx>
        <c:axId val="6777163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2285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020'!$G$35:$G$58</c:f>
              <c:numCache>
                <c:formatCode>General</c:formatCode>
                <c:ptCount val="24"/>
                <c:pt idx="0">
                  <c:v>34.956</c:v>
                </c:pt>
                <c:pt idx="1">
                  <c:v>34.574</c:v>
                </c:pt>
                <c:pt idx="2">
                  <c:v>34.601</c:v>
                </c:pt>
                <c:pt idx="3">
                  <c:v>35.647</c:v>
                </c:pt>
                <c:pt idx="4">
                  <c:v>35.678</c:v>
                </c:pt>
                <c:pt idx="5">
                  <c:v>35.71</c:v>
                </c:pt>
                <c:pt idx="6">
                  <c:v>35.759</c:v>
                </c:pt>
                <c:pt idx="7">
                  <c:v>35.936</c:v>
                </c:pt>
                <c:pt idx="8">
                  <c:v>35.94</c:v>
                </c:pt>
                <c:pt idx="9">
                  <c:v>35.917</c:v>
                </c:pt>
                <c:pt idx="10">
                  <c:v>35.938</c:v>
                </c:pt>
              </c:numCache>
            </c:numRef>
          </c:xVal>
          <c:yVal>
            <c:numRef>
              <c:f>'Station 020'!$H$35:$H$58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284386"/>
        <c:axId val="48904004"/>
      </c:scatterChart>
      <c:valAx>
        <c:axId val="22843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04004"/>
        <c:crosses val="autoZero"/>
        <c:crossBetween val="midCat"/>
      </c:valAx>
      <c:valAx>
        <c:axId val="4890400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438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021'!$S$35:$S$45</c:f>
              <c:numCache>
                <c:formatCode>General</c:formatCode>
                <c:ptCount val="11"/>
                <c:pt idx="0">
                  <c:v>244.35337126662</c:v>
                </c:pt>
                <c:pt idx="1">
                  <c:v>155.802647342006</c:v>
                </c:pt>
                <c:pt idx="2">
                  <c:v>117.171035464032</c:v>
                </c:pt>
                <c:pt idx="3">
                  <c:v>122.618064062799</c:v>
                </c:pt>
                <c:pt idx="4">
                  <c:v>122.953005778982</c:v>
                </c:pt>
                <c:pt idx="5">
                  <c:v>121.236120422875</c:v>
                </c:pt>
                <c:pt idx="6">
                  <c:v>150.526615237299</c:v>
                </c:pt>
                <c:pt idx="7">
                  <c:v>198.177206362232</c:v>
                </c:pt>
                <c:pt idx="8">
                  <c:v>196.665086697841</c:v>
                </c:pt>
                <c:pt idx="9">
                  <c:v>196.744986292992</c:v>
                </c:pt>
                <c:pt idx="10">
                  <c:v>196.781136569459</c:v>
                </c:pt>
              </c:numCache>
            </c:numRef>
          </c:xVal>
          <c:yVal>
            <c:numRef>
              <c:f>'Station 021'!$H$35:$H$45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</c:ser>
        <c:axId val="35019151"/>
        <c:axId val="88752553"/>
      </c:scatterChart>
      <c:valAx>
        <c:axId val="350191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52553"/>
        <c:crosses val="autoZero"/>
        <c:crossBetween val="midCat"/>
      </c:valAx>
      <c:valAx>
        <c:axId val="8875255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1915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021'!$G$35:$G$58</c:f>
              <c:numCache>
                <c:formatCode>General</c:formatCode>
                <c:ptCount val="24"/>
                <c:pt idx="0">
                  <c:v>34.957</c:v>
                </c:pt>
                <c:pt idx="1">
                  <c:v>34.603</c:v>
                </c:pt>
                <c:pt idx="2">
                  <c:v>34.582</c:v>
                </c:pt>
                <c:pt idx="3">
                  <c:v>35.573</c:v>
                </c:pt>
                <c:pt idx="4">
                  <c:v>35.669</c:v>
                </c:pt>
                <c:pt idx="5">
                  <c:v>35.72</c:v>
                </c:pt>
                <c:pt idx="6">
                  <c:v>35.774</c:v>
                </c:pt>
                <c:pt idx="7">
                  <c:v>35.948</c:v>
                </c:pt>
                <c:pt idx="8">
                  <c:v>35.801</c:v>
                </c:pt>
                <c:pt idx="9">
                  <c:v>35.8</c:v>
                </c:pt>
                <c:pt idx="10">
                  <c:v>35.8</c:v>
                </c:pt>
              </c:numCache>
            </c:numRef>
          </c:xVal>
          <c:yVal>
            <c:numRef>
              <c:f>'Station 021'!$H$35:$H$58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</c:ser>
        <c:axId val="18775416"/>
        <c:axId val="45525906"/>
      </c:scatterChart>
      <c:valAx>
        <c:axId val="187754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25906"/>
        <c:crosses val="autoZero"/>
        <c:crossBetween val="midCat"/>
      </c:valAx>
      <c:valAx>
        <c:axId val="4552590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77541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022'!$S$35:$S$45</c:f>
              <c:numCache>
                <c:formatCode>General</c:formatCode>
                <c:ptCount val="11"/>
                <c:pt idx="0">
                  <c:v>244.959398532155</c:v>
                </c:pt>
                <c:pt idx="1">
                  <c:v>244.808631866211</c:v>
                </c:pt>
                <c:pt idx="2">
                  <c:v>154.601678904191</c:v>
                </c:pt>
                <c:pt idx="3">
                  <c:v>140.57649524458</c:v>
                </c:pt>
                <c:pt idx="4">
                  <c:v>109.278091564182</c:v>
                </c:pt>
                <c:pt idx="5">
                  <c:v>102.927633040493</c:v>
                </c:pt>
                <c:pt idx="6">
                  <c:v>140.37780455483</c:v>
                </c:pt>
                <c:pt idx="7">
                  <c:v>208.303002634468</c:v>
                </c:pt>
                <c:pt idx="8">
                  <c:v>196.276649537432</c:v>
                </c:pt>
                <c:pt idx="9">
                  <c:v>196.29220392728</c:v>
                </c:pt>
                <c:pt idx="10">
                  <c:v>196.146970749587</c:v>
                </c:pt>
              </c:numCache>
            </c:numRef>
          </c:xVal>
          <c:yVal>
            <c:numRef>
              <c:f>'Station 022'!$H$35:$H$45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5852275"/>
        <c:axId val="50037173"/>
      </c:scatterChart>
      <c:valAx>
        <c:axId val="958522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37173"/>
        <c:crosses val="autoZero"/>
        <c:crossBetween val="midCat"/>
      </c:valAx>
      <c:valAx>
        <c:axId val="5003717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5227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57983598649"/>
          <c:y val="0.0777046095954845"/>
          <c:w val="0.780028943560058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022'!$G$35:$G$58</c:f>
              <c:numCache>
                <c:formatCode>General</c:formatCode>
                <c:ptCount val="24"/>
                <c:pt idx="0">
                  <c:v>34.958</c:v>
                </c:pt>
                <c:pt idx="1">
                  <c:v>34.958</c:v>
                </c:pt>
                <c:pt idx="2">
                  <c:v>34.605</c:v>
                </c:pt>
                <c:pt idx="3">
                  <c:v>34.598</c:v>
                </c:pt>
                <c:pt idx="4">
                  <c:v>35.545</c:v>
                </c:pt>
                <c:pt idx="5">
                  <c:v>35.631</c:v>
                </c:pt>
                <c:pt idx="6">
                  <c:v>35.778</c:v>
                </c:pt>
                <c:pt idx="7">
                  <c:v>35.902</c:v>
                </c:pt>
                <c:pt idx="8">
                  <c:v>35.639</c:v>
                </c:pt>
                <c:pt idx="9">
                  <c:v>35.601</c:v>
                </c:pt>
                <c:pt idx="10">
                  <c:v>35.604</c:v>
                </c:pt>
              </c:numCache>
            </c:numRef>
          </c:xVal>
          <c:yVal>
            <c:numRef>
              <c:f>'Station 022'!$H$35:$H$58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9473653"/>
        <c:axId val="25060209"/>
      </c:scatterChart>
      <c:valAx>
        <c:axId val="994736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3254006539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60209"/>
        <c:crosses val="autoZero"/>
        <c:crossBetween val="midCat"/>
      </c:valAx>
      <c:valAx>
        <c:axId val="2506020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33177895696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7365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023'!$S$35:$S$45</c:f>
              <c:numCache>
                <c:formatCode>General</c:formatCode>
                <c:ptCount val="11"/>
                <c:pt idx="0">
                  <c:v>243.762305561383</c:v>
                </c:pt>
                <c:pt idx="1">
                  <c:v>154.383484552412</c:v>
                </c:pt>
                <c:pt idx="2">
                  <c:v>154.313545320733</c:v>
                </c:pt>
                <c:pt idx="3">
                  <c:v>126.46143823701</c:v>
                </c:pt>
                <c:pt idx="4">
                  <c:v>121.994870872522</c:v>
                </c:pt>
                <c:pt idx="5">
                  <c:v>108.724662380998</c:v>
                </c:pt>
                <c:pt idx="6">
                  <c:v>125.870450988177</c:v>
                </c:pt>
                <c:pt idx="7">
                  <c:v>198.461663840355</c:v>
                </c:pt>
                <c:pt idx="8">
                  <c:v>196.024981925927</c:v>
                </c:pt>
                <c:pt idx="9">
                  <c:v>195.443055255241</c:v>
                </c:pt>
                <c:pt idx="10">
                  <c:v>195.211435008104</c:v>
                </c:pt>
              </c:numCache>
            </c:numRef>
          </c:xVal>
          <c:yVal>
            <c:numRef>
              <c:f>'Station 023'!$H$35:$H$45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67817252"/>
        <c:axId val="65609226"/>
      </c:scatterChart>
      <c:valAx>
        <c:axId val="678172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09226"/>
        <c:crosses val="autoZero"/>
        <c:crossBetween val="midCat"/>
      </c:valAx>
      <c:valAx>
        <c:axId val="6560922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81725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023'!$G$35:$G$58</c:f>
              <c:numCache>
                <c:formatCode>General</c:formatCode>
                <c:ptCount val="24"/>
                <c:pt idx="0">
                  <c:v>34.95</c:v>
                </c:pt>
                <c:pt idx="1">
                  <c:v>34.619</c:v>
                </c:pt>
                <c:pt idx="2">
                  <c:v>34.618</c:v>
                </c:pt>
                <c:pt idx="3">
                  <c:v>34.62</c:v>
                </c:pt>
                <c:pt idx="4">
                  <c:v>35.562</c:v>
                </c:pt>
                <c:pt idx="5">
                  <c:v>35.655</c:v>
                </c:pt>
                <c:pt idx="6">
                  <c:v>35.796</c:v>
                </c:pt>
                <c:pt idx="7">
                  <c:v>36.111</c:v>
                </c:pt>
                <c:pt idx="8">
                  <c:v>35.619</c:v>
                </c:pt>
                <c:pt idx="9">
                  <c:v>35.504</c:v>
                </c:pt>
                <c:pt idx="10">
                  <c:v>35.503</c:v>
                </c:pt>
              </c:numCache>
            </c:numRef>
          </c:xVal>
          <c:yVal>
            <c:numRef>
              <c:f>'Station 023'!$H$35:$H$58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77447611"/>
        <c:axId val="61632840"/>
      </c:scatterChart>
      <c:valAx>
        <c:axId val="77447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32840"/>
        <c:crosses val="autoZero"/>
        <c:crossBetween val="midCat"/>
      </c:valAx>
      <c:valAx>
        <c:axId val="6163284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4761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5437441204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024'!$S$35:$S$45</c:f>
              <c:numCache>
                <c:formatCode>General</c:formatCode>
                <c:ptCount val="11"/>
                <c:pt idx="0">
                  <c:v>244.263798639854</c:v>
                </c:pt>
                <c:pt idx="1">
                  <c:v>158.924493897726</c:v>
                </c:pt>
                <c:pt idx="2">
                  <c:v>118.3150475579</c:v>
                </c:pt>
                <c:pt idx="3">
                  <c:v>118.11964502919</c:v>
                </c:pt>
                <c:pt idx="4">
                  <c:v>128.9606977085</c:v>
                </c:pt>
                <c:pt idx="5">
                  <c:v>153.27969372665</c:v>
                </c:pt>
                <c:pt idx="6">
                  <c:v>173.023312174344</c:v>
                </c:pt>
                <c:pt idx="7">
                  <c:v>196.451953824732</c:v>
                </c:pt>
                <c:pt idx="8">
                  <c:v>196.868438186452</c:v>
                </c:pt>
                <c:pt idx="9">
                  <c:v>196.020996080234</c:v>
                </c:pt>
                <c:pt idx="10">
                  <c:v>195.847529001328</c:v>
                </c:pt>
              </c:numCache>
            </c:numRef>
          </c:xVal>
          <c:yVal>
            <c:numRef>
              <c:f>'Station 024'!$H$35:$H$45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18070247"/>
        <c:axId val="30545709"/>
      </c:scatterChart>
      <c:valAx>
        <c:axId val="180702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45709"/>
        <c:crosses val="autoZero"/>
        <c:crossBetween val="midCat"/>
      </c:valAx>
      <c:valAx>
        <c:axId val="3054570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71119473189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7024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57983598649"/>
          <c:y val="0.0777046095954845"/>
          <c:w val="0.780028943560058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024'!$G$35:$G$58</c:f>
              <c:numCache>
                <c:formatCode>General</c:formatCode>
                <c:ptCount val="24"/>
                <c:pt idx="0">
                  <c:v>34.952</c:v>
                </c:pt>
                <c:pt idx="1">
                  <c:v>34.666</c:v>
                </c:pt>
                <c:pt idx="2">
                  <c:v>34.642</c:v>
                </c:pt>
                <c:pt idx="3">
                  <c:v>34.642</c:v>
                </c:pt>
                <c:pt idx="4">
                  <c:v>35.706</c:v>
                </c:pt>
                <c:pt idx="5">
                  <c:v>36.066</c:v>
                </c:pt>
                <c:pt idx="6">
                  <c:v>36.251</c:v>
                </c:pt>
                <c:pt idx="7">
                  <c:v>36.144</c:v>
                </c:pt>
                <c:pt idx="8">
                  <c:v>35.535</c:v>
                </c:pt>
                <c:pt idx="9">
                  <c:v>35.416</c:v>
                </c:pt>
                <c:pt idx="10">
                  <c:v>35.417</c:v>
                </c:pt>
              </c:numCache>
            </c:numRef>
          </c:xVal>
          <c:yVal>
            <c:numRef>
              <c:f>'Station 024'!$H$35:$H$58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8444687"/>
        <c:axId val="981931"/>
      </c:scatterChart>
      <c:valAx>
        <c:axId val="984446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3254006539"/>
              <c:y val="0.156914393226717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931"/>
        <c:crosses val="autoZero"/>
        <c:crossBetween val="midCat"/>
      </c:valAx>
      <c:valAx>
        <c:axId val="98193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33177895696"/>
              <c:y val="0.78871119473189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4468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025'!$S$35:$S$45</c:f>
              <c:numCache>
                <c:formatCode>General</c:formatCode>
                <c:ptCount val="11"/>
                <c:pt idx="0">
                  <c:v>246.415745329456</c:v>
                </c:pt>
                <c:pt idx="1">
                  <c:v>156.735617279761</c:v>
                </c:pt>
                <c:pt idx="2">
                  <c:v>125.130569312967</c:v>
                </c:pt>
                <c:pt idx="3">
                  <c:v>164.997167633185</c:v>
                </c:pt>
                <c:pt idx="4">
                  <c:v>164.917621319094</c:v>
                </c:pt>
                <c:pt idx="5">
                  <c:v>175.473180732468</c:v>
                </c:pt>
                <c:pt idx="6">
                  <c:v>187.80043915597</c:v>
                </c:pt>
                <c:pt idx="7">
                  <c:v>197.331927279852</c:v>
                </c:pt>
                <c:pt idx="8">
                  <c:v>203.118999465232</c:v>
                </c:pt>
                <c:pt idx="9">
                  <c:v>195.465268630452</c:v>
                </c:pt>
                <c:pt idx="10">
                  <c:v>195.450432770233</c:v>
                </c:pt>
              </c:numCache>
            </c:numRef>
          </c:xVal>
          <c:yVal>
            <c:numRef>
              <c:f>'Station 025'!$H$35:$H$45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1968878"/>
        <c:axId val="18269072"/>
      </c:scatterChart>
      <c:valAx>
        <c:axId val="19688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69072"/>
        <c:crosses val="autoZero"/>
        <c:crossBetween val="midCat"/>
      </c:valAx>
      <c:valAx>
        <c:axId val="1826907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887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025'!$G$35:$G$58</c:f>
              <c:numCache>
                <c:formatCode>General</c:formatCode>
                <c:ptCount val="24"/>
                <c:pt idx="0">
                  <c:v>34.956</c:v>
                </c:pt>
                <c:pt idx="1">
                  <c:v>34.635</c:v>
                </c:pt>
                <c:pt idx="2">
                  <c:v>34.608</c:v>
                </c:pt>
                <c:pt idx="3">
                  <c:v>35.87</c:v>
                </c:pt>
                <c:pt idx="4">
                  <c:v>35.877</c:v>
                </c:pt>
                <c:pt idx="5">
                  <c:v>36.258</c:v>
                </c:pt>
                <c:pt idx="6">
                  <c:v>36.483</c:v>
                </c:pt>
                <c:pt idx="7">
                  <c:v>36.19</c:v>
                </c:pt>
                <c:pt idx="8">
                  <c:v>35.576</c:v>
                </c:pt>
                <c:pt idx="9">
                  <c:v>35.339</c:v>
                </c:pt>
                <c:pt idx="10">
                  <c:v>35.336</c:v>
                </c:pt>
              </c:numCache>
            </c:numRef>
          </c:xVal>
          <c:yVal>
            <c:numRef>
              <c:f>'Station 025'!$H$35:$H$58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345323"/>
        <c:axId val="25244757"/>
      </c:scatterChart>
      <c:valAx>
        <c:axId val="23453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44757"/>
        <c:crosses val="autoZero"/>
        <c:crossBetween val="midCat"/>
      </c:valAx>
      <c:valAx>
        <c:axId val="2524475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532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026'!$S$35:$S$45</c:f>
              <c:numCache>
                <c:formatCode>General</c:formatCode>
                <c:ptCount val="11"/>
                <c:pt idx="0">
                  <c:v>246.880395607796</c:v>
                </c:pt>
                <c:pt idx="1">
                  <c:v>155.202942415103</c:v>
                </c:pt>
                <c:pt idx="2">
                  <c:v>124.861904448325</c:v>
                </c:pt>
                <c:pt idx="3">
                  <c:v>163.113826505817</c:v>
                </c:pt>
                <c:pt idx="4">
                  <c:v>171.11361713918</c:v>
                </c:pt>
                <c:pt idx="5">
                  <c:v>171.070381910283</c:v>
                </c:pt>
                <c:pt idx="6">
                  <c:v>167.89096986328</c:v>
                </c:pt>
                <c:pt idx="7">
                  <c:v>180.913303943084</c:v>
                </c:pt>
                <c:pt idx="8">
                  <c:v>193.924906517866</c:v>
                </c:pt>
                <c:pt idx="9">
                  <c:v>194.24728486442</c:v>
                </c:pt>
                <c:pt idx="10">
                  <c:v>193.927072088182</c:v>
                </c:pt>
              </c:numCache>
            </c:numRef>
          </c:xVal>
          <c:yVal>
            <c:numRef>
              <c:f>'Station 026'!$H$35:$H$45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66722170"/>
        <c:axId val="11631316"/>
      </c:scatterChart>
      <c:valAx>
        <c:axId val="667221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31316"/>
        <c:crosses val="autoZero"/>
        <c:crossBetween val="midCat"/>
      </c:valAx>
      <c:valAx>
        <c:axId val="1163131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2217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57983598649"/>
          <c:y val="0.0777046095954845"/>
          <c:w val="0.780028943560058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026'!$G$35:$G$58</c:f>
              <c:numCache>
                <c:formatCode>General</c:formatCode>
                <c:ptCount val="24"/>
                <c:pt idx="0">
                  <c:v>34.956</c:v>
                </c:pt>
                <c:pt idx="1">
                  <c:v>34.64</c:v>
                </c:pt>
                <c:pt idx="2">
                  <c:v>34.601</c:v>
                </c:pt>
                <c:pt idx="3">
                  <c:v>35.758</c:v>
                </c:pt>
                <c:pt idx="4">
                  <c:v>36.094</c:v>
                </c:pt>
                <c:pt idx="5">
                  <c:v>36.095</c:v>
                </c:pt>
                <c:pt idx="6">
                  <c:v>36.251</c:v>
                </c:pt>
                <c:pt idx="7">
                  <c:v>36.102</c:v>
                </c:pt>
                <c:pt idx="8">
                  <c:v>34.995</c:v>
                </c:pt>
                <c:pt idx="9">
                  <c:v>34.999</c:v>
                </c:pt>
                <c:pt idx="10">
                  <c:v>34.998</c:v>
                </c:pt>
              </c:numCache>
            </c:numRef>
          </c:xVal>
          <c:yVal>
            <c:numRef>
              <c:f>'Station 026'!$H$35:$H$58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835479"/>
        <c:axId val="62730415"/>
      </c:scatterChart>
      <c:valAx>
        <c:axId val="28354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3254006539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30415"/>
        <c:crosses val="autoZero"/>
        <c:crossBetween val="midCat"/>
      </c:valAx>
      <c:valAx>
        <c:axId val="6273041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33177895696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547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54374412041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027'!$S$35:$S$45</c:f>
              <c:numCache>
                <c:formatCode>General</c:formatCode>
                <c:ptCount val="11"/>
                <c:pt idx="0">
                  <c:v>247.437960154756</c:v>
                </c:pt>
                <c:pt idx="1">
                  <c:v>155.258001287033</c:v>
                </c:pt>
                <c:pt idx="2">
                  <c:v>121.871651347606</c:v>
                </c:pt>
                <c:pt idx="3">
                  <c:v>161.127786993684</c:v>
                </c:pt>
                <c:pt idx="4">
                  <c:v>170.29938177545</c:v>
                </c:pt>
                <c:pt idx="5">
                  <c:v>158.140139315886</c:v>
                </c:pt>
                <c:pt idx="6">
                  <c:v>157.85790600065</c:v>
                </c:pt>
                <c:pt idx="7">
                  <c:v>198.462679352395</c:v>
                </c:pt>
                <c:pt idx="8">
                  <c:v>195.037771077124</c:v>
                </c:pt>
                <c:pt idx="9">
                  <c:v>195.208249318535</c:v>
                </c:pt>
                <c:pt idx="10">
                  <c:v>195.072030585796</c:v>
                </c:pt>
              </c:numCache>
            </c:numRef>
          </c:xVal>
          <c:yVal>
            <c:numRef>
              <c:f>'Station 027'!$H$35:$H$45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1222660"/>
        <c:axId val="59727533"/>
      </c:scatterChart>
      <c:valAx>
        <c:axId val="912226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27533"/>
        <c:crosses val="autoZero"/>
        <c:crossBetween val="midCat"/>
      </c:valAx>
      <c:valAx>
        <c:axId val="5972753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71119473189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2266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027'!$G$35:$G$58</c:f>
              <c:numCache>
                <c:formatCode>General</c:formatCode>
                <c:ptCount val="24"/>
                <c:pt idx="0">
                  <c:v>34.965</c:v>
                </c:pt>
                <c:pt idx="1">
                  <c:v>34.641</c:v>
                </c:pt>
                <c:pt idx="2">
                  <c:v>34.626</c:v>
                </c:pt>
                <c:pt idx="3">
                  <c:v>35.802</c:v>
                </c:pt>
                <c:pt idx="4">
                  <c:v>36.099</c:v>
                </c:pt>
                <c:pt idx="5">
                  <c:v>36.107</c:v>
                </c:pt>
                <c:pt idx="6">
                  <c:v>36.107</c:v>
                </c:pt>
                <c:pt idx="7">
                  <c:v>35.558</c:v>
                </c:pt>
                <c:pt idx="8">
                  <c:v>34.715</c:v>
                </c:pt>
                <c:pt idx="9">
                  <c:v>34.717</c:v>
                </c:pt>
                <c:pt idx="10">
                  <c:v>34.723</c:v>
                </c:pt>
              </c:numCache>
            </c:numRef>
          </c:xVal>
          <c:yVal>
            <c:numRef>
              <c:f>'Station 027'!$H$35:$H$58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8432025"/>
        <c:axId val="52772684"/>
      </c:scatterChart>
      <c:valAx>
        <c:axId val="84320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6914393226717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72684"/>
        <c:crosses val="autoZero"/>
        <c:crossBetween val="midCat"/>
      </c:valAx>
      <c:valAx>
        <c:axId val="5277268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71119473189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202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028'!$S$35:$S$45</c:f>
              <c:numCache>
                <c:formatCode>General</c:formatCode>
                <c:ptCount val="11"/>
                <c:pt idx="0">
                  <c:v>245.633004763895</c:v>
                </c:pt>
                <c:pt idx="1">
                  <c:v>152.20570658149</c:v>
                </c:pt>
                <c:pt idx="2">
                  <c:v>119.475756085121</c:v>
                </c:pt>
                <c:pt idx="3">
                  <c:v>120.415233174791</c:v>
                </c:pt>
                <c:pt idx="4">
                  <c:v>112.819611403506</c:v>
                </c:pt>
                <c:pt idx="5">
                  <c:v>126.622499130548</c:v>
                </c:pt>
                <c:pt idx="6">
                  <c:v>205.278812393029</c:v>
                </c:pt>
                <c:pt idx="7">
                  <c:v>205.792401274765</c:v>
                </c:pt>
                <c:pt idx="8">
                  <c:v>195.84243146757</c:v>
                </c:pt>
                <c:pt idx="9">
                  <c:v>196.085952149415</c:v>
                </c:pt>
                <c:pt idx="10">
                  <c:v>195.949784971798</c:v>
                </c:pt>
              </c:numCache>
            </c:numRef>
          </c:xVal>
          <c:yVal>
            <c:numRef>
              <c:f>'Station 028'!$H$35:$H$45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51586611"/>
        <c:axId val="44431293"/>
      </c:scatterChart>
      <c:valAx>
        <c:axId val="51586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31293"/>
        <c:crosses val="autoZero"/>
        <c:crossBetween val="midCat"/>
      </c:valAx>
      <c:valAx>
        <c:axId val="4443129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8661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57983598649"/>
          <c:y val="0.0777046095954845"/>
          <c:w val="0.780028943560058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028'!$G$35:$G$58</c:f>
              <c:numCache>
                <c:formatCode>General</c:formatCode>
                <c:ptCount val="24"/>
                <c:pt idx="0">
                  <c:v>34.962</c:v>
                </c:pt>
                <c:pt idx="1">
                  <c:v>34.622</c:v>
                </c:pt>
                <c:pt idx="2">
                  <c:v>34.645</c:v>
                </c:pt>
                <c:pt idx="3">
                  <c:v>35.553</c:v>
                </c:pt>
                <c:pt idx="4">
                  <c:v>35.708</c:v>
                </c:pt>
                <c:pt idx="5">
                  <c:v>35.882</c:v>
                </c:pt>
                <c:pt idx="6">
                  <c:v>35.31</c:v>
                </c:pt>
                <c:pt idx="7">
                  <c:v>35.318</c:v>
                </c:pt>
                <c:pt idx="8">
                  <c:v>34.53</c:v>
                </c:pt>
                <c:pt idx="9">
                  <c:v>34.367</c:v>
                </c:pt>
                <c:pt idx="10">
                  <c:v>34.365</c:v>
                </c:pt>
              </c:numCache>
            </c:numRef>
          </c:xVal>
          <c:yVal>
            <c:numRef>
              <c:f>'Station 028'!$H$35:$H$58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220022"/>
        <c:axId val="66418375"/>
      </c:scatterChart>
      <c:valAx>
        <c:axId val="22200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3254006539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18375"/>
        <c:crosses val="autoZero"/>
        <c:crossBetween val="midCat"/>
      </c:valAx>
      <c:valAx>
        <c:axId val="6641837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33177895696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002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029'!$S$35:$S$45</c:f>
              <c:numCache>
                <c:formatCode>General</c:formatCode>
                <c:ptCount val="11"/>
                <c:pt idx="0">
                  <c:v>245.526860590786</c:v>
                </c:pt>
                <c:pt idx="1">
                  <c:v>153.513250011819</c:v>
                </c:pt>
                <c:pt idx="2">
                  <c:v>124.99010065943</c:v>
                </c:pt>
                <c:pt idx="3">
                  <c:v>114.755097116927</c:v>
                </c:pt>
                <c:pt idx="4">
                  <c:v>110.860892611283</c:v>
                </c:pt>
                <c:pt idx="5">
                  <c:v>116.512668495013</c:v>
                </c:pt>
                <c:pt idx="6">
                  <c:v>201.637181694186</c:v>
                </c:pt>
                <c:pt idx="7">
                  <c:v>194.813507766568</c:v>
                </c:pt>
                <c:pt idx="8">
                  <c:v>194.798978431673</c:v>
                </c:pt>
                <c:pt idx="9">
                  <c:v>194.827822661335</c:v>
                </c:pt>
                <c:pt idx="10">
                  <c:v>194.933145837068</c:v>
                </c:pt>
              </c:numCache>
            </c:numRef>
          </c:xVal>
          <c:yVal>
            <c:numRef>
              <c:f>'Station 029'!$H$35:$H$45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5161564"/>
        <c:axId val="39173640"/>
      </c:scatterChart>
      <c:valAx>
        <c:axId val="251615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73640"/>
        <c:crosses val="autoZero"/>
        <c:crossBetween val="midCat"/>
      </c:valAx>
      <c:valAx>
        <c:axId val="3917364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6156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029'!$G$35:$G$58</c:f>
              <c:numCache>
                <c:formatCode>General</c:formatCode>
                <c:ptCount val="24"/>
                <c:pt idx="0">
                  <c:v>34.961</c:v>
                </c:pt>
                <c:pt idx="1">
                  <c:v>34.663</c:v>
                </c:pt>
                <c:pt idx="2">
                  <c:v>34.66</c:v>
                </c:pt>
                <c:pt idx="3">
                  <c:v>35.51</c:v>
                </c:pt>
                <c:pt idx="4">
                  <c:v>35.569</c:v>
                </c:pt>
                <c:pt idx="5">
                  <c:v>35.723</c:v>
                </c:pt>
                <c:pt idx="6">
                  <c:v>35.382</c:v>
                </c:pt>
                <c:pt idx="7">
                  <c:v>34.791</c:v>
                </c:pt>
                <c:pt idx="8">
                  <c:v>34.791</c:v>
                </c:pt>
                <c:pt idx="9">
                  <c:v>34.707</c:v>
                </c:pt>
                <c:pt idx="10">
                  <c:v>34.693</c:v>
                </c:pt>
              </c:numCache>
            </c:numRef>
          </c:xVal>
          <c:yVal>
            <c:numRef>
              <c:f>'Station 029'!$H$35:$H$58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56869356"/>
        <c:axId val="83085239"/>
      </c:scatterChart>
      <c:valAx>
        <c:axId val="568693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85239"/>
        <c:crosses val="autoZero"/>
        <c:crossBetween val="midCat"/>
      </c:valAx>
      <c:valAx>
        <c:axId val="8308523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6935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030'!$S$35:$S$45</c:f>
              <c:numCache>
                <c:formatCode>General</c:formatCode>
                <c:ptCount val="11"/>
                <c:pt idx="0">
                  <c:v>236.23232483036</c:v>
                </c:pt>
                <c:pt idx="1">
                  <c:v>236.318439625352</c:v>
                </c:pt>
                <c:pt idx="2">
                  <c:v>151.135228641249</c:v>
                </c:pt>
                <c:pt idx="3">
                  <c:v>89.4063820584692</c:v>
                </c:pt>
                <c:pt idx="4">
                  <c:v>71.2945670781591</c:v>
                </c:pt>
                <c:pt idx="5">
                  <c:v>72.4619738834761</c:v>
                </c:pt>
                <c:pt idx="6">
                  <c:v>102.349036719191</c:v>
                </c:pt>
                <c:pt idx="7">
                  <c:v>127.994149907226</c:v>
                </c:pt>
                <c:pt idx="9">
                  <c:v>200.875987605173</c:v>
                </c:pt>
                <c:pt idx="10">
                  <c:v>198.85060062322</c:v>
                </c:pt>
              </c:numCache>
            </c:numRef>
          </c:xVal>
          <c:yVal>
            <c:numRef>
              <c:f>'Station 030'!$H$35:$H$45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38377622"/>
        <c:axId val="33101476"/>
      </c:scatterChart>
      <c:valAx>
        <c:axId val="383776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01476"/>
        <c:crosses val="autoZero"/>
        <c:crossBetween val="midCat"/>
      </c:valAx>
      <c:valAx>
        <c:axId val="3310147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7762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57983598649"/>
          <c:y val="0.0777046095954845"/>
          <c:w val="0.780028943560058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030'!$G$35:$G$58</c:f>
              <c:numCache>
                <c:formatCode>General</c:formatCode>
                <c:ptCount val="24"/>
                <c:pt idx="0">
                  <c:v>34.943</c:v>
                </c:pt>
                <c:pt idx="1">
                  <c:v>34.944</c:v>
                </c:pt>
                <c:pt idx="2">
                  <c:v>34.625</c:v>
                </c:pt>
                <c:pt idx="3">
                  <c:v>34.655</c:v>
                </c:pt>
                <c:pt idx="4">
                  <c:v>35.628</c:v>
                </c:pt>
                <c:pt idx="5">
                  <c:v>35.677</c:v>
                </c:pt>
                <c:pt idx="6">
                  <c:v>35.77</c:v>
                </c:pt>
                <c:pt idx="7">
                  <c:v>35.766</c:v>
                </c:pt>
                <c:pt idx="8">
                  <c:v>35.663</c:v>
                </c:pt>
                <c:pt idx="9">
                  <c:v>34.094</c:v>
                </c:pt>
                <c:pt idx="10">
                  <c:v>34.061</c:v>
                </c:pt>
              </c:numCache>
            </c:numRef>
          </c:xVal>
          <c:yVal>
            <c:numRef>
              <c:f>'Station 030'!$H$35:$H$58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5845208"/>
        <c:axId val="11654540"/>
      </c:scatterChart>
      <c:valAx>
        <c:axId val="258452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3254006539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54540"/>
        <c:crosses val="autoZero"/>
        <c:crossBetween val="midCat"/>
      </c:valAx>
      <c:valAx>
        <c:axId val="1165454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33177895696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4520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031'!$S$35:$S$45</c:f>
              <c:numCache>
                <c:formatCode>General</c:formatCode>
                <c:ptCount val="11"/>
                <c:pt idx="0">
                  <c:v>236.505812656826</c:v>
                </c:pt>
                <c:pt idx="1">
                  <c:v>148.371411315441</c:v>
                </c:pt>
                <c:pt idx="2">
                  <c:v>147.649983725278</c:v>
                </c:pt>
                <c:pt idx="3">
                  <c:v>64.3233718599272</c:v>
                </c:pt>
                <c:pt idx="4">
                  <c:v>84.3845216779521</c:v>
                </c:pt>
                <c:pt idx="5">
                  <c:v>94.256347601933</c:v>
                </c:pt>
                <c:pt idx="6">
                  <c:v>101.450129721313</c:v>
                </c:pt>
                <c:pt idx="7">
                  <c:v>129.674605711175</c:v>
                </c:pt>
                <c:pt idx="8">
                  <c:v>215.494958854054</c:v>
                </c:pt>
                <c:pt idx="9">
                  <c:v>204.669854446622</c:v>
                </c:pt>
                <c:pt idx="10">
                  <c:v>194.435117107969</c:v>
                </c:pt>
              </c:numCache>
            </c:numRef>
          </c:xVal>
          <c:yVal>
            <c:numRef>
              <c:f>'Station 031'!$H$35:$H$45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1160710"/>
        <c:axId val="14290952"/>
      </c:scatterChart>
      <c:valAx>
        <c:axId val="211607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90952"/>
        <c:crosses val="autoZero"/>
        <c:crossBetween val="midCat"/>
      </c:valAx>
      <c:valAx>
        <c:axId val="1429095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6071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031'!$G$35:$G$58</c:f>
              <c:numCache>
                <c:formatCode>General</c:formatCode>
                <c:ptCount val="24"/>
                <c:pt idx="0">
                  <c:v>34.947</c:v>
                </c:pt>
                <c:pt idx="1">
                  <c:v>34.616</c:v>
                </c:pt>
                <c:pt idx="2">
                  <c:v>34.616</c:v>
                </c:pt>
                <c:pt idx="3">
                  <c:v>34.674</c:v>
                </c:pt>
                <c:pt idx="4">
                  <c:v>35.612</c:v>
                </c:pt>
                <c:pt idx="5">
                  <c:v>35.652</c:v>
                </c:pt>
                <c:pt idx="6">
                  <c:v>35.675</c:v>
                </c:pt>
                <c:pt idx="7">
                  <c:v>35.773</c:v>
                </c:pt>
                <c:pt idx="8">
                  <c:v>35.132</c:v>
                </c:pt>
                <c:pt idx="9">
                  <c:v>34.685</c:v>
                </c:pt>
                <c:pt idx="10">
                  <c:v>33.829</c:v>
                </c:pt>
              </c:numCache>
            </c:numRef>
          </c:xVal>
          <c:yVal>
            <c:numRef>
              <c:f>'Station 031'!$H$35:$H$58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9886854"/>
        <c:axId val="56188528"/>
      </c:scatterChart>
      <c:valAx>
        <c:axId val="998868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88528"/>
        <c:crosses val="autoZero"/>
        <c:crossBetween val="midCat"/>
      </c:valAx>
      <c:valAx>
        <c:axId val="5618852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8685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032'!$S$35:$S$45</c:f>
              <c:numCache>
                <c:formatCode>General</c:formatCode>
                <c:ptCount val="11"/>
                <c:pt idx="0">
                  <c:v>235.159377877395</c:v>
                </c:pt>
                <c:pt idx="1">
                  <c:v>149.376932498613</c:v>
                </c:pt>
                <c:pt idx="2">
                  <c:v>59.6847525186081</c:v>
                </c:pt>
                <c:pt idx="3">
                  <c:v>59.3827767957501</c:v>
                </c:pt>
                <c:pt idx="4">
                  <c:v>126.574789020056</c:v>
                </c:pt>
                <c:pt idx="5">
                  <c:v>114.685036816567</c:v>
                </c:pt>
                <c:pt idx="6">
                  <c:v>107.591946657521</c:v>
                </c:pt>
                <c:pt idx="7">
                  <c:v>123.894989589389</c:v>
                </c:pt>
                <c:pt idx="8">
                  <c:v>217.963393770498</c:v>
                </c:pt>
                <c:pt idx="9">
                  <c:v>202.73037778225</c:v>
                </c:pt>
                <c:pt idx="10">
                  <c:v>194.41470199432</c:v>
                </c:pt>
              </c:numCache>
            </c:numRef>
          </c:xVal>
          <c:yVal>
            <c:numRef>
              <c:f>'Station 032'!$H$35:$H$45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37834083"/>
        <c:axId val="33327111"/>
      </c:scatterChart>
      <c:valAx>
        <c:axId val="378340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27111"/>
        <c:crosses val="autoZero"/>
        <c:crossBetween val="midCat"/>
      </c:valAx>
      <c:valAx>
        <c:axId val="3332711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3408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57983598649"/>
          <c:y val="0.0777046095954845"/>
          <c:w val="0.780028943560058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032'!$G$35:$G$58</c:f>
              <c:numCache>
                <c:formatCode>General</c:formatCode>
                <c:ptCount val="24"/>
                <c:pt idx="0">
                  <c:v>34.944</c:v>
                </c:pt>
                <c:pt idx="1">
                  <c:v>34.613</c:v>
                </c:pt>
                <c:pt idx="2">
                  <c:v>34.674</c:v>
                </c:pt>
                <c:pt idx="3">
                  <c:v>34.674</c:v>
                </c:pt>
                <c:pt idx="4">
                  <c:v>35.669</c:v>
                </c:pt>
                <c:pt idx="5">
                  <c:v>35.687</c:v>
                </c:pt>
                <c:pt idx="6">
                  <c:v>35.716</c:v>
                </c:pt>
                <c:pt idx="7">
                  <c:v>35.773</c:v>
                </c:pt>
                <c:pt idx="8">
                  <c:v>35.557</c:v>
                </c:pt>
                <c:pt idx="9">
                  <c:v>34.605</c:v>
                </c:pt>
                <c:pt idx="10">
                  <c:v>33.418</c:v>
                </c:pt>
              </c:numCache>
            </c:numRef>
          </c:xVal>
          <c:yVal>
            <c:numRef>
              <c:f>'Station 032'!$H$35:$H$58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72782518"/>
        <c:axId val="91281553"/>
      </c:scatterChart>
      <c:valAx>
        <c:axId val="727825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3254006539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81553"/>
        <c:crosses val="autoZero"/>
        <c:crossBetween val="midCat"/>
      </c:valAx>
      <c:valAx>
        <c:axId val="9128155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33177895696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8251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033'!$S$35:$S$45</c:f>
              <c:numCache>
                <c:formatCode>General</c:formatCode>
                <c:ptCount val="11"/>
                <c:pt idx="0">
                  <c:v>232.330337407241</c:v>
                </c:pt>
                <c:pt idx="1">
                  <c:v>148.150835577288</c:v>
                </c:pt>
                <c:pt idx="2">
                  <c:v>62.3904221920655</c:v>
                </c:pt>
                <c:pt idx="3">
                  <c:v>112.625222774533</c:v>
                </c:pt>
                <c:pt idx="4">
                  <c:v>112.701805441602</c:v>
                </c:pt>
                <c:pt idx="5">
                  <c:v>115.917551528529</c:v>
                </c:pt>
                <c:pt idx="6">
                  <c:v>111.792842105517</c:v>
                </c:pt>
                <c:pt idx="7">
                  <c:v>125.74561411804</c:v>
                </c:pt>
                <c:pt idx="8">
                  <c:v>206.43193928872</c:v>
                </c:pt>
                <c:pt idx="9">
                  <c:v>198.051063415275</c:v>
                </c:pt>
                <c:pt idx="10">
                  <c:v>194.082426391721</c:v>
                </c:pt>
              </c:numCache>
            </c:numRef>
          </c:xVal>
          <c:yVal>
            <c:numRef>
              <c:f>'Station 033'!$H$35:$H$45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94659676"/>
        <c:axId val="41429795"/>
      </c:scatterChart>
      <c:valAx>
        <c:axId val="946596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29795"/>
        <c:crosses val="autoZero"/>
        <c:crossBetween val="midCat"/>
      </c:valAx>
      <c:valAx>
        <c:axId val="4142979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5967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033'!$G$35:$G$58</c:f>
              <c:numCache>
                <c:formatCode>General</c:formatCode>
                <c:ptCount val="24"/>
                <c:pt idx="0">
                  <c:v>34.94</c:v>
                </c:pt>
                <c:pt idx="1">
                  <c:v>34.626</c:v>
                </c:pt>
                <c:pt idx="2">
                  <c:v>34.656</c:v>
                </c:pt>
                <c:pt idx="3">
                  <c:v>35.657</c:v>
                </c:pt>
                <c:pt idx="4">
                  <c:v>35.653</c:v>
                </c:pt>
                <c:pt idx="5">
                  <c:v>35.701</c:v>
                </c:pt>
                <c:pt idx="6">
                  <c:v>35.747</c:v>
                </c:pt>
                <c:pt idx="7">
                  <c:v>35.769</c:v>
                </c:pt>
                <c:pt idx="8">
                  <c:v>35.822</c:v>
                </c:pt>
                <c:pt idx="9">
                  <c:v>34.046</c:v>
                </c:pt>
                <c:pt idx="10">
                  <c:v>33.326</c:v>
                </c:pt>
              </c:numCache>
            </c:numRef>
          </c:xVal>
          <c:yVal>
            <c:numRef>
              <c:f>'Station 033'!$H$35:$H$58</c:f>
              <c:numCache>
                <c:formatCode>General</c:formatCode>
                <c:ptCount val="24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1798412"/>
        <c:axId val="9714516"/>
      </c:scatterChart>
      <c:valAx>
        <c:axId val="17984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4516"/>
        <c:crosses val="autoZero"/>
        <c:crossBetween val="midCat"/>
      </c:valAx>
      <c:valAx>
        <c:axId val="971451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841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034'!$S$35:$S$45</c:f>
              <c:numCache>
                <c:formatCode>General</c:formatCode>
                <c:ptCount val="11"/>
                <c:pt idx="0">
                  <c:v>232.406540575425</c:v>
                </c:pt>
                <c:pt idx="1">
                  <c:v>148.598827307515</c:v>
                </c:pt>
                <c:pt idx="2">
                  <c:v>69.0146994691959</c:v>
                </c:pt>
                <c:pt idx="3">
                  <c:v>97.1334639298245</c:v>
                </c:pt>
                <c:pt idx="4">
                  <c:v>101.300609664388</c:v>
                </c:pt>
                <c:pt idx="5">
                  <c:v>101.353574929361</c:v>
                </c:pt>
                <c:pt idx="6">
                  <c:v>104.695332373458</c:v>
                </c:pt>
                <c:pt idx="7">
                  <c:v>125.21450332652</c:v>
                </c:pt>
                <c:pt idx="8">
                  <c:v>207.294739288391</c:v>
                </c:pt>
                <c:pt idx="9">
                  <c:v>209.120213608908</c:v>
                </c:pt>
                <c:pt idx="10">
                  <c:v>195.466822647947</c:v>
                </c:pt>
              </c:numCache>
            </c:numRef>
          </c:xVal>
          <c:yVal>
            <c:numRef>
              <c:f>'Station 034'!$H$35:$H$45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7881991"/>
        <c:axId val="65476417"/>
      </c:scatterChart>
      <c:valAx>
        <c:axId val="278819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76417"/>
        <c:crosses val="autoZero"/>
        <c:crossBetween val="midCat"/>
      </c:valAx>
      <c:valAx>
        <c:axId val="6547641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8199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034'!$G$35:$G$45</c:f>
              <c:numCache>
                <c:formatCode>General</c:formatCode>
                <c:ptCount val="11"/>
                <c:pt idx="0">
                  <c:v>34.941</c:v>
                </c:pt>
                <c:pt idx="1">
                  <c:v>34.624</c:v>
                </c:pt>
                <c:pt idx="2">
                  <c:v>34.659</c:v>
                </c:pt>
                <c:pt idx="3">
                  <c:v>35.668</c:v>
                </c:pt>
                <c:pt idx="4">
                  <c:v>35.701</c:v>
                </c:pt>
                <c:pt idx="5">
                  <c:v>35.702</c:v>
                </c:pt>
                <c:pt idx="6">
                  <c:v>35.714</c:v>
                </c:pt>
                <c:pt idx="7">
                  <c:v>35.812</c:v>
                </c:pt>
                <c:pt idx="8">
                  <c:v>35.943</c:v>
                </c:pt>
                <c:pt idx="9">
                  <c:v>35.137</c:v>
                </c:pt>
                <c:pt idx="10">
                  <c:v>33.772</c:v>
                </c:pt>
              </c:numCache>
            </c:numRef>
          </c:xVal>
          <c:yVal>
            <c:numRef>
              <c:f>'Station 034'!$H$35:$H$45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2574676"/>
        <c:axId val="10692710"/>
      </c:scatterChart>
      <c:valAx>
        <c:axId val="225746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92710"/>
        <c:crosses val="autoZero"/>
        <c:crossBetween val="midCat"/>
      </c:valAx>
      <c:valAx>
        <c:axId val="1069271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7467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035'!$S$35:$S$45</c:f>
              <c:numCache>
                <c:formatCode>General</c:formatCode>
                <c:ptCount val="11"/>
                <c:pt idx="0">
                  <c:v>232.832144103615</c:v>
                </c:pt>
                <c:pt idx="1">
                  <c:v>143.501399427065</c:v>
                </c:pt>
                <c:pt idx="2">
                  <c:v>50.7234035868759</c:v>
                </c:pt>
                <c:pt idx="3">
                  <c:v>118.248215993645</c:v>
                </c:pt>
                <c:pt idx="4">
                  <c:v>113.331676345296</c:v>
                </c:pt>
                <c:pt idx="5">
                  <c:v>118.188224253985</c:v>
                </c:pt>
                <c:pt idx="6">
                  <c:v>118.205476889685</c:v>
                </c:pt>
                <c:pt idx="7">
                  <c:v>129.403963698028</c:v>
                </c:pt>
                <c:pt idx="8">
                  <c:v>210.153074129458</c:v>
                </c:pt>
                <c:pt idx="9">
                  <c:v>195.5167901081</c:v>
                </c:pt>
                <c:pt idx="10">
                  <c:v>195.556792825889</c:v>
                </c:pt>
              </c:numCache>
            </c:numRef>
          </c:xVal>
          <c:yVal>
            <c:numRef>
              <c:f>'Station 035'!$H$35:$H$45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89615443"/>
        <c:axId val="14847496"/>
      </c:scatterChart>
      <c:valAx>
        <c:axId val="896154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47496"/>
        <c:crosses val="autoZero"/>
        <c:crossBetween val="midCat"/>
      </c:valAx>
      <c:valAx>
        <c:axId val="1484749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1544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035'!$G$35:$G$45</c:f>
              <c:numCache>
                <c:formatCode>General</c:formatCode>
                <c:ptCount val="11"/>
                <c:pt idx="0">
                  <c:v>34.942</c:v>
                </c:pt>
                <c:pt idx="1">
                  <c:v>34.617</c:v>
                </c:pt>
                <c:pt idx="2">
                  <c:v>34.671</c:v>
                </c:pt>
                <c:pt idx="3">
                  <c:v>35.726</c:v>
                </c:pt>
                <c:pt idx="4">
                  <c:v>35.773</c:v>
                </c:pt>
                <c:pt idx="5">
                  <c:v>35.825</c:v>
                </c:pt>
                <c:pt idx="6">
                  <c:v>35.825</c:v>
                </c:pt>
                <c:pt idx="7">
                  <c:v>35.803</c:v>
                </c:pt>
                <c:pt idx="8">
                  <c:v>35.949</c:v>
                </c:pt>
                <c:pt idx="9">
                  <c:v>33.808</c:v>
                </c:pt>
                <c:pt idx="10">
                  <c:v>33.803</c:v>
                </c:pt>
              </c:numCache>
            </c:numRef>
          </c:xVal>
          <c:yVal>
            <c:numRef>
              <c:f>'Station 035'!$H$35:$H$45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986066"/>
        <c:axId val="68036216"/>
      </c:scatterChart>
      <c:valAx>
        <c:axId val="49860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36216"/>
        <c:crosses val="autoZero"/>
        <c:crossBetween val="midCat"/>
      </c:valAx>
      <c:valAx>
        <c:axId val="6803621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606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036'!$S$35:$S$45</c:f>
              <c:numCache>
                <c:formatCode>General</c:formatCode>
                <c:ptCount val="11"/>
                <c:pt idx="0">
                  <c:v>231.937190483913</c:v>
                </c:pt>
                <c:pt idx="1">
                  <c:v>149.970108887527</c:v>
                </c:pt>
                <c:pt idx="2">
                  <c:v>57.8628675498809</c:v>
                </c:pt>
                <c:pt idx="3">
                  <c:v>76.6165750934996</c:v>
                </c:pt>
                <c:pt idx="4">
                  <c:v>93.7543031994657</c:v>
                </c:pt>
                <c:pt idx="5">
                  <c:v>115.12272513069</c:v>
                </c:pt>
                <c:pt idx="6">
                  <c:v>131.002809988844</c:v>
                </c:pt>
                <c:pt idx="7">
                  <c:v>131.005976271967</c:v>
                </c:pt>
                <c:pt idx="8">
                  <c:v>193.938057026059</c:v>
                </c:pt>
                <c:pt idx="9">
                  <c:v>195.437879987526</c:v>
                </c:pt>
                <c:pt idx="10">
                  <c:v>195.396444447234</c:v>
                </c:pt>
              </c:numCache>
            </c:numRef>
          </c:xVal>
          <c:yVal>
            <c:numRef>
              <c:f>'Station 036'!$H$35:$H$45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54536266"/>
        <c:axId val="95531153"/>
      </c:scatterChart>
      <c:valAx>
        <c:axId val="545362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31153"/>
        <c:crosses val="autoZero"/>
        <c:crossBetween val="midCat"/>
      </c:valAx>
      <c:valAx>
        <c:axId val="9553115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3626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036'!$G$35:$G$45</c:f>
              <c:numCache>
                <c:formatCode>General</c:formatCode>
                <c:ptCount val="11"/>
                <c:pt idx="0">
                  <c:v>34.941</c:v>
                </c:pt>
                <c:pt idx="1">
                  <c:v>34.634</c:v>
                </c:pt>
                <c:pt idx="2">
                  <c:v>34.663</c:v>
                </c:pt>
                <c:pt idx="3">
                  <c:v>35.692</c:v>
                </c:pt>
                <c:pt idx="4">
                  <c:v>35.755</c:v>
                </c:pt>
                <c:pt idx="5">
                  <c:v>35.791</c:v>
                </c:pt>
                <c:pt idx="6">
                  <c:v>35.795</c:v>
                </c:pt>
                <c:pt idx="7">
                  <c:v>35.796</c:v>
                </c:pt>
                <c:pt idx="8">
                  <c:v>35.235</c:v>
                </c:pt>
                <c:pt idx="9">
                  <c:v>34.192</c:v>
                </c:pt>
                <c:pt idx="10">
                  <c:v>34.169</c:v>
                </c:pt>
              </c:numCache>
            </c:numRef>
          </c:xVal>
          <c:yVal>
            <c:numRef>
              <c:f>'Station 036'!$H$35:$H$45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9171866"/>
        <c:axId val="11867775"/>
      </c:scatterChart>
      <c:valAx>
        <c:axId val="291718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67775"/>
        <c:crosses val="autoZero"/>
        <c:crossBetween val="midCat"/>
      </c:valAx>
      <c:valAx>
        <c:axId val="1186777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7186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037'!$S$35:$S$45</c:f>
              <c:numCache>
                <c:formatCode>General</c:formatCode>
                <c:ptCount val="11"/>
                <c:pt idx="0">
                  <c:v>232.798132006135</c:v>
                </c:pt>
                <c:pt idx="1">
                  <c:v>148.576050130048</c:v>
                </c:pt>
                <c:pt idx="2">
                  <c:v>61.4006559635279</c:v>
                </c:pt>
                <c:pt idx="3">
                  <c:v>79.7896967814624</c:v>
                </c:pt>
                <c:pt idx="4">
                  <c:v>107.963444767541</c:v>
                </c:pt>
                <c:pt idx="5">
                  <c:v>110.346745924382</c:v>
                </c:pt>
                <c:pt idx="6">
                  <c:v>129.125532148504</c:v>
                </c:pt>
                <c:pt idx="7">
                  <c:v>190.83368812588</c:v>
                </c:pt>
                <c:pt idx="8">
                  <c:v>191.143249571661</c:v>
                </c:pt>
                <c:pt idx="9">
                  <c:v>198.464418487103</c:v>
                </c:pt>
                <c:pt idx="10">
                  <c:v>198.001287013866</c:v>
                </c:pt>
              </c:numCache>
            </c:numRef>
          </c:xVal>
          <c:yVal>
            <c:numRef>
              <c:f>'Station 037'!$H$35:$H$45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5257419"/>
        <c:axId val="55874126"/>
      </c:scatterChart>
      <c:valAx>
        <c:axId val="252574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74126"/>
        <c:crosses val="autoZero"/>
        <c:crossBetween val="midCat"/>
      </c:valAx>
      <c:valAx>
        <c:axId val="5587412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5741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037'!$G$35:$G$45</c:f>
              <c:numCache>
                <c:formatCode>General</c:formatCode>
                <c:ptCount val="11"/>
                <c:pt idx="0">
                  <c:v>34.942</c:v>
                </c:pt>
                <c:pt idx="1">
                  <c:v>34.632</c:v>
                </c:pt>
                <c:pt idx="2">
                  <c:v>34.666</c:v>
                </c:pt>
                <c:pt idx="3">
                  <c:v>35.709</c:v>
                </c:pt>
                <c:pt idx="4">
                  <c:v>35.752</c:v>
                </c:pt>
                <c:pt idx="5">
                  <c:v>35.776</c:v>
                </c:pt>
                <c:pt idx="6">
                  <c:v>35.856</c:v>
                </c:pt>
                <c:pt idx="7">
                  <c:v>35.539</c:v>
                </c:pt>
                <c:pt idx="8">
                  <c:v>35.566</c:v>
                </c:pt>
                <c:pt idx="9">
                  <c:v>35.265</c:v>
                </c:pt>
                <c:pt idx="10">
                  <c:v>29.811</c:v>
                </c:pt>
              </c:numCache>
            </c:numRef>
          </c:xVal>
          <c:yVal>
            <c:numRef>
              <c:f>'Station 037'!$H$35:$H$45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83954595"/>
        <c:axId val="86196206"/>
      </c:scatterChart>
      <c:valAx>
        <c:axId val="83954595"/>
        <c:scaling>
          <c:orientation val="minMax"/>
          <c:min val="28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96206"/>
        <c:crosses val="autoZero"/>
        <c:crossBetween val="midCat"/>
      </c:valAx>
      <c:valAx>
        <c:axId val="8619620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5459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038'!$S$35:$S$45</c:f>
              <c:numCache>
                <c:formatCode>General</c:formatCode>
                <c:ptCount val="11"/>
                <c:pt idx="0">
                  <c:v>232.129537452335</c:v>
                </c:pt>
                <c:pt idx="1">
                  <c:v>142.790266831592</c:v>
                </c:pt>
                <c:pt idx="2">
                  <c:v>60.6431464346182</c:v>
                </c:pt>
                <c:pt idx="3">
                  <c:v>103.032858607374</c:v>
                </c:pt>
                <c:pt idx="4">
                  <c:v>97.2423127306564</c:v>
                </c:pt>
                <c:pt idx="5">
                  <c:v>93.1736542143625</c:v>
                </c:pt>
                <c:pt idx="6">
                  <c:v>122.095699849819</c:v>
                </c:pt>
                <c:pt idx="7">
                  <c:v>191.469490013895</c:v>
                </c:pt>
                <c:pt idx="8">
                  <c:v>193.491946834577</c:v>
                </c:pt>
                <c:pt idx="9">
                  <c:v>193.414667667156</c:v>
                </c:pt>
                <c:pt idx="10">
                  <c:v>199.468007264569</c:v>
                </c:pt>
              </c:numCache>
            </c:numRef>
          </c:xVal>
          <c:yVal>
            <c:numRef>
              <c:f>'Station 038'!$H$35:$H$45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57120208"/>
        <c:axId val="76493299"/>
      </c:scatterChart>
      <c:valAx>
        <c:axId val="571202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93299"/>
        <c:crosses val="autoZero"/>
        <c:crossBetween val="midCat"/>
      </c:valAx>
      <c:valAx>
        <c:axId val="7649329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2020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038'!$G$35:$G$45</c:f>
              <c:numCache>
                <c:formatCode>General</c:formatCode>
                <c:ptCount val="11"/>
                <c:pt idx="0">
                  <c:v>34.944</c:v>
                </c:pt>
                <c:pt idx="1">
                  <c:v>34.615</c:v>
                </c:pt>
                <c:pt idx="2">
                  <c:v>34.657</c:v>
                </c:pt>
                <c:pt idx="3">
                  <c:v>35.717</c:v>
                </c:pt>
                <c:pt idx="4">
                  <c:v>35.77</c:v>
                </c:pt>
                <c:pt idx="5">
                  <c:v>35.832</c:v>
                </c:pt>
                <c:pt idx="6">
                  <c:v>35.846</c:v>
                </c:pt>
                <c:pt idx="7">
                  <c:v>35.795</c:v>
                </c:pt>
                <c:pt idx="8">
                  <c:v>35.025</c:v>
                </c:pt>
                <c:pt idx="9">
                  <c:v>35.016</c:v>
                </c:pt>
                <c:pt idx="10">
                  <c:v>31.122</c:v>
                </c:pt>
              </c:numCache>
            </c:numRef>
          </c:xVal>
          <c:yVal>
            <c:numRef>
              <c:f>'Station 038'!$H$35:$H$45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71756757"/>
        <c:axId val="159020"/>
      </c:scatterChart>
      <c:valAx>
        <c:axId val="717567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020"/>
        <c:crosses val="autoZero"/>
        <c:crossBetween val="midCat"/>
      </c:valAx>
      <c:valAx>
        <c:axId val="15902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5675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039'!$S$35:$S$45</c:f>
              <c:numCache>
                <c:formatCode>General</c:formatCode>
                <c:ptCount val="11"/>
                <c:pt idx="0">
                  <c:v>238.147374075214</c:v>
                </c:pt>
                <c:pt idx="1">
                  <c:v>141.051247718092</c:v>
                </c:pt>
                <c:pt idx="2">
                  <c:v>70.8824408944625</c:v>
                </c:pt>
                <c:pt idx="3">
                  <c:v>124.793805931263</c:v>
                </c:pt>
                <c:pt idx="4">
                  <c:v>127.941778658657</c:v>
                </c:pt>
                <c:pt idx="5">
                  <c:v>134.425295652825</c:v>
                </c:pt>
                <c:pt idx="6">
                  <c:v>113.886142150115</c:v>
                </c:pt>
                <c:pt idx="7">
                  <c:v>192.5391569006</c:v>
                </c:pt>
                <c:pt idx="8">
                  <c:v>194.492767590158</c:v>
                </c:pt>
                <c:pt idx="9">
                  <c:v>201.422728216799</c:v>
                </c:pt>
                <c:pt idx="10">
                  <c:v>201.901491517863</c:v>
                </c:pt>
              </c:numCache>
            </c:numRef>
          </c:xVal>
          <c:yVal>
            <c:numRef>
              <c:f>'Station 039'!$H$35:$H$45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</c:ser>
        <c:axId val="10263740"/>
        <c:axId val="39653835"/>
      </c:scatterChart>
      <c:valAx>
        <c:axId val="102637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53835"/>
        <c:crosses val="autoZero"/>
        <c:crossBetween val="midCat"/>
      </c:valAx>
      <c:valAx>
        <c:axId val="3965383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6374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039'!$G$35:$G$45</c:f>
              <c:numCache>
                <c:formatCode>General</c:formatCode>
                <c:ptCount val="11"/>
                <c:pt idx="0">
                  <c:v>34.955</c:v>
                </c:pt>
                <c:pt idx="1">
                  <c:v>34.603</c:v>
                </c:pt>
                <c:pt idx="2">
                  <c:v>34.673</c:v>
                </c:pt>
                <c:pt idx="3">
                  <c:v>35.771</c:v>
                </c:pt>
                <c:pt idx="4">
                  <c:v>35.834</c:v>
                </c:pt>
                <c:pt idx="5">
                  <c:v>35.928</c:v>
                </c:pt>
                <c:pt idx="6">
                  <c:v>35.954</c:v>
                </c:pt>
                <c:pt idx="7">
                  <c:v>35.847</c:v>
                </c:pt>
                <c:pt idx="8">
                  <c:v>35.216</c:v>
                </c:pt>
                <c:pt idx="9">
                  <c:v>30.292</c:v>
                </c:pt>
                <c:pt idx="10">
                  <c:v>30.28</c:v>
                </c:pt>
              </c:numCache>
            </c:numRef>
          </c:xVal>
          <c:yVal>
            <c:numRef>
              <c:f>'Station 039'!$H$35:$H$45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</c:ser>
        <c:axId val="91124634"/>
        <c:axId val="15871250"/>
      </c:scatterChart>
      <c:valAx>
        <c:axId val="91124634"/>
        <c:scaling>
          <c:orientation val="minMax"/>
          <c:min val="28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71250"/>
        <c:crosses val="autoZero"/>
        <c:crossBetween val="midCat"/>
      </c:valAx>
      <c:valAx>
        <c:axId val="1587125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2463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040'!$S$35:$S$45</c:f>
              <c:numCache>
                <c:formatCode>General</c:formatCode>
                <c:ptCount val="11"/>
                <c:pt idx="0">
                  <c:v>239.847319372777</c:v>
                </c:pt>
                <c:pt idx="1">
                  <c:v>238.902723808643</c:v>
                </c:pt>
                <c:pt idx="2">
                  <c:v>153.531541326202</c:v>
                </c:pt>
                <c:pt idx="3">
                  <c:v>110.571856830253</c:v>
                </c:pt>
                <c:pt idx="4">
                  <c:v>144.3986814686</c:v>
                </c:pt>
                <c:pt idx="5">
                  <c:v>146.395614625891</c:v>
                </c:pt>
                <c:pt idx="6">
                  <c:v>147.570821722209</c:v>
                </c:pt>
                <c:pt idx="7">
                  <c:v>140.910093525236</c:v>
                </c:pt>
                <c:pt idx="8">
                  <c:v>199.386628575603</c:v>
                </c:pt>
                <c:pt idx="9">
                  <c:v>199.431662852302</c:v>
                </c:pt>
                <c:pt idx="10">
                  <c:v>199.26277324955</c:v>
                </c:pt>
              </c:numCache>
            </c:numRef>
          </c:xVal>
          <c:yVal>
            <c:numRef>
              <c:f>'Station 040'!$H$35:$H$45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1906395"/>
        <c:axId val="51234289"/>
      </c:scatterChart>
      <c:valAx>
        <c:axId val="419063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34289"/>
        <c:crosses val="autoZero"/>
        <c:crossBetween val="midCat"/>
      </c:valAx>
      <c:valAx>
        <c:axId val="5123428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0639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040'!$G$35:$G$45</c:f>
              <c:numCache>
                <c:formatCode>General</c:formatCode>
                <c:ptCount val="11"/>
                <c:pt idx="0">
                  <c:v>34.952</c:v>
                </c:pt>
                <c:pt idx="1">
                  <c:v>34.951</c:v>
                </c:pt>
                <c:pt idx="2">
                  <c:v>34.617</c:v>
                </c:pt>
                <c:pt idx="3">
                  <c:v>34.612</c:v>
                </c:pt>
                <c:pt idx="4">
                  <c:v>35.7</c:v>
                </c:pt>
                <c:pt idx="5">
                  <c:v>35.757</c:v>
                </c:pt>
                <c:pt idx="6">
                  <c:v>35.793</c:v>
                </c:pt>
                <c:pt idx="7">
                  <c:v>35.894</c:v>
                </c:pt>
                <c:pt idx="8">
                  <c:v>35.218</c:v>
                </c:pt>
                <c:pt idx="9">
                  <c:v>35.217</c:v>
                </c:pt>
                <c:pt idx="10">
                  <c:v>35.215</c:v>
                </c:pt>
              </c:numCache>
            </c:numRef>
          </c:xVal>
          <c:yVal>
            <c:numRef>
              <c:f>'Station 040'!$H$35:$H$45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60922915"/>
        <c:axId val="8050578"/>
      </c:scatterChart>
      <c:valAx>
        <c:axId val="609229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50578"/>
        <c:crosses val="autoZero"/>
        <c:crossBetween val="midCat"/>
      </c:valAx>
      <c:valAx>
        <c:axId val="805057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2291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041'!$S$35:$S$45</c:f>
              <c:numCache>
                <c:formatCode>General</c:formatCode>
                <c:ptCount val="11"/>
                <c:pt idx="0">
                  <c:v>242.075656615689</c:v>
                </c:pt>
                <c:pt idx="1">
                  <c:v>153.075933285201</c:v>
                </c:pt>
                <c:pt idx="2">
                  <c:v>153.347140101431</c:v>
                </c:pt>
                <c:pt idx="3">
                  <c:v>120.148132731322</c:v>
                </c:pt>
                <c:pt idx="4">
                  <c:v>146.876822733242</c:v>
                </c:pt>
                <c:pt idx="5">
                  <c:v>146.659016772434</c:v>
                </c:pt>
                <c:pt idx="6">
                  <c:v>147.880761637222</c:v>
                </c:pt>
                <c:pt idx="7">
                  <c:v>139.515486853021</c:v>
                </c:pt>
                <c:pt idx="8">
                  <c:v>201.507814570331</c:v>
                </c:pt>
                <c:pt idx="9">
                  <c:v>201.286164012002</c:v>
                </c:pt>
                <c:pt idx="10">
                  <c:v>200.080482634035</c:v>
                </c:pt>
              </c:numCache>
            </c:numRef>
          </c:xVal>
          <c:yVal>
            <c:numRef>
              <c:f>'Station 041'!$H$35:$H$45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71317103"/>
        <c:axId val="59254247"/>
      </c:scatterChart>
      <c:valAx>
        <c:axId val="713171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54247"/>
        <c:crosses val="autoZero"/>
        <c:crossBetween val="midCat"/>
      </c:valAx>
      <c:valAx>
        <c:axId val="5925424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1710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041'!$G$35:$G$45</c:f>
              <c:numCache>
                <c:formatCode>General</c:formatCode>
                <c:ptCount val="11"/>
                <c:pt idx="0">
                  <c:v>34.952</c:v>
                </c:pt>
                <c:pt idx="1">
                  <c:v>34.626</c:v>
                </c:pt>
                <c:pt idx="2">
                  <c:v>34.626</c:v>
                </c:pt>
                <c:pt idx="3">
                  <c:v>34.615</c:v>
                </c:pt>
                <c:pt idx="4">
                  <c:v>35.727</c:v>
                </c:pt>
                <c:pt idx="5">
                  <c:v>35.774</c:v>
                </c:pt>
                <c:pt idx="6">
                  <c:v>35.829</c:v>
                </c:pt>
                <c:pt idx="7">
                  <c:v>35.875</c:v>
                </c:pt>
                <c:pt idx="8">
                  <c:v>34.95</c:v>
                </c:pt>
                <c:pt idx="9">
                  <c:v>34.876</c:v>
                </c:pt>
                <c:pt idx="10">
                  <c:v>34.9</c:v>
                </c:pt>
              </c:numCache>
            </c:numRef>
          </c:xVal>
          <c:yVal>
            <c:numRef>
              <c:f>'Station 041'!$H$35:$H$45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74176059"/>
        <c:axId val="23166600"/>
      </c:scatterChart>
      <c:valAx>
        <c:axId val="741760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66600"/>
        <c:crosses val="autoZero"/>
        <c:crossBetween val="midCat"/>
      </c:valAx>
      <c:valAx>
        <c:axId val="2316660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7605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042'!$S$35:$S$45</c:f>
              <c:numCache>
                <c:formatCode>General</c:formatCode>
                <c:ptCount val="11"/>
                <c:pt idx="0">
                  <c:v>241.694940947486</c:v>
                </c:pt>
                <c:pt idx="1">
                  <c:v>150.69635643919</c:v>
                </c:pt>
                <c:pt idx="2">
                  <c:v>121.292909215365</c:v>
                </c:pt>
                <c:pt idx="3">
                  <c:v>121.465085516788</c:v>
                </c:pt>
                <c:pt idx="4">
                  <c:v>146.745488634524</c:v>
                </c:pt>
                <c:pt idx="5">
                  <c:v>147.167766803</c:v>
                </c:pt>
                <c:pt idx="6">
                  <c:v>140.859086037464</c:v>
                </c:pt>
                <c:pt idx="7">
                  <c:v>155.674919590095</c:v>
                </c:pt>
                <c:pt idx="8">
                  <c:v>200.294186289084</c:v>
                </c:pt>
                <c:pt idx="9">
                  <c:v>200.552988541944</c:v>
                </c:pt>
                <c:pt idx="10">
                  <c:v>200.227133045533</c:v>
                </c:pt>
              </c:numCache>
            </c:numRef>
          </c:xVal>
          <c:yVal>
            <c:numRef>
              <c:f>'Station 042'!$H$35:$H$45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2497013"/>
        <c:axId val="56053113"/>
      </c:scatterChart>
      <c:valAx>
        <c:axId val="424970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53113"/>
        <c:crosses val="autoZero"/>
        <c:crossBetween val="midCat"/>
      </c:valAx>
      <c:valAx>
        <c:axId val="5605311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9701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042'!$G$35:$G$45</c:f>
              <c:numCache>
                <c:formatCode>General</c:formatCode>
                <c:ptCount val="11"/>
                <c:pt idx="0">
                  <c:v>34.955</c:v>
                </c:pt>
                <c:pt idx="1">
                  <c:v>34.601</c:v>
                </c:pt>
                <c:pt idx="2">
                  <c:v>34.631</c:v>
                </c:pt>
                <c:pt idx="3">
                  <c:v>34.631</c:v>
                </c:pt>
                <c:pt idx="4">
                  <c:v>35.756</c:v>
                </c:pt>
                <c:pt idx="5">
                  <c:v>35.816</c:v>
                </c:pt>
                <c:pt idx="6">
                  <c:v>35.878</c:v>
                </c:pt>
                <c:pt idx="7">
                  <c:v>35.884</c:v>
                </c:pt>
                <c:pt idx="8">
                  <c:v>34.848</c:v>
                </c:pt>
                <c:pt idx="9">
                  <c:v>34.784</c:v>
                </c:pt>
                <c:pt idx="10">
                  <c:v>34.77</c:v>
                </c:pt>
              </c:numCache>
            </c:numRef>
          </c:xVal>
          <c:yVal>
            <c:numRef>
              <c:f>'Station 042'!$H$35:$H$45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37974598"/>
        <c:axId val="92915544"/>
      </c:scatterChart>
      <c:valAx>
        <c:axId val="379745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15544"/>
        <c:crosses val="autoZero"/>
        <c:crossBetween val="midCat"/>
      </c:valAx>
      <c:valAx>
        <c:axId val="9291554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7459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043'!$S$35:$S$45</c:f>
              <c:numCache>
                <c:formatCode>General</c:formatCode>
                <c:ptCount val="11"/>
                <c:pt idx="0">
                  <c:v>243.098663471085</c:v>
                </c:pt>
                <c:pt idx="1">
                  <c:v>155.247716155174</c:v>
                </c:pt>
                <c:pt idx="2">
                  <c:v>134.149772224601</c:v>
                </c:pt>
                <c:pt idx="3">
                  <c:v>143.317961343751</c:v>
                </c:pt>
                <c:pt idx="4">
                  <c:v>143.887428380247</c:v>
                </c:pt>
                <c:pt idx="5">
                  <c:v>146.77046226561</c:v>
                </c:pt>
                <c:pt idx="6">
                  <c:v>119.516636299888</c:v>
                </c:pt>
                <c:pt idx="7">
                  <c:v>204.9493896538</c:v>
                </c:pt>
                <c:pt idx="8">
                  <c:v>201.125209189877</c:v>
                </c:pt>
                <c:pt idx="9">
                  <c:v>200.451970281326</c:v>
                </c:pt>
                <c:pt idx="10">
                  <c:v>200.171733234102</c:v>
                </c:pt>
              </c:numCache>
            </c:numRef>
          </c:xVal>
          <c:yVal>
            <c:numRef>
              <c:f>'Station 043'!$H$35:$H$45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16426828"/>
        <c:axId val="4868927"/>
      </c:scatterChart>
      <c:valAx>
        <c:axId val="164268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8927"/>
        <c:crosses val="autoZero"/>
        <c:crossBetween val="midCat"/>
      </c:valAx>
      <c:valAx>
        <c:axId val="486892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2682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043'!$G$35:$G$45</c:f>
              <c:numCache>
                <c:formatCode>General</c:formatCode>
                <c:ptCount val="11"/>
                <c:pt idx="0">
                  <c:v>34.957</c:v>
                </c:pt>
                <c:pt idx="1">
                  <c:v>34.629</c:v>
                </c:pt>
                <c:pt idx="2">
                  <c:v>34.581</c:v>
                </c:pt>
                <c:pt idx="3">
                  <c:v>35.79</c:v>
                </c:pt>
                <c:pt idx="4">
                  <c:v>35.791</c:v>
                </c:pt>
                <c:pt idx="5">
                  <c:v>35.822</c:v>
                </c:pt>
                <c:pt idx="6">
                  <c:v>35.851</c:v>
                </c:pt>
                <c:pt idx="7">
                  <c:v>35.85</c:v>
                </c:pt>
                <c:pt idx="8">
                  <c:v>35.056</c:v>
                </c:pt>
                <c:pt idx="9">
                  <c:v>35.026</c:v>
                </c:pt>
                <c:pt idx="10">
                  <c:v>35.027</c:v>
                </c:pt>
              </c:numCache>
            </c:numRef>
          </c:xVal>
          <c:yVal>
            <c:numRef>
              <c:f>'Station 043'!$H$35:$H$45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100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6356820"/>
        <c:axId val="19736405"/>
      </c:scatterChart>
      <c:valAx>
        <c:axId val="263568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36405"/>
        <c:crosses val="autoZero"/>
        <c:crossBetween val="midCat"/>
      </c:valAx>
      <c:valAx>
        <c:axId val="1973640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5682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044'!$S$35:$S$45</c:f>
              <c:numCache>
                <c:formatCode>General</c:formatCode>
                <c:ptCount val="11"/>
                <c:pt idx="0">
                  <c:v>247.780875023976</c:v>
                </c:pt>
                <c:pt idx="1">
                  <c:v>156.107439035077</c:v>
                </c:pt>
                <c:pt idx="2">
                  <c:v>125.334741111647</c:v>
                </c:pt>
                <c:pt idx="3">
                  <c:v>137.545269771817</c:v>
                </c:pt>
                <c:pt idx="4">
                  <c:v>146.652669507209</c:v>
                </c:pt>
                <c:pt idx="5">
                  <c:v>146.298049851085</c:v>
                </c:pt>
                <c:pt idx="6">
                  <c:v>153.303120777256</c:v>
                </c:pt>
                <c:pt idx="7">
                  <c:v>201.672235790638</c:v>
                </c:pt>
                <c:pt idx="8">
                  <c:v>199.781428390803</c:v>
                </c:pt>
                <c:pt idx="9">
                  <c:v>199.202223046124</c:v>
                </c:pt>
                <c:pt idx="10">
                  <c:v>199.173027995616</c:v>
                </c:pt>
              </c:numCache>
            </c:numRef>
          </c:xVal>
          <c:yVal>
            <c:numRef>
              <c:f>'Station 044'!$H$35:$H$45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1928204"/>
        <c:axId val="24060421"/>
      </c:scatterChart>
      <c:valAx>
        <c:axId val="419282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60421"/>
        <c:crosses val="autoZero"/>
        <c:crossBetween val="midCat"/>
      </c:valAx>
      <c:valAx>
        <c:axId val="2406042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2820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044'!$G$35:$G$45</c:f>
              <c:numCache>
                <c:formatCode>General</c:formatCode>
                <c:ptCount val="11"/>
                <c:pt idx="0">
                  <c:v>34.957</c:v>
                </c:pt>
                <c:pt idx="1">
                  <c:v>34.627</c:v>
                </c:pt>
                <c:pt idx="2">
                  <c:v>34.587</c:v>
                </c:pt>
                <c:pt idx="3">
                  <c:v>35.813</c:v>
                </c:pt>
                <c:pt idx="4">
                  <c:v>35.952</c:v>
                </c:pt>
                <c:pt idx="5">
                  <c:v>35.952</c:v>
                </c:pt>
                <c:pt idx="6">
                  <c:v>36.121</c:v>
                </c:pt>
                <c:pt idx="7">
                  <c:v>35.965</c:v>
                </c:pt>
                <c:pt idx="8">
                  <c:v>35.173</c:v>
                </c:pt>
                <c:pt idx="9">
                  <c:v>35.086</c:v>
                </c:pt>
                <c:pt idx="10">
                  <c:v>35.081</c:v>
                </c:pt>
              </c:numCache>
            </c:numRef>
          </c:xVal>
          <c:yVal>
            <c:numRef>
              <c:f>'Station 044'!$H$35:$H$45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89764816"/>
        <c:axId val="21685442"/>
      </c:scatterChart>
      <c:valAx>
        <c:axId val="897648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85442"/>
        <c:crosses val="autoZero"/>
        <c:crossBetween val="midCat"/>
      </c:valAx>
      <c:valAx>
        <c:axId val="2168544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6481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045'!$S$35:$S$45</c:f>
              <c:numCache>
                <c:formatCode>General</c:formatCode>
                <c:ptCount val="11"/>
                <c:pt idx="0">
                  <c:v>248.220839174843</c:v>
                </c:pt>
                <c:pt idx="1">
                  <c:v>154.808352377653</c:v>
                </c:pt>
                <c:pt idx="2">
                  <c:v>120.280335931281</c:v>
                </c:pt>
                <c:pt idx="3">
                  <c:v>165.282463155912</c:v>
                </c:pt>
                <c:pt idx="4">
                  <c:v>168.94133656336</c:v>
                </c:pt>
                <c:pt idx="5">
                  <c:v>176.591127468878</c:v>
                </c:pt>
                <c:pt idx="6">
                  <c:v>176.705811642517</c:v>
                </c:pt>
                <c:pt idx="7">
                  <c:v>184.326214885341</c:v>
                </c:pt>
                <c:pt idx="8">
                  <c:v>198.419571664518</c:v>
                </c:pt>
                <c:pt idx="9">
                  <c:v>198.289224611744</c:v>
                </c:pt>
                <c:pt idx="10">
                  <c:v>198.280076504099</c:v>
                </c:pt>
              </c:numCache>
            </c:numRef>
          </c:xVal>
          <c:yVal>
            <c:numRef>
              <c:f>'Station 045'!$H$35:$H$45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7158512"/>
        <c:axId val="62517631"/>
      </c:scatterChart>
      <c:valAx>
        <c:axId val="471585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17631"/>
        <c:crosses val="autoZero"/>
        <c:crossBetween val="midCat"/>
      </c:valAx>
      <c:valAx>
        <c:axId val="6251763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5851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045'!$G$35:$G$45</c:f>
              <c:numCache>
                <c:formatCode>General</c:formatCode>
                <c:ptCount val="11"/>
                <c:pt idx="0">
                  <c:v>34.96</c:v>
                </c:pt>
                <c:pt idx="1">
                  <c:v>34.623</c:v>
                </c:pt>
                <c:pt idx="2">
                  <c:v>34.638</c:v>
                </c:pt>
                <c:pt idx="3">
                  <c:v>35.867</c:v>
                </c:pt>
                <c:pt idx="4">
                  <c:v>36.015</c:v>
                </c:pt>
                <c:pt idx="5">
                  <c:v>36.216</c:v>
                </c:pt>
                <c:pt idx="6">
                  <c:v>36.215</c:v>
                </c:pt>
                <c:pt idx="7">
                  <c:v>36.404</c:v>
                </c:pt>
                <c:pt idx="8">
                  <c:v>34.994</c:v>
                </c:pt>
                <c:pt idx="9">
                  <c:v>34.979</c:v>
                </c:pt>
                <c:pt idx="10">
                  <c:v>34.981</c:v>
                </c:pt>
              </c:numCache>
            </c:numRef>
          </c:xVal>
          <c:yVal>
            <c:numRef>
              <c:f>'Station 045'!$H$35:$H$45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2824722"/>
        <c:axId val="12169276"/>
      </c:scatterChart>
      <c:valAx>
        <c:axId val="428247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69276"/>
        <c:crosses val="autoZero"/>
        <c:crossBetween val="midCat"/>
      </c:valAx>
      <c:valAx>
        <c:axId val="1216927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2472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046'!$S$35:$S$45</c:f>
              <c:numCache>
                <c:formatCode>General</c:formatCode>
                <c:ptCount val="11"/>
                <c:pt idx="0">
                  <c:v>248.096612493579</c:v>
                </c:pt>
                <c:pt idx="1">
                  <c:v>152.786738944209</c:v>
                </c:pt>
                <c:pt idx="2">
                  <c:v>118.739734275654</c:v>
                </c:pt>
                <c:pt idx="3">
                  <c:v>158.660379074069</c:v>
                </c:pt>
                <c:pt idx="4">
                  <c:v>166.626868932877</c:v>
                </c:pt>
                <c:pt idx="6">
                  <c:v>202.466971823449</c:v>
                </c:pt>
                <c:pt idx="7">
                  <c:v>203.447642224937</c:v>
                </c:pt>
                <c:pt idx="8">
                  <c:v>196.33339273368</c:v>
                </c:pt>
                <c:pt idx="9">
                  <c:v>196.329756605221</c:v>
                </c:pt>
                <c:pt idx="10">
                  <c:v>196.071352817256</c:v>
                </c:pt>
              </c:numCache>
            </c:numRef>
          </c:xVal>
          <c:yVal>
            <c:numRef>
              <c:f>'Station 046'!$H$35:$H$45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4598689"/>
        <c:axId val="12695556"/>
      </c:scatterChart>
      <c:valAx>
        <c:axId val="245986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95556"/>
        <c:crosses val="autoZero"/>
        <c:crossBetween val="midCat"/>
      </c:valAx>
      <c:valAx>
        <c:axId val="1269555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9868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046'!$G$35:$G$45</c:f>
              <c:numCache>
                <c:formatCode>General</c:formatCode>
                <c:ptCount val="11"/>
                <c:pt idx="0">
                  <c:v>34.962</c:v>
                </c:pt>
                <c:pt idx="1">
                  <c:v>34.61</c:v>
                </c:pt>
                <c:pt idx="2">
                  <c:v>34.636</c:v>
                </c:pt>
                <c:pt idx="3">
                  <c:v>35.84</c:v>
                </c:pt>
                <c:pt idx="4">
                  <c:v>36.08</c:v>
                </c:pt>
                <c:pt idx="6">
                  <c:v>35.775</c:v>
                </c:pt>
                <c:pt idx="7">
                  <c:v>35.763</c:v>
                </c:pt>
                <c:pt idx="8">
                  <c:v>34.435</c:v>
                </c:pt>
                <c:pt idx="9">
                  <c:v>34.438</c:v>
                </c:pt>
                <c:pt idx="10">
                  <c:v>34.438</c:v>
                </c:pt>
              </c:numCache>
            </c:numRef>
          </c:xVal>
          <c:yVal>
            <c:numRef>
              <c:f>'Station 046'!$H$35:$H$45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25023071"/>
        <c:axId val="53827904"/>
      </c:scatterChart>
      <c:valAx>
        <c:axId val="250230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27904"/>
        <c:crosses val="autoZero"/>
        <c:crossBetween val="midCat"/>
      </c:valAx>
      <c:valAx>
        <c:axId val="5382790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2307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05170078866"/>
          <c:y val="0.0743179680150517"/>
          <c:w val="0.774555883055843"/>
          <c:h val="0.89444967074318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047'!$S$35:$S$45</c:f>
              <c:numCache>
                <c:formatCode>General</c:formatCode>
                <c:ptCount val="11"/>
                <c:pt idx="0">
                  <c:v>248.268276690802</c:v>
                </c:pt>
                <c:pt idx="1">
                  <c:v>152.524572691433</c:v>
                </c:pt>
                <c:pt idx="2">
                  <c:v>110.820747273004</c:v>
                </c:pt>
                <c:pt idx="3">
                  <c:v>122.010925422315</c:v>
                </c:pt>
                <c:pt idx="4">
                  <c:v>130.932032664418</c:v>
                </c:pt>
                <c:pt idx="5">
                  <c:v>133.367472828565</c:v>
                </c:pt>
                <c:pt idx="6">
                  <c:v>199.669808850744</c:v>
                </c:pt>
                <c:pt idx="7">
                  <c:v>194.461273232153</c:v>
                </c:pt>
                <c:pt idx="8">
                  <c:v>194.608410592386</c:v>
                </c:pt>
                <c:pt idx="9">
                  <c:v>194.330250820969</c:v>
                </c:pt>
                <c:pt idx="10">
                  <c:v>194.056682961702</c:v>
                </c:pt>
              </c:numCache>
            </c:numRef>
          </c:xVal>
          <c:yVal>
            <c:numRef>
              <c:f>'Station 047'!$H$35:$H$45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44958883"/>
        <c:axId val="47177059"/>
      </c:scatterChart>
      <c:valAx>
        <c:axId val="449588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788018800287"/>
              <c:y val="0.147318908748824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77059"/>
        <c:crosses val="autoZero"/>
        <c:crossBetween val="midCat"/>
      </c:valAx>
      <c:valAx>
        <c:axId val="4717705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8017207042141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5888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45656230562"/>
          <c:y val="0.0777046095954845"/>
          <c:w val="0.780012440389799"/>
          <c:h val="0.8911571025399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047'!$G$35:$G$45</c:f>
              <c:numCache>
                <c:formatCode>General</c:formatCode>
                <c:ptCount val="11"/>
                <c:pt idx="0">
                  <c:v>34.96</c:v>
                </c:pt>
                <c:pt idx="1">
                  <c:v>34.598</c:v>
                </c:pt>
                <c:pt idx="2">
                  <c:v>34.659</c:v>
                </c:pt>
                <c:pt idx="3">
                  <c:v>35.673</c:v>
                </c:pt>
                <c:pt idx="4">
                  <c:v>35.834</c:v>
                </c:pt>
                <c:pt idx="5">
                  <c:v>35.89</c:v>
                </c:pt>
                <c:pt idx="6">
                  <c:v>35.846</c:v>
                </c:pt>
                <c:pt idx="7">
                  <c:v>34.505</c:v>
                </c:pt>
                <c:pt idx="8">
                  <c:v>34.506</c:v>
                </c:pt>
                <c:pt idx="9">
                  <c:v>34.494</c:v>
                </c:pt>
                <c:pt idx="10">
                  <c:v>34.493</c:v>
                </c:pt>
              </c:numCache>
            </c:numRef>
          </c:xVal>
          <c:yVal>
            <c:numRef>
              <c:f>'Station 047'!$H$35:$H$45</c:f>
              <c:numCache>
                <c:formatCode>General</c:formatCode>
                <c:ptCount val="11"/>
                <c:pt idx="0">
                  <c:v>2000</c:v>
                </c:pt>
                <c:pt idx="1">
                  <c:v>1000</c:v>
                </c:pt>
                <c:pt idx="2">
                  <c:v>500</c:v>
                </c:pt>
                <c:pt idx="3">
                  <c:v>100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1"/>
        </c:ser>
        <c:axId val="39906612"/>
        <c:axId val="43618900"/>
      </c:scatterChart>
      <c:valAx>
        <c:axId val="399066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6985278872"/>
              <c:y val="0.15710253998118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18900"/>
        <c:crosses val="autoZero"/>
        <c:crossBetween val="midCat"/>
      </c:valAx>
      <c:valAx>
        <c:axId val="43618900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3060335890525"/>
              <c:y val="0.7888052681091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0661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fr-FR" sz="1400" spc="-1" strike="noStrike">
                <a:solidFill>
                  <a:srgbClr val="000000"/>
                </a:solidFill>
                <a:latin typeface="Calibri"/>
              </a:rPr>
              <a:t>PIRATA Fr27 Station 048- Oxygène dissous (µmol.kg-1)</a:t>
            </a:r>
          </a:p>
        </c:rich>
      </c:tx>
      <c:layout>
        <c:manualLayout>
          <c:xMode val="edge"/>
          <c:yMode val="edge"/>
          <c:x val="0.141027387927511"/>
          <c:y val="0.04971762807583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9543534541491"/>
          <c:y val="0.0844090359015732"/>
          <c:w val="0.774696825180542"/>
          <c:h val="0.89441306978620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048'!$T$80:$T$81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048'!$V$80:$V$81</c:f>
              <c:numCache>
                <c:formatCode>General</c:formatCode>
                <c:ptCount val="2"/>
                <c:pt idx="0">
                  <c:v>248.065161919212</c:v>
                </c:pt>
                <c:pt idx="1">
                  <c:v>248.065161919212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048'!$T$80:$T$81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048'!$U$80:$U$81</c:f>
              <c:numCache>
                <c:formatCode>General</c:formatCode>
                <c:ptCount val="2"/>
                <c:pt idx="0">
                  <c:v>246.785565822231</c:v>
                </c:pt>
                <c:pt idx="1">
                  <c:v>246.785565822231</c:v>
                </c:pt>
              </c:numCache>
            </c:numRef>
          </c:yVal>
          <c:smooth val="1"/>
        </c:ser>
        <c:ser>
          <c:idx val="2"/>
          <c:order val="2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048'!$T$80:$T$81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048'!$W$80:$W$81</c:f>
              <c:numCache>
                <c:formatCode>General</c:formatCode>
                <c:ptCount val="2"/>
                <c:pt idx="0">
                  <c:v>249.344758016193</c:v>
                </c:pt>
                <c:pt idx="1">
                  <c:v>249.344758016193</c:v>
                </c:pt>
              </c:numCache>
            </c:numRef>
          </c:yVal>
          <c:smooth val="1"/>
        </c:ser>
        <c:ser>
          <c:idx val="3"/>
          <c:order val="3"/>
          <c:spPr>
            <a:solidFill>
              <a:srgbClr val="99ccff"/>
            </a:solidFill>
            <a:ln w="2844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048'!$C$35:$C$45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'Station 048'!$S$35:$S$45</c:f>
              <c:numCache>
                <c:formatCode>General</c:formatCode>
                <c:ptCount val="11"/>
                <c:pt idx="0">
                  <c:v>247.583806305608</c:v>
                </c:pt>
                <c:pt idx="1">
                  <c:v>247.505006242141</c:v>
                </c:pt>
                <c:pt idx="2">
                  <c:v>247.479535052944</c:v>
                </c:pt>
                <c:pt idx="3">
                  <c:v>247.45476987033</c:v>
                </c:pt>
                <c:pt idx="4">
                  <c:v>247.966427672261</c:v>
                </c:pt>
                <c:pt idx="5">
                  <c:v>247.504487278605</c:v>
                </c:pt>
                <c:pt idx="6">
                  <c:v>247.968433786898</c:v>
                </c:pt>
                <c:pt idx="7">
                  <c:v>248.628350148574</c:v>
                </c:pt>
                <c:pt idx="8">
                  <c:v>248.683835313896</c:v>
                </c:pt>
                <c:pt idx="9">
                  <c:v>248.930976131054</c:v>
                </c:pt>
                <c:pt idx="10">
                  <c:v>249.011153309018</c:v>
                </c:pt>
              </c:numCache>
            </c:numRef>
          </c:yVal>
          <c:smooth val="1"/>
        </c:ser>
        <c:ser>
          <c:idx val="4"/>
          <c:order val="4"/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048'!$T$80:$T$81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048'!$V$80:$V$81</c:f>
              <c:numCache>
                <c:formatCode>General</c:formatCode>
                <c:ptCount val="2"/>
                <c:pt idx="0">
                  <c:v>248.065161919212</c:v>
                </c:pt>
                <c:pt idx="1">
                  <c:v>248.065161919212</c:v>
                </c:pt>
              </c:numCache>
            </c:numRef>
          </c:yVal>
          <c:smooth val="1"/>
        </c:ser>
        <c:ser>
          <c:idx val="5"/>
          <c:order val="5"/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square"/>
            <c:size val="5"/>
            <c:spPr>
              <a:solidFill>
                <a:srgbClr val="426fa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048'!$T$80:$T$81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048'!$U$80:$U$81</c:f>
              <c:numCache>
                <c:formatCode>General</c:formatCode>
                <c:ptCount val="2"/>
                <c:pt idx="0">
                  <c:v>246.785565822231</c:v>
                </c:pt>
                <c:pt idx="1">
                  <c:v>246.785565822231</c:v>
                </c:pt>
              </c:numCache>
            </c:numRef>
          </c:yVal>
          <c:smooth val="1"/>
        </c:ser>
        <c:ser>
          <c:idx val="6"/>
          <c:order val="6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numFmt formatCode="General" sourceLinked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eparator> </c:separator>
            </c:dLbl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048'!$T$80:$T$81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048'!$W$80:$W$81</c:f>
              <c:numCache>
                <c:formatCode>General</c:formatCode>
                <c:ptCount val="2"/>
                <c:pt idx="0">
                  <c:v>249.344758016193</c:v>
                </c:pt>
                <c:pt idx="1">
                  <c:v>249.344758016193</c:v>
                </c:pt>
              </c:numCache>
            </c:numRef>
          </c:yVal>
          <c:smooth val="1"/>
        </c:ser>
        <c:ser>
          <c:idx val="7"/>
          <c:order val="7"/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048'!$C$35:$C$45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'Station 048'!$S$35:$S$45</c:f>
              <c:numCache>
                <c:formatCode>General</c:formatCode>
                <c:ptCount val="11"/>
                <c:pt idx="0">
                  <c:v>247.583806305608</c:v>
                </c:pt>
                <c:pt idx="1">
                  <c:v>247.505006242141</c:v>
                </c:pt>
                <c:pt idx="2">
                  <c:v>247.479535052944</c:v>
                </c:pt>
                <c:pt idx="3">
                  <c:v>247.45476987033</c:v>
                </c:pt>
                <c:pt idx="4">
                  <c:v>247.966427672261</c:v>
                </c:pt>
                <c:pt idx="5">
                  <c:v>247.504487278605</c:v>
                </c:pt>
                <c:pt idx="6">
                  <c:v>247.968433786898</c:v>
                </c:pt>
                <c:pt idx="7">
                  <c:v>248.628350148574</c:v>
                </c:pt>
                <c:pt idx="8">
                  <c:v>248.683835313896</c:v>
                </c:pt>
                <c:pt idx="9">
                  <c:v>248.930976131054</c:v>
                </c:pt>
                <c:pt idx="10">
                  <c:v>249.011153309018</c:v>
                </c:pt>
              </c:numCache>
            </c:numRef>
          </c:yVal>
          <c:smooth val="1"/>
        </c:ser>
        <c:axId val="96169563"/>
        <c:axId val="81186762"/>
      </c:scatterChart>
      <c:valAx>
        <c:axId val="96169563"/>
        <c:scaling>
          <c:orientation val="minMax"/>
          <c:max val="1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N° btle</a:t>
                </a:r>
              </a:p>
            </c:rich>
          </c:tx>
          <c:layout>
            <c:manualLayout>
              <c:xMode val="edge"/>
              <c:yMode val="edge"/>
              <c:x val="0.771085979016215"/>
              <c:y val="0.85709963695038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86762"/>
        <c:crosses val="autoZero"/>
        <c:crossBetween val="midCat"/>
      </c:valAx>
      <c:valAx>
        <c:axId val="81186762"/>
        <c:scaling>
          <c:orientation val="minMax"/>
          <c:max val="256.5"/>
          <c:min val="236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</a:t>
                </a:r>
              </a:p>
            </c:rich>
          </c:tx>
          <c:layout>
            <c:manualLayout>
              <c:xMode val="edge"/>
              <c:yMode val="edge"/>
              <c:x val="0.174546941000136"/>
              <c:y val="0.6337232755143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6956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fr-FR" sz="1400" spc="-1" strike="noStrike">
                <a:solidFill>
                  <a:srgbClr val="000000"/>
                </a:solidFill>
                <a:latin typeface="Calibri"/>
              </a:rPr>
              <a:t>Pirata Fr27
Station 048 - SALINITE
salinomètre SAL 02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623978719362"/>
          <c:y val="0.0258134229799496"/>
          <c:w val="0.779973399201976"/>
          <c:h val="0.890983311321887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048'!$C$35:$C$45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'Station 048'!$G$35:$G$45</c:f>
              <c:numCache>
                <c:formatCode>General</c:formatCode>
                <c:ptCount val="11"/>
                <c:pt idx="0">
                  <c:v>34.957</c:v>
                </c:pt>
                <c:pt idx="1">
                  <c:v>34.958</c:v>
                </c:pt>
                <c:pt idx="2">
                  <c:v>34.958</c:v>
                </c:pt>
                <c:pt idx="3">
                  <c:v>34.958</c:v>
                </c:pt>
                <c:pt idx="4">
                  <c:v>34.958</c:v>
                </c:pt>
                <c:pt idx="5">
                  <c:v>34.958</c:v>
                </c:pt>
                <c:pt idx="6">
                  <c:v>34.958</c:v>
                </c:pt>
                <c:pt idx="7">
                  <c:v>34.958</c:v>
                </c:pt>
                <c:pt idx="8">
                  <c:v>34.959</c:v>
                </c:pt>
                <c:pt idx="9">
                  <c:v>34.959</c:v>
                </c:pt>
                <c:pt idx="10">
                  <c:v>34.958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numFmt formatCode="General" sourceLinked="1"/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l"/>
              <c:showLegendKey val="0"/>
              <c:showVal val="1"/>
              <c:showCatName val="1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1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048'!$T$72:$T$73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048'!$V$72:$V$73</c:f>
              <c:numCache>
                <c:formatCode>General</c:formatCode>
                <c:ptCount val="2"/>
                <c:pt idx="0">
                  <c:v>34.9580909090909</c:v>
                </c:pt>
                <c:pt idx="1">
                  <c:v>34.9580909090909</c:v>
                </c:pt>
              </c:numCache>
            </c:numRef>
          </c:yVal>
          <c:smooth val="1"/>
        </c:ser>
        <c:ser>
          <c:idx val="2"/>
          <c:order val="2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1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048'!$T$72:$T$73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048'!$U$72:$U$73</c:f>
              <c:numCache>
                <c:formatCode>General</c:formatCode>
                <c:ptCount val="2"/>
                <c:pt idx="0">
                  <c:v>34.957012189311</c:v>
                </c:pt>
                <c:pt idx="1">
                  <c:v>34.957012189311</c:v>
                </c:pt>
              </c:numCache>
            </c:numRef>
          </c:yVal>
          <c:smooth val="1"/>
        </c:ser>
        <c:ser>
          <c:idx val="3"/>
          <c:order val="3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1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048'!$T$72:$T$73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xVal>
          <c:yVal>
            <c:numRef>
              <c:f>'Station 048'!$W$72:$W$73</c:f>
              <c:numCache>
                <c:formatCode>General</c:formatCode>
                <c:ptCount val="2"/>
                <c:pt idx="0">
                  <c:v>34.9591696288708</c:v>
                </c:pt>
                <c:pt idx="1">
                  <c:v>34.9591696288708</c:v>
                </c:pt>
              </c:numCache>
            </c:numRef>
          </c:yVal>
          <c:smooth val="1"/>
        </c:ser>
        <c:axId val="10881378"/>
        <c:axId val="31846737"/>
      </c:scatterChart>
      <c:valAx>
        <c:axId val="10881378"/>
        <c:scaling>
          <c:orientation val="minMax"/>
          <c:max val="12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N° Btle</a:t>
                </a:r>
              </a:p>
            </c:rich>
          </c:tx>
          <c:layout>
            <c:manualLayout>
              <c:xMode val="edge"/>
              <c:yMode val="edge"/>
              <c:x val="0.805434163024891"/>
              <c:y val="0.833713531036139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46737"/>
        <c:crosses val="autoZero"/>
        <c:crossBetween val="midCat"/>
      </c:valAx>
      <c:valAx>
        <c:axId val="31846737"/>
        <c:scaling>
          <c:orientation val="minMax"/>
          <c:max val="34.964"/>
          <c:min val="34.9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150927861169168"/>
              <c:y val="0.632608956657462"/>
            </c:manualLayout>
          </c:layout>
          <c:overlay val="0"/>
          <c:spPr>
            <a:noFill/>
            <a:ln w="0">
              <a:noFill/>
            </a:ln>
          </c:spPr>
        </c:title>
        <c:numFmt formatCode="0.00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8137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chart" Target="../charts/chart39.xml"/><Relationship Id="rId2" Type="http://schemas.openxmlformats.org/officeDocument/2006/relationships/chart" Target="../charts/chart40.xml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chart" Target="../charts/chart45.xml"/><Relationship Id="rId2" Type="http://schemas.openxmlformats.org/officeDocument/2006/relationships/chart" Target="../charts/chart46.xml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chart" Target="../charts/chart47.xml"/><Relationship Id="rId2" Type="http://schemas.openxmlformats.org/officeDocument/2006/relationships/chart" Target="../charts/chart48.xml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chart" Target="../charts/chart51.xml"/><Relationship Id="rId2" Type="http://schemas.openxmlformats.org/officeDocument/2006/relationships/chart" Target="../charts/chart52.xml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chart" Target="../charts/chart53.xml"/><Relationship Id="rId2" Type="http://schemas.openxmlformats.org/officeDocument/2006/relationships/chart" Target="../charts/chart54.xml"/>
</Relationships>
</file>

<file path=xl/drawings/_rels/drawing28.xml.rels><?xml version="1.0" encoding="UTF-8"?>
<Relationships xmlns="http://schemas.openxmlformats.org/package/2006/relationships"><Relationship Id="rId1" Type="http://schemas.openxmlformats.org/officeDocument/2006/relationships/chart" Target="../charts/chart55.xml"/><Relationship Id="rId2" Type="http://schemas.openxmlformats.org/officeDocument/2006/relationships/chart" Target="../charts/chart56.xml"/>
</Relationships>
</file>

<file path=xl/drawings/_rels/drawing29.xml.rels><?xml version="1.0" encoding="UTF-8"?>
<Relationships xmlns="http://schemas.openxmlformats.org/package/2006/relationships"><Relationship Id="rId1" Type="http://schemas.openxmlformats.org/officeDocument/2006/relationships/chart" Target="../charts/chart57.xml"/><Relationship Id="rId2" Type="http://schemas.openxmlformats.org/officeDocument/2006/relationships/chart" Target="../charts/chart58.xml"/>
</Relationships>
</file>

<file path=xl/drawings/_rels/drawing30.xml.rels><?xml version="1.0" encoding="UTF-8"?>
<Relationships xmlns="http://schemas.openxmlformats.org/package/2006/relationships"><Relationship Id="rId1" Type="http://schemas.openxmlformats.org/officeDocument/2006/relationships/chart" Target="../charts/chart59.xml"/><Relationship Id="rId2" Type="http://schemas.openxmlformats.org/officeDocument/2006/relationships/chart" Target="../charts/chart60.xml"/>
</Relationships>
</file>

<file path=xl/drawings/_rels/drawing31.xml.rels><?xml version="1.0" encoding="UTF-8"?>
<Relationships xmlns="http://schemas.openxmlformats.org/package/2006/relationships"><Relationship Id="rId1" Type="http://schemas.openxmlformats.org/officeDocument/2006/relationships/chart" Target="../charts/chart61.xml"/><Relationship Id="rId2" Type="http://schemas.openxmlformats.org/officeDocument/2006/relationships/chart" Target="../charts/chart62.xml"/>
</Relationships>
</file>

<file path=xl/drawings/_rels/drawing32.xml.rels><?xml version="1.0" encoding="UTF-8"?>
<Relationships xmlns="http://schemas.openxmlformats.org/package/2006/relationships"><Relationship Id="rId1" Type="http://schemas.openxmlformats.org/officeDocument/2006/relationships/chart" Target="../charts/chart63.xml"/><Relationship Id="rId2" Type="http://schemas.openxmlformats.org/officeDocument/2006/relationships/chart" Target="../charts/chart64.xml"/>
</Relationships>
</file>

<file path=xl/drawings/_rels/drawing33.xml.rels><?xml version="1.0" encoding="UTF-8"?>
<Relationships xmlns="http://schemas.openxmlformats.org/package/2006/relationships"><Relationship Id="rId1" Type="http://schemas.openxmlformats.org/officeDocument/2006/relationships/chart" Target="../charts/chart65.xml"/><Relationship Id="rId2" Type="http://schemas.openxmlformats.org/officeDocument/2006/relationships/chart" Target="../charts/chart66.xml"/>
</Relationships>
</file>

<file path=xl/drawings/_rels/drawing34.xml.rels><?xml version="1.0" encoding="UTF-8"?>
<Relationships xmlns="http://schemas.openxmlformats.org/package/2006/relationships"><Relationship Id="rId1" Type="http://schemas.openxmlformats.org/officeDocument/2006/relationships/chart" Target="../charts/chart67.xml"/><Relationship Id="rId2" Type="http://schemas.openxmlformats.org/officeDocument/2006/relationships/chart" Target="../charts/chart68.xml"/>
</Relationships>
</file>

<file path=xl/drawings/_rels/drawing35.xml.rels><?xml version="1.0" encoding="UTF-8"?>
<Relationships xmlns="http://schemas.openxmlformats.org/package/2006/relationships"><Relationship Id="rId1" Type="http://schemas.openxmlformats.org/officeDocument/2006/relationships/chart" Target="../charts/chart69.xml"/><Relationship Id="rId2" Type="http://schemas.openxmlformats.org/officeDocument/2006/relationships/chart" Target="../charts/chart70.xml"/>
</Relationships>
</file>

<file path=xl/drawings/_rels/drawing36.xml.rels><?xml version="1.0" encoding="UTF-8"?>
<Relationships xmlns="http://schemas.openxmlformats.org/package/2006/relationships"><Relationship Id="rId1" Type="http://schemas.openxmlformats.org/officeDocument/2006/relationships/chart" Target="../charts/chart71.xml"/><Relationship Id="rId2" Type="http://schemas.openxmlformats.org/officeDocument/2006/relationships/chart" Target="../charts/chart72.xml"/>
</Relationships>
</file>

<file path=xl/drawings/_rels/drawing37.xml.rels><?xml version="1.0" encoding="UTF-8"?>
<Relationships xmlns="http://schemas.openxmlformats.org/package/2006/relationships"><Relationship Id="rId1" Type="http://schemas.openxmlformats.org/officeDocument/2006/relationships/chart" Target="../charts/chart73.xml"/><Relationship Id="rId2" Type="http://schemas.openxmlformats.org/officeDocument/2006/relationships/chart" Target="../charts/chart74.xml"/>
</Relationships>
</file>

<file path=xl/drawings/_rels/drawing38.xml.rels><?xml version="1.0" encoding="UTF-8"?>
<Relationships xmlns="http://schemas.openxmlformats.org/package/2006/relationships"><Relationship Id="rId1" Type="http://schemas.openxmlformats.org/officeDocument/2006/relationships/chart" Target="../charts/chart75.xml"/><Relationship Id="rId2" Type="http://schemas.openxmlformats.org/officeDocument/2006/relationships/chart" Target="../charts/chart76.xml"/>
</Relationships>
</file>

<file path=xl/drawings/_rels/drawing39.xml.rels><?xml version="1.0" encoding="UTF-8"?>
<Relationships xmlns="http://schemas.openxmlformats.org/package/2006/relationships"><Relationship Id="rId1" Type="http://schemas.openxmlformats.org/officeDocument/2006/relationships/chart" Target="../charts/chart77.xml"/><Relationship Id="rId2" Type="http://schemas.openxmlformats.org/officeDocument/2006/relationships/chart" Target="../charts/chart78.xml"/>
</Relationships>
</file>

<file path=xl/drawings/_rels/drawing40.xml.rels><?xml version="1.0" encoding="UTF-8"?>
<Relationships xmlns="http://schemas.openxmlformats.org/package/2006/relationships"><Relationship Id="rId1" Type="http://schemas.openxmlformats.org/officeDocument/2006/relationships/chart" Target="../charts/chart79.xml"/><Relationship Id="rId2" Type="http://schemas.openxmlformats.org/officeDocument/2006/relationships/chart" Target="../charts/chart80.xml"/>
</Relationships>
</file>

<file path=xl/drawings/_rels/drawing41.xml.rels><?xml version="1.0" encoding="UTF-8"?>
<Relationships xmlns="http://schemas.openxmlformats.org/package/2006/relationships"><Relationship Id="rId1" Type="http://schemas.openxmlformats.org/officeDocument/2006/relationships/chart" Target="../charts/chart81.xml"/><Relationship Id="rId2" Type="http://schemas.openxmlformats.org/officeDocument/2006/relationships/chart" Target="../charts/chart82.xml"/>
</Relationships>
</file>

<file path=xl/drawings/_rels/drawing42.xml.rels><?xml version="1.0" encoding="UTF-8"?>
<Relationships xmlns="http://schemas.openxmlformats.org/package/2006/relationships"><Relationship Id="rId1" Type="http://schemas.openxmlformats.org/officeDocument/2006/relationships/chart" Target="../charts/chart83.xml"/><Relationship Id="rId2" Type="http://schemas.openxmlformats.org/officeDocument/2006/relationships/chart" Target="../charts/chart84.xml"/>
</Relationships>
</file>

<file path=xl/drawings/_rels/drawing43.xml.rels><?xml version="1.0" encoding="UTF-8"?>
<Relationships xmlns="http://schemas.openxmlformats.org/package/2006/relationships"><Relationship Id="rId1" Type="http://schemas.openxmlformats.org/officeDocument/2006/relationships/chart" Target="../charts/chart85.xml"/><Relationship Id="rId2" Type="http://schemas.openxmlformats.org/officeDocument/2006/relationships/chart" Target="../charts/chart86.xml"/>
</Relationships>
</file>

<file path=xl/drawings/_rels/drawing44.xml.rels><?xml version="1.0" encoding="UTF-8"?>
<Relationships xmlns="http://schemas.openxmlformats.org/package/2006/relationships"><Relationship Id="rId1" Type="http://schemas.openxmlformats.org/officeDocument/2006/relationships/chart" Target="../charts/chart87.xml"/><Relationship Id="rId2" Type="http://schemas.openxmlformats.org/officeDocument/2006/relationships/chart" Target="../charts/chart88.xml"/>
</Relationships>
</file>

<file path=xl/drawings/_rels/drawing45.xml.rels><?xml version="1.0" encoding="UTF-8"?>
<Relationships xmlns="http://schemas.openxmlformats.org/package/2006/relationships"><Relationship Id="rId1" Type="http://schemas.openxmlformats.org/officeDocument/2006/relationships/chart" Target="../charts/chart89.xml"/><Relationship Id="rId2" Type="http://schemas.openxmlformats.org/officeDocument/2006/relationships/chart" Target="../charts/chart90.xml"/>
</Relationships>
</file>

<file path=xl/drawings/_rels/drawing46.xml.rels><?xml version="1.0" encoding="UTF-8"?>
<Relationships xmlns="http://schemas.openxmlformats.org/package/2006/relationships"><Relationship Id="rId1" Type="http://schemas.openxmlformats.org/officeDocument/2006/relationships/chart" Target="../charts/chart91.xml"/><Relationship Id="rId2" Type="http://schemas.openxmlformats.org/officeDocument/2006/relationships/chart" Target="../charts/chart92.xml"/>
</Relationships>
</file>

<file path=xl/drawings/_rels/drawing47.xml.rels><?xml version="1.0" encoding="UTF-8"?>
<Relationships xmlns="http://schemas.openxmlformats.org/package/2006/relationships"><Relationship Id="rId1" Type="http://schemas.openxmlformats.org/officeDocument/2006/relationships/chart" Target="../charts/chart93.xml"/><Relationship Id="rId2" Type="http://schemas.openxmlformats.org/officeDocument/2006/relationships/chart" Target="../charts/chart94.xml"/>
</Relationships>
</file>

<file path=xl/drawings/_rels/drawing48.xml.rels><?xml version="1.0" encoding="UTF-8"?>
<Relationships xmlns="http://schemas.openxmlformats.org/package/2006/relationships"><Relationship Id="rId1" Type="http://schemas.openxmlformats.org/officeDocument/2006/relationships/chart" Target="../charts/chart95.xml"/><Relationship Id="rId2" Type="http://schemas.openxmlformats.org/officeDocument/2006/relationships/chart" Target="../charts/chart96.xml"/>
</Relationships>
</file>

<file path=xl/drawings/_rels/drawing49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466560</xdr:colOff>
      <xdr:row>62</xdr:row>
      <xdr:rowOff>181080</xdr:rowOff>
    </xdr:from>
    <xdr:to>
      <xdr:col>19</xdr:col>
      <xdr:colOff>645120</xdr:colOff>
      <xdr:row>83</xdr:row>
      <xdr:rowOff>7200</xdr:rowOff>
    </xdr:to>
    <xdr:graphicFrame>
      <xdr:nvGraphicFramePr>
        <xdr:cNvPr id="0" name="Graphique 2"/>
        <xdr:cNvGraphicFramePr/>
      </xdr:nvGraphicFramePr>
      <xdr:xfrm>
        <a:off x="5572080" y="10401480"/>
        <a:ext cx="579168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38160</xdr:colOff>
      <xdr:row>62</xdr:row>
      <xdr:rowOff>181080</xdr:rowOff>
    </xdr:from>
    <xdr:to>
      <xdr:col>8</xdr:col>
      <xdr:colOff>407160</xdr:colOff>
      <xdr:row>82</xdr:row>
      <xdr:rowOff>150120</xdr:rowOff>
    </xdr:to>
    <xdr:graphicFrame>
      <xdr:nvGraphicFramePr>
        <xdr:cNvPr id="1" name="Graphique 11"/>
        <xdr:cNvGraphicFramePr/>
      </xdr:nvGraphicFramePr>
      <xdr:xfrm>
        <a:off x="114480" y="10401480"/>
        <a:ext cx="5398200" cy="37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40</xdr:col>
      <xdr:colOff>52920</xdr:colOff>
      <xdr:row>62</xdr:row>
      <xdr:rowOff>38520</xdr:rowOff>
    </xdr:from>
    <xdr:to>
      <xdr:col>49</xdr:col>
      <xdr:colOff>432000</xdr:colOff>
      <xdr:row>112</xdr:row>
      <xdr:rowOff>36360</xdr:rowOff>
    </xdr:to>
    <xdr:sp>
      <xdr:nvSpPr>
        <xdr:cNvPr id="2" name="CustomShape 1"/>
        <xdr:cNvSpPr/>
      </xdr:nvSpPr>
      <xdr:spPr>
        <a:xfrm>
          <a:off x="31218840" y="10258920"/>
          <a:ext cx="9523080" cy="95227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360</xdr:rowOff>
    </xdr:from>
    <xdr:to>
      <xdr:col>7</xdr:col>
      <xdr:colOff>492840</xdr:colOff>
      <xdr:row>83</xdr:row>
      <xdr:rowOff>16920</xdr:rowOff>
    </xdr:to>
    <xdr:graphicFrame>
      <xdr:nvGraphicFramePr>
        <xdr:cNvPr id="3" name="Graphique 1"/>
        <xdr:cNvGraphicFramePr/>
      </xdr:nvGraphicFramePr>
      <xdr:xfrm>
        <a:off x="152280" y="1231632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360</xdr:rowOff>
    </xdr:from>
    <xdr:to>
      <xdr:col>15</xdr:col>
      <xdr:colOff>107280</xdr:colOff>
      <xdr:row>83</xdr:row>
      <xdr:rowOff>16920</xdr:rowOff>
    </xdr:to>
    <xdr:graphicFrame>
      <xdr:nvGraphicFramePr>
        <xdr:cNvPr id="4" name="Graphique 2"/>
        <xdr:cNvGraphicFramePr/>
      </xdr:nvGraphicFramePr>
      <xdr:xfrm>
        <a:off x="4682880" y="12316320"/>
        <a:ext cx="58993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5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692640</xdr:colOff>
      <xdr:row>83</xdr:row>
      <xdr:rowOff>16560</xdr:rowOff>
    </xdr:to>
    <xdr:graphicFrame>
      <xdr:nvGraphicFramePr>
        <xdr:cNvPr id="6" name="Graphique 2"/>
        <xdr:cNvGraphicFramePr/>
      </xdr:nvGraphicFramePr>
      <xdr:xfrm>
        <a:off x="4682880" y="10410840"/>
        <a:ext cx="580140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7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692640</xdr:colOff>
      <xdr:row>83</xdr:row>
      <xdr:rowOff>16560</xdr:rowOff>
    </xdr:to>
    <xdr:graphicFrame>
      <xdr:nvGraphicFramePr>
        <xdr:cNvPr id="8" name="Graphique 2"/>
        <xdr:cNvGraphicFramePr/>
      </xdr:nvGraphicFramePr>
      <xdr:xfrm>
        <a:off x="4682880" y="10410840"/>
        <a:ext cx="580140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15120</xdr:rowOff>
    </xdr:from>
    <xdr:to>
      <xdr:col>7</xdr:col>
      <xdr:colOff>492840</xdr:colOff>
      <xdr:row>83</xdr:row>
      <xdr:rowOff>31680</xdr:rowOff>
    </xdr:to>
    <xdr:graphicFrame>
      <xdr:nvGraphicFramePr>
        <xdr:cNvPr id="9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15120</xdr:rowOff>
    </xdr:from>
    <xdr:to>
      <xdr:col>18</xdr:col>
      <xdr:colOff>921600</xdr:colOff>
      <xdr:row>83</xdr:row>
      <xdr:rowOff>31680</xdr:rowOff>
    </xdr:to>
    <xdr:graphicFrame>
      <xdr:nvGraphicFramePr>
        <xdr:cNvPr id="10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16200</xdr:rowOff>
    </xdr:to>
    <xdr:graphicFrame>
      <xdr:nvGraphicFramePr>
        <xdr:cNvPr id="11" name="Graphique 1"/>
        <xdr:cNvGraphicFramePr/>
      </xdr:nvGraphicFramePr>
      <xdr:xfrm>
        <a:off x="152280" y="103802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693000</xdr:colOff>
      <xdr:row>83</xdr:row>
      <xdr:rowOff>16200</xdr:rowOff>
    </xdr:to>
    <xdr:graphicFrame>
      <xdr:nvGraphicFramePr>
        <xdr:cNvPr id="12" name="Graphique 2"/>
        <xdr:cNvGraphicFramePr/>
      </xdr:nvGraphicFramePr>
      <xdr:xfrm>
        <a:off x="4682880" y="10380240"/>
        <a:ext cx="67161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13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14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15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16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17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18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19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693000</xdr:colOff>
      <xdr:row>83</xdr:row>
      <xdr:rowOff>16560</xdr:rowOff>
    </xdr:to>
    <xdr:graphicFrame>
      <xdr:nvGraphicFramePr>
        <xdr:cNvPr id="20" name="Graphique 2"/>
        <xdr:cNvGraphicFramePr/>
      </xdr:nvGraphicFramePr>
      <xdr:xfrm>
        <a:off x="4682880" y="10410840"/>
        <a:ext cx="67161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21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22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23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24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25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26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27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693000</xdr:colOff>
      <xdr:row>83</xdr:row>
      <xdr:rowOff>16560</xdr:rowOff>
    </xdr:to>
    <xdr:graphicFrame>
      <xdr:nvGraphicFramePr>
        <xdr:cNvPr id="28" name="Graphique 2"/>
        <xdr:cNvGraphicFramePr/>
      </xdr:nvGraphicFramePr>
      <xdr:xfrm>
        <a:off x="4682880" y="10410840"/>
        <a:ext cx="67161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29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30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31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32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33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34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35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693000</xdr:colOff>
      <xdr:row>83</xdr:row>
      <xdr:rowOff>16560</xdr:rowOff>
    </xdr:to>
    <xdr:graphicFrame>
      <xdr:nvGraphicFramePr>
        <xdr:cNvPr id="36" name="Graphique 2"/>
        <xdr:cNvGraphicFramePr/>
      </xdr:nvGraphicFramePr>
      <xdr:xfrm>
        <a:off x="4682880" y="10410840"/>
        <a:ext cx="67161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37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38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39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40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41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42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43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693000</xdr:colOff>
      <xdr:row>83</xdr:row>
      <xdr:rowOff>16560</xdr:rowOff>
    </xdr:to>
    <xdr:graphicFrame>
      <xdr:nvGraphicFramePr>
        <xdr:cNvPr id="44" name="Graphique 2"/>
        <xdr:cNvGraphicFramePr/>
      </xdr:nvGraphicFramePr>
      <xdr:xfrm>
        <a:off x="4682880" y="10410840"/>
        <a:ext cx="67161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45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46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47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693000</xdr:colOff>
      <xdr:row>83</xdr:row>
      <xdr:rowOff>16560</xdr:rowOff>
    </xdr:to>
    <xdr:graphicFrame>
      <xdr:nvGraphicFramePr>
        <xdr:cNvPr id="48" name="Graphique 2"/>
        <xdr:cNvGraphicFramePr/>
      </xdr:nvGraphicFramePr>
      <xdr:xfrm>
        <a:off x="4682880" y="10410840"/>
        <a:ext cx="67161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49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50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51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693000</xdr:colOff>
      <xdr:row>83</xdr:row>
      <xdr:rowOff>16560</xdr:rowOff>
    </xdr:to>
    <xdr:graphicFrame>
      <xdr:nvGraphicFramePr>
        <xdr:cNvPr id="52" name="Graphique 2"/>
        <xdr:cNvGraphicFramePr/>
      </xdr:nvGraphicFramePr>
      <xdr:xfrm>
        <a:off x="4682880" y="10410840"/>
        <a:ext cx="67161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53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54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55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693000</xdr:colOff>
      <xdr:row>83</xdr:row>
      <xdr:rowOff>16560</xdr:rowOff>
    </xdr:to>
    <xdr:graphicFrame>
      <xdr:nvGraphicFramePr>
        <xdr:cNvPr id="56" name="Graphique 2"/>
        <xdr:cNvGraphicFramePr/>
      </xdr:nvGraphicFramePr>
      <xdr:xfrm>
        <a:off x="4682880" y="10410840"/>
        <a:ext cx="67161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57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58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59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693000</xdr:colOff>
      <xdr:row>83</xdr:row>
      <xdr:rowOff>16560</xdr:rowOff>
    </xdr:to>
    <xdr:graphicFrame>
      <xdr:nvGraphicFramePr>
        <xdr:cNvPr id="60" name="Graphique 2"/>
        <xdr:cNvGraphicFramePr/>
      </xdr:nvGraphicFramePr>
      <xdr:xfrm>
        <a:off x="4682880" y="10410840"/>
        <a:ext cx="67161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61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62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63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693000</xdr:colOff>
      <xdr:row>83</xdr:row>
      <xdr:rowOff>16560</xdr:rowOff>
    </xdr:to>
    <xdr:graphicFrame>
      <xdr:nvGraphicFramePr>
        <xdr:cNvPr id="64" name="Graphique 2"/>
        <xdr:cNvGraphicFramePr/>
      </xdr:nvGraphicFramePr>
      <xdr:xfrm>
        <a:off x="4682880" y="10410840"/>
        <a:ext cx="67161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65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66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67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68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69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70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71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72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73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74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75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76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77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78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79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80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81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82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83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84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85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86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87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88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89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90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91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92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47</xdr:col>
      <xdr:colOff>983160</xdr:colOff>
      <xdr:row>69</xdr:row>
      <xdr:rowOff>19080</xdr:rowOff>
    </xdr:from>
    <xdr:to>
      <xdr:col>57</xdr:col>
      <xdr:colOff>346320</xdr:colOff>
      <xdr:row>119</xdr:row>
      <xdr:rowOff>16920</xdr:rowOff>
    </xdr:to>
    <xdr:sp>
      <xdr:nvSpPr>
        <xdr:cNvPr id="93" name="CustomShape 1"/>
        <xdr:cNvSpPr/>
      </xdr:nvSpPr>
      <xdr:spPr>
        <a:xfrm>
          <a:off x="40175280" y="11572920"/>
          <a:ext cx="9523080" cy="95227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492840</xdr:colOff>
      <xdr:row>83</xdr:row>
      <xdr:rowOff>16560</xdr:rowOff>
    </xdr:to>
    <xdr:graphicFrame>
      <xdr:nvGraphicFramePr>
        <xdr:cNvPr id="94" name="Graphique 1"/>
        <xdr:cNvGraphicFramePr/>
      </xdr:nvGraphicFramePr>
      <xdr:xfrm>
        <a:off x="152280" y="10410840"/>
        <a:ext cx="451872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921600</xdr:colOff>
      <xdr:row>83</xdr:row>
      <xdr:rowOff>16560</xdr:rowOff>
    </xdr:to>
    <xdr:graphicFrame>
      <xdr:nvGraphicFramePr>
        <xdr:cNvPr id="95" name="Graphique 2"/>
        <xdr:cNvGraphicFramePr/>
      </xdr:nvGraphicFramePr>
      <xdr:xfrm>
        <a:off x="4682880" y="10410840"/>
        <a:ext cx="6944760" cy="382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57240</xdr:colOff>
      <xdr:row>63</xdr:row>
      <xdr:rowOff>0</xdr:rowOff>
    </xdr:from>
    <xdr:to>
      <xdr:col>8</xdr:col>
      <xdr:colOff>311760</xdr:colOff>
      <xdr:row>81</xdr:row>
      <xdr:rowOff>140400</xdr:rowOff>
    </xdr:to>
    <xdr:graphicFrame>
      <xdr:nvGraphicFramePr>
        <xdr:cNvPr id="96" name="Graphique 1"/>
        <xdr:cNvGraphicFramePr/>
      </xdr:nvGraphicFramePr>
      <xdr:xfrm>
        <a:off x="133560" y="10410840"/>
        <a:ext cx="5283720" cy="356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571680</xdr:colOff>
      <xdr:row>63</xdr:row>
      <xdr:rowOff>181080</xdr:rowOff>
    </xdr:from>
    <xdr:to>
      <xdr:col>18</xdr:col>
      <xdr:colOff>654840</xdr:colOff>
      <xdr:row>79</xdr:row>
      <xdr:rowOff>131040</xdr:rowOff>
    </xdr:to>
    <xdr:graphicFrame>
      <xdr:nvGraphicFramePr>
        <xdr:cNvPr id="97" name="Graphique 2"/>
        <xdr:cNvGraphicFramePr/>
      </xdr:nvGraphicFramePr>
      <xdr:xfrm>
        <a:off x="5677200" y="10591920"/>
        <a:ext cx="5683680" cy="2998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0</xdr:rowOff>
    </xdr:from>
    <xdr:to>
      <xdr:col>9</xdr:col>
      <xdr:colOff>755280</xdr:colOff>
      <xdr:row>56</xdr:row>
      <xdr:rowOff>129600</xdr:rowOff>
    </xdr:to>
    <xdr:pic>
      <xdr:nvPicPr>
        <xdr:cNvPr id="98" name="Image 1" descr=""/>
        <xdr:cNvPicPr/>
      </xdr:nvPicPr>
      <xdr:blipFill>
        <a:blip r:embed="rId1"/>
        <a:stretch/>
      </xdr:blipFill>
      <xdr:spPr>
        <a:xfrm>
          <a:off x="360" y="0"/>
          <a:ext cx="9241560" cy="10797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9</xdr:col>
      <xdr:colOff>416520</xdr:colOff>
      <xdr:row>114</xdr:row>
      <xdr:rowOff>130680</xdr:rowOff>
    </xdr:to>
    <xdr:pic>
      <xdr:nvPicPr>
        <xdr:cNvPr id="99" name="Image 3" descr=""/>
        <xdr:cNvPicPr/>
      </xdr:nvPicPr>
      <xdr:blipFill>
        <a:blip r:embed="rId2"/>
        <a:stretch/>
      </xdr:blipFill>
      <xdr:spPr>
        <a:xfrm>
          <a:off x="0" y="10858680"/>
          <a:ext cx="8903160" cy="1098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9</xdr:col>
      <xdr:colOff>454680</xdr:colOff>
      <xdr:row>157</xdr:row>
      <xdr:rowOff>149760</xdr:rowOff>
    </xdr:to>
    <xdr:pic>
      <xdr:nvPicPr>
        <xdr:cNvPr id="100" name="Image 4" descr=""/>
        <xdr:cNvPicPr/>
      </xdr:nvPicPr>
      <xdr:blipFill>
        <a:blip r:embed="rId3"/>
        <a:stretch/>
      </xdr:blipFill>
      <xdr:spPr>
        <a:xfrm>
          <a:off x="0" y="21907440"/>
          <a:ext cx="8941320" cy="81507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comments" Target="../comments46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2.v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9" min="4" style="0" width="10.43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41332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11</v>
      </c>
      <c r="J9" s="29" t="n">
        <v>28.31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11°28.31</v>
      </c>
      <c r="P9" s="29" t="s">
        <v>13</v>
      </c>
      <c r="Q9" s="33" t="n">
        <f aca="false">IF(ISBLANK(I9),"",IF(ISBLANK(J9),"",IF(J9&gt;60,"ERREUR !!",O11*(I9+(J9/60)))))</f>
        <v>11.4718333333333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23</v>
      </c>
      <c r="J10" s="29" t="n">
        <v>0.025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-23°0.025</v>
      </c>
      <c r="P10" s="29" t="s">
        <v>17</v>
      </c>
      <c r="Q10" s="33" t="n">
        <f aca="false">IF(ISBLANK(I10),"",IF(ISBLANK(J10),"",IF(J10&gt;60,"ERREUR !!",O12*(I10+(J10/60)))))</f>
        <v>-23.0004166666667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41331</v>
      </c>
      <c r="K11" s="38"/>
      <c r="L11" s="38"/>
      <c r="M11" s="38"/>
      <c r="N11" s="39" t="str">
        <f aca="false">I9&amp;"°"&amp;J9</f>
        <v>11°28.31</v>
      </c>
      <c r="O11" s="40" t="n">
        <f aca="false">IF(P9=M10,-1,1)</f>
        <v>1</v>
      </c>
      <c r="P11" s="41" t="str">
        <f aca="false">TEXT(J11,"aaaa-mm-jj")&amp;"T"&amp;TEXT(J12,"hh:mm:ss")&amp;"z"</f>
        <v>2017-02-27T19:57:00z</v>
      </c>
      <c r="Q11" s="41"/>
      <c r="R11" s="41"/>
      <c r="T11" s="42"/>
      <c r="U11" s="42"/>
      <c r="V11" s="5"/>
      <c r="W11" s="5"/>
      <c r="X11" s="43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0.83125</v>
      </c>
      <c r="K12" s="46"/>
      <c r="L12" s="46"/>
      <c r="M12" s="46"/>
      <c r="N12" s="47" t="str">
        <f aca="false">I10&amp;"°"&amp;J10</f>
        <v>23°0.025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21.6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21.7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4.998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0.997862971984057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0.0200448579109135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5.0031700369998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4.997920032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0.00499992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0.00400745523440415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73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1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2029</v>
      </c>
      <c r="E35" s="115" t="n">
        <v>6.4</v>
      </c>
      <c r="F35" s="116" t="n">
        <v>5.189</v>
      </c>
      <c r="G35" s="117" t="n">
        <v>34.959</v>
      </c>
      <c r="H35" s="115" t="n">
        <v>2000</v>
      </c>
      <c r="I35" s="115" t="n">
        <v>2016</v>
      </c>
      <c r="J35" s="118" t="n">
        <f aca="false">IF(ISBLANK(D35),"",IF(VLOOKUP(D35,'Volumes flacons'!$A$5:$C$978,2)=0,"",IF(D35&gt;'Volumes flacons'!$A$978,"Mauvais numéro",IF(D35&lt;'Volumes flacons'!$A$5,"Mauvais numéro",(VLOOKUP(D35,'Volumes flacons'!$A$5:$C$978,3))))))</f>
        <v>108.87</v>
      </c>
      <c r="K35" s="119" t="n">
        <f aca="false">IF(ISBLANK(E35),"",(0.000824493-(0.0000040899*E35)+(0.000000076438*E35^2)-(0.00000000082467*E35^3)+(0.0000000000053875*E35^4)))</f>
        <v>0.00080124139691264</v>
      </c>
      <c r="L35" s="119" t="n">
        <f aca="false">IF(ISBLANK(E35),"",(-0.00000572466+(0.00000010227*E35)-(0.0000000016546*E35^2)))</f>
        <v>-5.137904416E-006</v>
      </c>
      <c r="M35" s="119" t="n">
        <f aca="false">IF(ISBLANK(E35),"",IF(ISBLANK(G35),(O35+(K35*35)+(L35*35^1.5)+(0.00000048314*35^2)),(O35+(K35*G35)+(L35*G35^1.5)+(0.00000048314*G35^2))))</f>
        <v>1.02746837209823</v>
      </c>
      <c r="N35" s="120" t="n">
        <f aca="false">IF(ISBLANK(D35),"",IF(ISBLANK(G35),J35*(1+0.00001*(35-20)),J35*(1+0.00001*(G35-20))))</f>
        <v>108.8862858633</v>
      </c>
      <c r="O35" s="119" t="n">
        <f aca="false">IF(ISBLANK(E35),"",(0.999842594+(0.00006793952*E35)-(0.00000909529*E35^2)+(0.0000001001685*E35^3)-(0.000000001120083*E35^4)+(0.000000000006536332*E35^5)))</f>
        <v>0.999929313416752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5.44337217732471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5.29784889262195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243.101001439321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236.601931544496</v>
      </c>
      <c r="T35" s="32" t="n">
        <v>0</v>
      </c>
      <c r="U35" s="32" t="n">
        <v>0</v>
      </c>
      <c r="V35" s="124" t="n">
        <v>21.3</v>
      </c>
      <c r="W35" s="124" t="n">
        <v>20.8</v>
      </c>
      <c r="X35" s="124" t="n">
        <v>21.3</v>
      </c>
      <c r="Y35" s="124" t="n">
        <v>20.8</v>
      </c>
      <c r="Z35" s="32" t="n">
        <v>1.53</v>
      </c>
      <c r="AA35" s="32" t="n">
        <v>1.49</v>
      </c>
      <c r="AB35" s="124" t="n">
        <v>23.6</v>
      </c>
      <c r="AC35" s="124" t="n">
        <v>23</v>
      </c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2030</v>
      </c>
      <c r="E36" s="115" t="n">
        <v>6.8</v>
      </c>
      <c r="F36" s="116" t="n">
        <v>5.254</v>
      </c>
      <c r="G36" s="117" t="n">
        <v>34.96</v>
      </c>
      <c r="H36" s="115" t="n">
        <v>2000</v>
      </c>
      <c r="I36" s="115" t="n">
        <v>2017</v>
      </c>
      <c r="J36" s="118" t="n">
        <f aca="false">IF(ISBLANK(D36),"",IF(VLOOKUP(D36,'Volumes flacons'!$A$5:$C$978,2)=0,"",IF(D36&gt;'Volumes flacons'!$A$978,"Mauvais numéro",IF(D36&lt;'Volumes flacons'!$A$5,"Mauvais numéro",(VLOOKUP(D36,'Volumes flacons'!$A$5:$C$978,3))))))</f>
        <v>110.13</v>
      </c>
      <c r="K36" s="119" t="n">
        <f aca="false">IF(ISBLANK(E36),"",(0.000824493-(0.0000040899*E36)+(0.000000076438*E36^2)-(0.00000000082467*E36^3)+(0.0000000000053875*E36^4)))</f>
        <v>0.00079996838969888</v>
      </c>
      <c r="L36" s="119" t="n">
        <f aca="false">IF(ISBLANK(E36),"",(-0.00000572466+(0.00000010227*E36)-(0.0000000016546*E36^2)))</f>
        <v>-5.105732704E-006</v>
      </c>
      <c r="M36" s="119" t="n">
        <f aca="false">IF(ISBLANK(E36),"",IF(ISBLANK(G36),(O36+(K36*35)+(L36*35^1.5)+(0.00000048314*35^2)),(O36+(K36*G36)+(L36*G36^1.5)+(0.00000048314*G36^2))))</f>
        <v>1.02741520680186</v>
      </c>
      <c r="N36" s="120" t="n">
        <f aca="false">IF(ISBLANK(D36),"",IF(ISBLANK(G36),J36*(1+0.00001*(35-20)),J36*(1+0.00001*(G36-20))))</f>
        <v>110.146475448</v>
      </c>
      <c r="O36" s="119" t="n">
        <f aca="false">IF(ISBLANK(E36),"",(0.999842594+(0.00006793952*E36)-(0.00000909529*E36^2)+(0.0000001001685*E36^3)-(0.000000001120083*E36^4)+(0.000000000006536332*E36^5)))</f>
        <v>0.99991321285054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5.44752363825536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5.30216372328419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243.286405684484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236.794631881872</v>
      </c>
      <c r="T36" s="32" t="n">
        <v>0</v>
      </c>
      <c r="U36" s="32" t="n">
        <v>0</v>
      </c>
      <c r="V36" s="124" t="n">
        <v>20.8</v>
      </c>
      <c r="W36" s="124" t="n">
        <v>20.3</v>
      </c>
      <c r="X36" s="124" t="n">
        <v>20.8</v>
      </c>
      <c r="Y36" s="124" t="n">
        <v>20.3</v>
      </c>
      <c r="Z36" s="32" t="n">
        <v>1.53</v>
      </c>
      <c r="AA36" s="32" t="n">
        <v>1.5</v>
      </c>
      <c r="AB36" s="124" t="n">
        <v>23.3</v>
      </c>
      <c r="AC36" s="124" t="n">
        <v>22.8</v>
      </c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2031</v>
      </c>
      <c r="E37" s="115" t="n">
        <v>7.1</v>
      </c>
      <c r="F37" s="116" t="n">
        <v>5.133</v>
      </c>
      <c r="G37" s="117" t="n">
        <v>34.96</v>
      </c>
      <c r="H37" s="115" t="n">
        <v>2000</v>
      </c>
      <c r="I37" s="115" t="n">
        <v>2017</v>
      </c>
      <c r="J37" s="118" t="n">
        <f aca="false">IF(ISBLANK(D37),"",IF(VLOOKUP(D37,'Volumes flacons'!$A$5:$C$978,2)=0,"",IF(D37&gt;'Volumes flacons'!$A$978,"Mauvais numéro",IF(D37&lt;'Volumes flacons'!$A$5,"Mauvais numéro",(VLOOKUP(D37,'Volumes flacons'!$A$5:$C$978,3))))))</f>
        <v>107.83</v>
      </c>
      <c r="K37" s="119" t="n">
        <f aca="false">IF(ISBLANK(E37),"",(0.000824493-(0.0000040899*E37)+(0.000000076438*E37^2)-(0.00000000082467*E37^3)+(0.0000000000053875*E37^4)))</f>
        <v>0.000799026481658769</v>
      </c>
      <c r="L37" s="119" t="n">
        <f aca="false">IF(ISBLANK(E37),"",(-0.00000572466+(0.00000010227*E37)-(0.0000000016546*E37^2)))</f>
        <v>-5.081951386E-006</v>
      </c>
      <c r="M37" s="119" t="n">
        <f aca="false">IF(ISBLANK(E37),"",IF(ISBLANK(G37),(O37+(K37*35)+(L37*35^1.5)+(0.00000048314*35^2)),(O37+(K37*G37)+(L37*G37^1.5)+(0.00000048314*G37^2))))</f>
        <v>1.02737357467557</v>
      </c>
      <c r="N37" s="120" t="n">
        <f aca="false">IF(ISBLANK(D37),"",IF(ISBLANK(G37),J37*(1+0.00001*(35-20)),J37*(1+0.00001*(G37-20))))</f>
        <v>107.846131368</v>
      </c>
      <c r="O37" s="119" t="n">
        <f aca="false">IF(ISBLANK(E37),"",(0.999842594+(0.00006793952*E37)-(0.00000909529*E37^2)+(0.0000001001685*E37^3)-(0.000000001120083*E37^4)+(0.000000000006536332*E37^5)))</f>
        <v>0.999899594042335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5.43737505730258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5.29250040231921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242.833170059133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236.363067967576</v>
      </c>
      <c r="T37" s="32" t="n">
        <v>0</v>
      </c>
      <c r="U37" s="32" t="n">
        <v>0</v>
      </c>
      <c r="V37" s="124" t="n">
        <v>20.8</v>
      </c>
      <c r="W37" s="124" t="n">
        <v>20.3</v>
      </c>
      <c r="X37" s="124" t="n">
        <v>20.8</v>
      </c>
      <c r="Y37" s="124" t="n">
        <v>20.3</v>
      </c>
      <c r="Z37" s="32" t="n">
        <v>1.53</v>
      </c>
      <c r="AA37" s="32" t="n">
        <v>1.5</v>
      </c>
      <c r="AB37" s="124" t="n">
        <v>22.9</v>
      </c>
      <c r="AC37" s="124" t="n">
        <v>22.4</v>
      </c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2032</v>
      </c>
      <c r="E38" s="115" t="n">
        <v>7.3</v>
      </c>
      <c r="F38" s="116" t="n">
        <v>5.322</v>
      </c>
      <c r="G38" s="117" t="n">
        <v>34.96</v>
      </c>
      <c r="H38" s="115" t="n">
        <v>2000</v>
      </c>
      <c r="I38" s="115" t="n">
        <v>2017</v>
      </c>
      <c r="J38" s="118" t="n">
        <f aca="false">IF(ISBLANK(D38),"",IF(VLOOKUP(D38,'Volumes flacons'!$A$5:$C$978,2)=0,"",IF(D38&gt;'Volumes flacons'!$A$978,"Mauvais numéro",IF(D38&lt;'Volumes flacons'!$A$5,"Mauvais numéro",(VLOOKUP(D38,'Volumes flacons'!$A$5:$C$978,3))))))</f>
        <v>111.3</v>
      </c>
      <c r="K38" s="119" t="n">
        <f aca="false">IF(ISBLANK(E38),"",(0.000824493-(0.0000040899*E38)+(0.000000076438*E38^2)-(0.00000000082467*E38^3)+(0.0000000000053875*E38^4)))</f>
        <v>0.000798404599922949</v>
      </c>
      <c r="L38" s="119" t="n">
        <f aca="false">IF(ISBLANK(E38),"",(-0.00000572466+(0.00000010227*E38)-(0.0000000016546*E38^2)))</f>
        <v>-5.066262634E-006</v>
      </c>
      <c r="M38" s="119" t="n">
        <f aca="false">IF(ISBLANK(E38),"",IF(ISBLANK(G38),(O38+(K38*35)+(L38*35^1.5)+(0.00000048314*35^2)),(O38+(K38*G38)+(L38*G38^1.5)+(0.00000048314*G38^2))))</f>
        <v>1.02734526904259</v>
      </c>
      <c r="N38" s="120" t="n">
        <f aca="false">IF(ISBLANK(D38),"",IF(ISBLANK(G38),J38*(1+0.00001*(35-20)),J38*(1+0.00001*(G38-20))))</f>
        <v>111.31665048</v>
      </c>
      <c r="O38" s="119" t="n">
        <f aca="false">IF(ISBLANK(E38),"",(0.999842594+(0.00006793952*E38)-(0.00000909529*E38^2)+(0.0000001001685*E38^3)-(0.000000001120083*E38^4)+(0.000000000006536332*E38^5)))</f>
        <v>0.999889786405409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5.45915528161414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5.31384671358019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243.805874876888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237.316394228491</v>
      </c>
      <c r="T38" s="32" t="n">
        <v>0</v>
      </c>
      <c r="U38" s="32" t="n">
        <v>0</v>
      </c>
      <c r="V38" s="124" t="n">
        <v>20.9</v>
      </c>
      <c r="W38" s="124" t="n">
        <v>20.4</v>
      </c>
      <c r="X38" s="124" t="n">
        <v>20.9</v>
      </c>
      <c r="Y38" s="124" t="n">
        <v>20.4</v>
      </c>
      <c r="Z38" s="32" t="n">
        <v>1.54</v>
      </c>
      <c r="AA38" s="32" t="n">
        <v>1.5</v>
      </c>
      <c r="AB38" s="124" t="n">
        <v>22.9</v>
      </c>
      <c r="AC38" s="124" t="n">
        <v>22.4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0</v>
      </c>
      <c r="C39" s="114" t="n">
        <v>5</v>
      </c>
      <c r="D39" s="115"/>
      <c r="E39" s="115"/>
      <c r="F39" s="116"/>
      <c r="G39" s="117"/>
      <c r="H39" s="115" t="n">
        <v>2000</v>
      </c>
      <c r="I39" s="115"/>
      <c r="J39" s="118" t="str">
        <f aca="false">IF(ISBLANK(D39),"",IF(VLOOKUP(D39,'Volumes flacons'!$A$5:$C$978,2)=0,"",IF(D39&gt;'Volumes flacons'!$A$978,"Mauvais numéro",IF(D39&lt;'Volumes flacons'!$A$5,"Mauvais numéro",(VLOOKUP(D39,'Volumes flacons'!$A$5:$C$978,3))))))</f>
        <v/>
      </c>
      <c r="K39" s="119"/>
      <c r="L39" s="119"/>
      <c r="M39" s="119"/>
      <c r="N39" s="120"/>
      <c r="O39" s="119"/>
      <c r="P39" s="121"/>
      <c r="Q39" s="122"/>
      <c r="R39" s="123"/>
      <c r="S39" s="123"/>
      <c r="T39" s="32"/>
      <c r="U39" s="32"/>
      <c r="V39" s="124"/>
      <c r="W39" s="124"/>
      <c r="X39" s="124"/>
      <c r="Y39" s="124"/>
      <c r="Z39" s="32"/>
      <c r="AA39" s="32"/>
      <c r="AB39" s="124"/>
      <c r="AC39" s="124"/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2033</v>
      </c>
      <c r="E40" s="115" t="n">
        <v>7.5</v>
      </c>
      <c r="F40" s="116" t="n">
        <v>5.291</v>
      </c>
      <c r="G40" s="117" t="n">
        <v>34.961</v>
      </c>
      <c r="H40" s="115" t="n">
        <v>2000</v>
      </c>
      <c r="I40" s="115" t="n">
        <v>2017</v>
      </c>
      <c r="J40" s="118" t="n">
        <f aca="false">IF(ISBLANK(D40),"",IF(VLOOKUP(D40,'Volumes flacons'!$A$5:$C$978,2)=0,"",IF(D40&gt;'Volumes flacons'!$A$978,"Mauvais numéro",IF(D40&lt;'Volumes flacons'!$A$5,"Mauvais numéro",(VLOOKUP(D40,'Volumes flacons'!$A$5:$C$978,3))))))</f>
        <v>110.79</v>
      </c>
      <c r="K40" s="119" t="n">
        <f aca="false">IF(ISBLANK(E40),"",(0.000824493-(0.0000040899*E40)+(0.000000076438*E40^2)-(0.00000000082467*E40^3)+(0.0000000000053875*E40^4)))</f>
        <v>0.000797787526230469</v>
      </c>
      <c r="L40" s="119" t="n">
        <f aca="false">IF(ISBLANK(E40),"",(-0.00000572466+(0.00000010227*E40)-(0.0000000016546*E40^2)))</f>
        <v>-5.05070625E-006</v>
      </c>
      <c r="M40" s="119" t="n">
        <f aca="false">IF(ISBLANK(E40),"",IF(ISBLANK(G40),(O40+(K40*35)+(L40*35^1.5)+(0.00000048314*35^2)),(O40+(K40*G40)+(L40*G40^1.5)+(0.00000048314*G40^2))))</f>
        <v>1.02731731216374</v>
      </c>
      <c r="N40" s="120" t="n">
        <f aca="false">IF(ISBLANK(D40),"",IF(ISBLANK(G40),J40*(1+0.00001*(35-20)),J40*(1+0.00001*(G40-20))))</f>
        <v>110.8065752919</v>
      </c>
      <c r="O40" s="119" t="n">
        <f aca="false">IF(ISBLANK(E40),"",(0.999842594+(0.00006793952*E40)-(0.00000909529*E40^2)+(0.0000001001685*E40^3)-(0.000000001120083*E40^4)+(0.000000000006536332*E40^5)))</f>
        <v>0.999879400021043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5.45271122396894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5.30771861761425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243.518083262453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237.042713462652</v>
      </c>
      <c r="T40" s="32" t="n">
        <v>0</v>
      </c>
      <c r="U40" s="32" t="n">
        <v>0</v>
      </c>
      <c r="V40" s="124" t="n">
        <v>20.9</v>
      </c>
      <c r="W40" s="124" t="n">
        <v>20.4</v>
      </c>
      <c r="X40" s="124" t="n">
        <v>20.9</v>
      </c>
      <c r="Y40" s="124" t="n">
        <v>20.4</v>
      </c>
      <c r="Z40" s="32" t="n">
        <v>1.52</v>
      </c>
      <c r="AA40" s="32" t="n">
        <v>1.48</v>
      </c>
      <c r="AB40" s="124" t="n">
        <v>23.4</v>
      </c>
      <c r="AC40" s="124" t="n">
        <v>22.9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2034</v>
      </c>
      <c r="E41" s="115" t="n">
        <v>7.9</v>
      </c>
      <c r="F41" s="116" t="n">
        <v>5.21</v>
      </c>
      <c r="G41" s="117" t="n">
        <v>34.961</v>
      </c>
      <c r="H41" s="115" t="n">
        <v>2000</v>
      </c>
      <c r="I41" s="115" t="n">
        <v>2017</v>
      </c>
      <c r="J41" s="118" t="n">
        <f aca="false">IF(ISBLANK(D41),"",IF(VLOOKUP(D41,'Volumes flacons'!$A$5:$C$978,2)=0,"",IF(D41&gt;'Volumes flacons'!$A$978,"Mauvais numéro",IF(D41&lt;'Volumes flacons'!$A$5,"Mauvais numéro",(VLOOKUP(D41,'Volumes flacons'!$A$5:$C$978,3))))))</f>
        <v>109.25</v>
      </c>
      <c r="K41" s="119" t="n">
        <f aca="false">IF(ISBLANK(E41),"",(0.000824493-(0.0000040899*E41)+(0.000000076438*E41^2)-(0.00000000082467*E41^3)+(0.0000000000053875*E41^4)))</f>
        <v>0.000796567675464009</v>
      </c>
      <c r="L41" s="119" t="n">
        <f aca="false">IF(ISBLANK(E41),"",(-0.00000572466+(0.00000010227*E41)-(0.0000000016546*E41^2)))</f>
        <v>-5.019990586E-006</v>
      </c>
      <c r="M41" s="119" t="n">
        <f aca="false">IF(ISBLANK(E41),"",IF(ISBLANK(G41),(O41+(K41*35)+(L41*35^1.5)+(0.00000048314*35^2)),(O41+(K41*G41)+(L41*G41^1.5)+(0.00000048314*G41^2))))</f>
        <v>1.02725851891421</v>
      </c>
      <c r="N41" s="120" t="n">
        <f aca="false">IF(ISBLANK(D41),"",IF(ISBLANK(G41),J41*(1+0.00001*(35-20)),J41*(1+0.00001*(G41-20))))</f>
        <v>109.2663448925</v>
      </c>
      <c r="O41" s="119" t="n">
        <f aca="false">IF(ISBLANK(E41),"",(0.999842594+(0.00006793952*E41)-(0.00000909529*E41^2)+(0.0000001001685*E41^3)-(0.000000001120083*E41^4)+(0.000000000006536332*E41^5)))</f>
        <v>0.999856904530436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5.44609880219523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5.30158543533098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243.222772506039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236.768805541881</v>
      </c>
      <c r="T41" s="32" t="n">
        <v>0</v>
      </c>
      <c r="U41" s="32" t="n">
        <v>0</v>
      </c>
      <c r="V41" s="124" t="n">
        <v>20.9</v>
      </c>
      <c r="W41" s="124" t="n">
        <v>20.5</v>
      </c>
      <c r="X41" s="124" t="n">
        <v>20.9</v>
      </c>
      <c r="Y41" s="124" t="n">
        <v>20.5</v>
      </c>
      <c r="Z41" s="32" t="n">
        <v>1.49</v>
      </c>
      <c r="AA41" s="32" t="n">
        <v>1.46</v>
      </c>
      <c r="AB41" s="124" t="n">
        <v>23.3</v>
      </c>
      <c r="AC41" s="124" t="n">
        <v>22.7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2035</v>
      </c>
      <c r="E42" s="115" t="n">
        <v>21.5</v>
      </c>
      <c r="F42" s="116" t="n">
        <v>4.205</v>
      </c>
      <c r="G42" s="117" t="n">
        <v>35.743</v>
      </c>
      <c r="H42" s="115" t="n">
        <v>2000</v>
      </c>
      <c r="I42" s="115" t="n">
        <v>2017</v>
      </c>
      <c r="J42" s="118" t="n">
        <f aca="false">IF(ISBLANK(D42),"",IF(VLOOKUP(D42,'Volumes flacons'!$A$5:$C$978,2)=0,"",IF(D42&gt;'Volumes flacons'!$A$978,"Mauvais numéro",IF(D42&lt;'Volumes flacons'!$A$5,"Mauvais numéro",(VLOOKUP(D42,'Volumes flacons'!$A$5:$C$978,3))))))</f>
        <v>110.1</v>
      </c>
      <c r="K42" s="119" t="n">
        <f aca="false">IF(ISBLANK(E42),"",(0.000824493-(0.0000040899*E42)+(0.000000076438*E42^2)-(0.00000000082467*E42^3)+(0.0000000000053875*E42^4)))</f>
        <v>0.000764848910187969</v>
      </c>
      <c r="L42" s="119" t="n">
        <f aca="false">IF(ISBLANK(E42),"",(-0.00000572466+(0.00000010227*E42)-(0.0000000016546*E42^2)))</f>
        <v>-4.29069385E-006</v>
      </c>
      <c r="M42" s="119" t="n">
        <f aca="false">IF(ISBLANK(E42),"",IF(ISBLANK(G42),(O42+(K42*35)+(L42*35^1.5)+(0.00000048314*35^2)),(O42+(K42*G42)+(L42*G42^1.5)+(0.00000048314*G42^2))))</f>
        <v>1.02492355488345</v>
      </c>
      <c r="N42" s="120" t="n">
        <f aca="false">IF(ISBLANK(D42),"",IF(ISBLANK(G42),J42*(1+0.00001*(35-20)),J42*(1+0.00001*(G42-20))))</f>
        <v>110.117333043</v>
      </c>
      <c r="O42" s="119" t="n">
        <f aca="false">IF(ISBLANK(E42),"",(0.999842594+(0.00006793952*E42)-(0.00000909529*E42^2)+(0.0000001001685*E42^3)-(0.000000001120083*E42^4)+(0.000000000006536332*E42^5)))</f>
        <v>0.997885202188353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4.35788959972907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4.25191671999835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194.6233495239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189.890600715126</v>
      </c>
      <c r="T42" s="32" t="n">
        <v>0.01</v>
      </c>
      <c r="U42" s="32" t="n">
        <v>0.01</v>
      </c>
      <c r="V42" s="124" t="n">
        <v>4.81</v>
      </c>
      <c r="W42" s="124" t="n">
        <v>4.7</v>
      </c>
      <c r="X42" s="124" t="n">
        <v>4.8</v>
      </c>
      <c r="Y42" s="124" t="n">
        <v>4.69</v>
      </c>
      <c r="Z42" s="32" t="n">
        <v>0.37</v>
      </c>
      <c r="AA42" s="32" t="n">
        <v>0.36</v>
      </c>
      <c r="AB42" s="124" t="n">
        <v>2.23</v>
      </c>
      <c r="AC42" s="124" t="n">
        <v>2.18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2036</v>
      </c>
      <c r="E43" s="115" t="n">
        <v>8.2</v>
      </c>
      <c r="F43" s="116" t="n">
        <v>5.224</v>
      </c>
      <c r="G43" s="117" t="n">
        <v>34.961</v>
      </c>
      <c r="H43" s="115" t="n">
        <v>2000</v>
      </c>
      <c r="I43" s="115" t="n">
        <v>2017</v>
      </c>
      <c r="J43" s="118" t="n">
        <f aca="false">IF(ISBLANK(D43),"",IF(VLOOKUP(D43,'Volumes flacons'!$A$5:$C$978,2)=0,"",IF(D43&gt;'Volumes flacons'!$A$978,"Mauvais numéro",IF(D43&lt;'Volumes flacons'!$A$5,"Mauvais numéro",(VLOOKUP(D43,'Volumes flacons'!$A$5:$C$978,3))))))</f>
        <v>109.39</v>
      </c>
      <c r="K43" s="119" t="n">
        <f aca="false">IF(ISBLANK(E43),"",(0.000824493-(0.0000040899*E43)+(0.000000076438*E43^2)-(0.00000000082467*E43^3)+(0.0000000000053875*E43^4)))</f>
        <v>0.00079566517253126</v>
      </c>
      <c r="L43" s="119" t="n">
        <f aca="false">IF(ISBLANK(E43),"",(-0.00000572466+(0.00000010227*E43)-(0.0000000016546*E43^2)))</f>
        <v>-4.997301304E-006</v>
      </c>
      <c r="M43" s="119" t="n">
        <f aca="false">IF(ISBLANK(E43),"",IF(ISBLANK(G43),(O43+(K43*35)+(L43*35^1.5)+(0.00000048314*35^2)),(O43+(K43*G43)+(L43*G43^1.5)+(0.00000048314*G43^2))))</f>
        <v>1.02721329089327</v>
      </c>
      <c r="N43" s="120" t="n">
        <f aca="false">IF(ISBLANK(D43),"",IF(ISBLANK(G43),J43*(1+0.00001*(35-20)),J43*(1+0.00001*(G43-20))))</f>
        <v>109.4063658379</v>
      </c>
      <c r="O43" s="119" t="n">
        <f aca="false">IF(ISBLANK(E43),"",(0.999842594+(0.00006793952*E43)-(0.00000909529*E43^2)+(0.0000001001685*E43^3)-(0.000000001120083*E43^4)+(0.000000000006536332*E43^5)))</f>
        <v>0.999838538658805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5.45365618862501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5.30917603673379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243.560285383993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237.107801800531</v>
      </c>
      <c r="T43" s="32" t="n">
        <v>0</v>
      </c>
      <c r="U43" s="32" t="n">
        <v>0</v>
      </c>
      <c r="V43" s="124" t="n">
        <v>21.3</v>
      </c>
      <c r="W43" s="124" t="n">
        <v>20.8</v>
      </c>
      <c r="X43" s="124" t="n">
        <v>21.3</v>
      </c>
      <c r="Y43" s="124" t="n">
        <v>20.8</v>
      </c>
      <c r="Z43" s="32" t="n">
        <v>1.45</v>
      </c>
      <c r="AA43" s="32" t="n">
        <v>1.42</v>
      </c>
      <c r="AB43" s="124" t="n">
        <v>23.6</v>
      </c>
      <c r="AC43" s="124" t="n">
        <v>23.1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2037</v>
      </c>
      <c r="E44" s="115" t="n">
        <v>8.4</v>
      </c>
      <c r="F44" s="116" t="n">
        <v>5.29</v>
      </c>
      <c r="G44" s="117" t="n">
        <v>34.961</v>
      </c>
      <c r="H44" s="115" t="n">
        <v>2000</v>
      </c>
      <c r="I44" s="115" t="n">
        <v>2017</v>
      </c>
      <c r="J44" s="118" t="n">
        <f aca="false">IF(ISBLANK(D44),"",IF(VLOOKUP(D44,'Volumes flacons'!$A$5:$C$978,2)=0,"",IF(D44&gt;'Volumes flacons'!$A$978,"Mauvais numéro",IF(D44&lt;'Volumes flacons'!$A$5,"Mauvais numéro",(VLOOKUP(D44,'Volumes flacons'!$A$5:$C$978,3))))))</f>
        <v>110.47</v>
      </c>
      <c r="K44" s="119" t="n">
        <f aca="false">IF(ISBLANK(E44),"",(0.000824493-(0.0000040899*E44)+(0.000000076438*E44^2)-(0.00000000082467*E44^3)+(0.0000000000053875*E44^4)))</f>
        <v>0.00079506934289184</v>
      </c>
      <c r="L44" s="119" t="n">
        <f aca="false">IF(ISBLANK(E44),"",(-0.00000572466+(0.00000010227*E44)-(0.0000000016546*E44^2)))</f>
        <v>-4.982340576E-006</v>
      </c>
      <c r="M44" s="119" t="n">
        <f aca="false">IF(ISBLANK(E44),"",IF(ISBLANK(G44),(O44+(K44*35)+(L44*35^1.5)+(0.00000048314*35^2)),(O44+(K44*G44)+(L44*G44^1.5)+(0.00000048314*G44^2))))</f>
        <v>1.0271826034292</v>
      </c>
      <c r="N44" s="120" t="n">
        <f aca="false">IF(ISBLANK(D44),"",IF(ISBLANK(G44),J44*(1+0.00001*(35-20)),J44*(1+0.00001*(G44-20))))</f>
        <v>110.4865274167</v>
      </c>
      <c r="O44" s="119" t="n">
        <f aca="false">IF(ISBLANK(E44),"",(0.999842594+(0.00006793952*E44)-(0.00000909529*E44^2)+(0.0000001001685*E44^3)-(0.000000001120083*E44^4)+(0.000000000006536332*E44^5)))</f>
        <v>0.999825589360969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5.46776319188248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5.32306833627107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244.190304149471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237.728231897866</v>
      </c>
      <c r="T44" s="32" t="n">
        <v>0</v>
      </c>
      <c r="U44" s="32" t="n">
        <v>0</v>
      </c>
      <c r="V44" s="124" t="n">
        <v>21.1</v>
      </c>
      <c r="W44" s="124" t="n">
        <v>20.6</v>
      </c>
      <c r="X44" s="124" t="n">
        <v>21.1</v>
      </c>
      <c r="Y44" s="124" t="n">
        <v>20.6</v>
      </c>
      <c r="Z44" s="32" t="n">
        <v>1.44</v>
      </c>
      <c r="AA44" s="32" t="n">
        <v>1.4</v>
      </c>
      <c r="AB44" s="124" t="n">
        <v>23.1</v>
      </c>
      <c r="AC44" s="124" t="n">
        <v>22.6</v>
      </c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2038</v>
      </c>
      <c r="E45" s="115" t="n">
        <v>8.7</v>
      </c>
      <c r="F45" s="116" t="n">
        <v>5.338</v>
      </c>
      <c r="G45" s="117" t="n">
        <v>34.961</v>
      </c>
      <c r="H45" s="115" t="n">
        <v>2000</v>
      </c>
      <c r="I45" s="115" t="n">
        <v>2017</v>
      </c>
      <c r="J45" s="118" t="n">
        <f aca="false">IF(ISBLANK(D45),"",IF(VLOOKUP(D45,'Volumes flacons'!$A$5:$C$978,2)=0,"",IF(D45&gt;'Volumes flacons'!$A$978,"Mauvais numéro",IF(D45&lt;'Volumes flacons'!$A$5,"Mauvais numéro",(VLOOKUP(D45,'Volumes flacons'!$A$5:$C$978,3))))))</f>
        <v>111.51</v>
      </c>
      <c r="K45" s="119" t="n">
        <f aca="false">IF(ISBLANK(E45),"",(0.000824493-(0.0000040899*E45)+(0.000000076438*E45^2)-(0.00000000082467*E45^3)+(0.0000000000053875*E45^4)))</f>
        <v>0.000794184279409729</v>
      </c>
      <c r="L45" s="119" t="n">
        <f aca="false">IF(ISBLANK(E45),"",(-0.00000572466+(0.00000010227*E45)-(0.0000000016546*E45^2)))</f>
        <v>-4.960147674E-006</v>
      </c>
      <c r="M45" s="119" t="n">
        <f aca="false">IF(ISBLANK(E45),"",IF(ISBLANK(G45),(O45+(K45*35)+(L45*35^1.5)+(0.00000048314*35^2)),(O45+(K45*G45)+(L45*G45^1.5)+(0.00000048314*G45^2))))</f>
        <v>1.02713577444686</v>
      </c>
      <c r="N45" s="120" t="n">
        <f aca="false">IF(ISBLANK(D45),"",IF(ISBLANK(G45),J45*(1+0.00001*(35-20)),J45*(1+0.00001*(G45-20))))</f>
        <v>111.5266830111</v>
      </c>
      <c r="O45" s="119" t="n">
        <f aca="false">IF(ISBLANK(E45),"",(0.999842594+(0.00006793952*E45)-(0.00000909529*E45^2)+(0.0000001001685*E45^3)-(0.000000001120083*E45^4)+(0.000000000006536332*E45^5)))</f>
        <v>0.99980511543738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5.4651130283154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5.32073087538842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244.071947844566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237.623840894847</v>
      </c>
      <c r="T45" s="32" t="n">
        <v>0</v>
      </c>
      <c r="U45" s="32" t="n">
        <v>0</v>
      </c>
      <c r="V45" s="124" t="n">
        <v>20.8</v>
      </c>
      <c r="W45" s="124" t="n">
        <v>20.3</v>
      </c>
      <c r="X45" s="124" t="n">
        <v>20.8</v>
      </c>
      <c r="Y45" s="124" t="n">
        <v>20.3</v>
      </c>
      <c r="Z45" s="32" t="n">
        <v>1.44</v>
      </c>
      <c r="AA45" s="32" t="n">
        <v>1.4</v>
      </c>
      <c r="AB45" s="124" t="n">
        <v>23.3</v>
      </c>
      <c r="AC45" s="124" t="n">
        <v>22.8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25"/>
      <c r="E46" s="125"/>
      <c r="F46" s="126"/>
      <c r="G46" s="127"/>
      <c r="H46" s="125"/>
      <c r="I46" s="128"/>
      <c r="J46" s="118" t="str">
        <f aca="false">IF(ISBLANK(D46),"",IF(VLOOKUP(D46,'Volumes flacons'!$A$5:$C$989,2)=0,"",IF(D46&gt;'Volumes flacons'!$A$989,"Mauvais numéro",IF(D46&lt;'Volumes flacons'!$A$5,"Mauvais numéro",(VLOOKUP(D46,'Volumes flacons'!$A$5:$C$989,3))))))</f>
        <v/>
      </c>
      <c r="K46" s="129" t="str">
        <f aca="false">IF(ISBLANK(E46),"",(0.000824493-(0.0000040899*E46)+(0.000000076438*E46^2)-(0.00000000082467*E46^3)+(0.0000000000053875*E46^4)))</f>
        <v/>
      </c>
      <c r="L46" s="129" t="str">
        <f aca="false">IF(ISBLANK(E46),"",(-0.00000572466+(0.00000010227*E46)-(0.0000000016546*E46^2)))</f>
        <v/>
      </c>
      <c r="M46" s="129" t="str">
        <f aca="false">IF(ISBLANK(E46),"",IF(ISBLANK(G46),(O46+(K46*35)+(L46*35^1.5)+(0.00000048314*35^2)),(O46+(K46*G46)+(L46*G46^1.5)+(0.00000048314*G46^2))))</f>
        <v/>
      </c>
      <c r="N46" s="130" t="str">
        <f aca="false">IF(ISBLANK(D46),"",IF(ISBLANK(G46),J46*(1+0.00001*(35-20)),J46*(1+0.00001*(G46-20))))</f>
        <v/>
      </c>
      <c r="O46" s="129" t="str">
        <f aca="false">IF(ISBLANK(E46),"",(0.999842594+(0.00006793952*E46)-(0.00000909529*E46^2)+(0.0000001001685*E46^3)-(0.000000001120083*E46^4)+(0.000000000006536332*E46^5)))</f>
        <v/>
      </c>
      <c r="P46" s="13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3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34"/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34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34"/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34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35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35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35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35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35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35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35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35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35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35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  <row r="64" customFormat="false" ht="15" hidden="false" customHeight="false" outlineLevel="0" collapsed="false">
      <c r="U64" s="137"/>
    </row>
    <row r="67" customFormat="false" ht="15" hidden="false" customHeight="false" outlineLevel="0" collapsed="false">
      <c r="U67" s="0" t="s">
        <v>146</v>
      </c>
    </row>
    <row r="68" customFormat="false" ht="15" hidden="false" customHeight="false" outlineLevel="0" collapsed="false">
      <c r="U68" s="137" t="n">
        <f aca="false">AVERAGE(G35:G38,G40:G41,G43:G45)</f>
        <v>34.9604444444444</v>
      </c>
    </row>
    <row r="69" customFormat="false" ht="15" hidden="false" customHeight="false" outlineLevel="0" collapsed="false">
      <c r="U69" s="0" t="n">
        <f aca="false">STDEV(G35:G38,G40:G41,G43:G45)</f>
        <v>0.000726483157255086</v>
      </c>
    </row>
    <row r="71" customFormat="false" ht="15" hidden="false" customHeight="false" outlineLevel="0" collapsed="false">
      <c r="U71" s="0" t="n">
        <v>0</v>
      </c>
      <c r="V71" s="0" t="n">
        <f aca="false">U68-(2*$U$69)</f>
        <v>34.9589914781299</v>
      </c>
      <c r="W71" s="137" t="n">
        <f aca="false">U68</f>
        <v>34.9604444444444</v>
      </c>
      <c r="X71" s="0" t="n">
        <f aca="false">U68+(2*$U$69)</f>
        <v>34.961897410759</v>
      </c>
    </row>
    <row r="72" customFormat="false" ht="15" hidden="false" customHeight="false" outlineLevel="0" collapsed="false">
      <c r="U72" s="0" t="n">
        <v>12</v>
      </c>
      <c r="V72" s="0" t="n">
        <f aca="false">U68-(2*$U$69)</f>
        <v>34.9589914781299</v>
      </c>
      <c r="W72" s="137" t="n">
        <f aca="false">U68</f>
        <v>34.9604444444444</v>
      </c>
      <c r="X72" s="0" t="n">
        <f aca="false">U68+(2*$U$69)</f>
        <v>34.961897410759</v>
      </c>
    </row>
    <row r="74" customFormat="false" ht="15" hidden="false" customHeight="false" outlineLevel="0" collapsed="false">
      <c r="U74" s="0" t="s">
        <v>147</v>
      </c>
    </row>
    <row r="75" customFormat="false" ht="15" hidden="false" customHeight="false" outlineLevel="0" collapsed="false">
      <c r="U75" s="109" t="s">
        <v>143</v>
      </c>
      <c r="V75" s="109" t="s">
        <v>140</v>
      </c>
    </row>
    <row r="76" customFormat="false" ht="15" hidden="false" customHeight="false" outlineLevel="0" collapsed="false">
      <c r="U76" s="138" t="n">
        <f aca="false">AVERAGE(S35:S38,S40:S41,S43:S45)</f>
        <v>237.038602135579</v>
      </c>
      <c r="V76" s="43" t="n">
        <f aca="false">AVERAGE(P35:P38,P40:P41,P43:P45)</f>
        <v>5.45252984327598</v>
      </c>
    </row>
    <row r="77" customFormat="false" ht="15" hidden="false" customHeight="false" outlineLevel="0" collapsed="false">
      <c r="U77" s="0" t="n">
        <f aca="false">STDEV(S35:S38,S40:S41,S43:S45)</f>
        <v>0.458176666503565</v>
      </c>
      <c r="V77" s="138" t="n">
        <f aca="false">STDEV(P35:P38,P40:P41,P43:P45)</f>
        <v>0.0100966591203643</v>
      </c>
    </row>
    <row r="79" customFormat="false" ht="15" hidden="false" customHeight="false" outlineLevel="0" collapsed="false">
      <c r="U79" s="0" t="n">
        <v>0</v>
      </c>
      <c r="V79" s="0" t="n">
        <f aca="false">W79-(2*U77)</f>
        <v>236.122248802572</v>
      </c>
      <c r="W79" s="138" t="n">
        <f aca="false">U76</f>
        <v>237.038602135579</v>
      </c>
      <c r="X79" s="0" t="n">
        <f aca="false">U76+(2*U77)</f>
        <v>237.954955468586</v>
      </c>
    </row>
    <row r="80" customFormat="false" ht="15" hidden="false" customHeight="false" outlineLevel="0" collapsed="false">
      <c r="U80" s="0" t="n">
        <v>12</v>
      </c>
      <c r="V80" s="0" t="n">
        <f aca="false">U76-(2*U77)</f>
        <v>236.122248802572</v>
      </c>
      <c r="W80" s="138" t="n">
        <f aca="false">U76</f>
        <v>237.038602135579</v>
      </c>
      <c r="X80" s="0" t="n">
        <f aca="false">U76+(2*U77)</f>
        <v>237.954955468586</v>
      </c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7" min="4" style="0" width="10.43"/>
    <col collapsed="false" customWidth="true" hidden="false" outlineLevel="0" max="8" min="8" style="0" width="6.83"/>
    <col collapsed="false" customWidth="true" hidden="false" outlineLevel="0" max="29" min="9" style="0" width="9.14"/>
    <col collapsed="false" customWidth="true" hidden="false" outlineLevel="0" max="44" min="44" style="0" width="16.43"/>
    <col collapsed="false" customWidth="true" hidden="false" outlineLevel="0" max="45" min="45" style="0" width="16.57"/>
    <col collapsed="false" customWidth="true" hidden="false" outlineLevel="0" max="47" min="47" style="0" width="15.14"/>
    <col collapsed="false" customWidth="true" hidden="false" outlineLevel="0" max="48" min="48" style="0" width="16.43"/>
    <col collapsed="false" customWidth="true" hidden="false" outlineLevel="0" max="49" min="49" style="0" width="12.85"/>
    <col collapsed="false" customWidth="true" hidden="false" outlineLevel="0" max="51" min="51" style="0" width="14.85"/>
    <col collapsed="false" customWidth="true" hidden="false" outlineLevel="0" max="52" min="52" style="0" width="16.57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41334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2°0</v>
      </c>
      <c r="P9" s="29" t="s">
        <v>13</v>
      </c>
      <c r="Q9" s="33" t="n">
        <f aca="false">IF(ISBLANK(I9),"",IF(ISBLANK(J9),"",IF(J9&gt;60,"ERREUR !!",O11*(I9+(J9/60)))))</f>
        <v>2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23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-23°0</v>
      </c>
      <c r="P10" s="29" t="s">
        <v>17</v>
      </c>
      <c r="Q10" s="33" t="n">
        <f aca="false">IF(ISBLANK(I10),"",IF(ISBLANK(J10),"",IF(J10&gt;60,"ERREUR !!",O12*(I10+(J10/60)))))</f>
        <v>-23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41334</v>
      </c>
      <c r="K11" s="38"/>
      <c r="L11" s="38"/>
      <c r="M11" s="38"/>
      <c r="N11" s="39" t="str">
        <f aca="false">I9&amp;"°"&amp;J9</f>
        <v>2°0</v>
      </c>
      <c r="O11" s="40" t="n">
        <f aca="false">IF(P9=M10,-1,1)</f>
        <v>1</v>
      </c>
      <c r="P11" s="41" t="str">
        <f aca="false">TEXT(J11,"aaaa-mm-jj")&amp;"T"&amp;TEXT(J12,"hh:mm:ss")&amp;"z"</f>
        <v>2017-03-02T00:02:00z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0.00138888888888889</v>
      </c>
      <c r="K12" s="46"/>
      <c r="L12" s="46"/>
      <c r="M12" s="46"/>
      <c r="N12" s="47" t="str">
        <f aca="false">I10&amp;"°"&amp;J10</f>
        <v>23°0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139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21.5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21.2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4.9894</v>
      </c>
      <c r="S16" s="62" t="s">
        <v>29</v>
      </c>
      <c r="U16" s="35"/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  <c r="U17" s="42"/>
    </row>
    <row r="18" customFormat="false" ht="15" hidden="fals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0.997885202188353</v>
      </c>
      <c r="Q18" s="72"/>
      <c r="R18" s="6"/>
      <c r="U18" s="42" t="n">
        <v>4.973</v>
      </c>
    </row>
    <row r="19" customFormat="false" ht="15" hidden="fals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0.0200453044665018</v>
      </c>
      <c r="Q19" s="72" t="s">
        <v>13</v>
      </c>
      <c r="R19" s="6"/>
    </row>
    <row r="20" customFormat="false" ht="15" hidden="fals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fals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5.00316503390981</v>
      </c>
      <c r="Q21" s="72" t="s">
        <v>29</v>
      </c>
      <c r="R21" s="6"/>
    </row>
    <row r="22" customFormat="false" ht="15" hidden="fals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4.989325159</v>
      </c>
      <c r="Q22" s="72" t="s">
        <v>29</v>
      </c>
      <c r="R22" s="6"/>
    </row>
    <row r="23" customFormat="false" ht="15" hidden="fals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0.004999925</v>
      </c>
      <c r="Q23" s="72" t="s">
        <v>29</v>
      </c>
      <c r="R23" s="6"/>
    </row>
    <row r="24" customFormat="false" ht="15" hidden="fals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fals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0.00401445504717767</v>
      </c>
      <c r="Q25" s="72" t="s">
        <v>13</v>
      </c>
      <c r="R25" s="6"/>
    </row>
    <row r="26" customFormat="false" ht="15" hidden="fals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fals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73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2002</v>
      </c>
      <c r="E35" s="115" t="n">
        <v>9.8</v>
      </c>
      <c r="F35" s="116" t="n">
        <v>5.403</v>
      </c>
      <c r="G35" s="117" t="n">
        <v>34.961</v>
      </c>
      <c r="H35" s="115" t="n">
        <v>2000</v>
      </c>
      <c r="I35" s="115" t="n">
        <v>2020.8</v>
      </c>
      <c r="J35" s="118" t="n">
        <f aca="false">IF(ISBLANK(D35),"",IF(VLOOKUP(D35,'Volumes flacons'!$A$5:$C$978,2)=0,"",IF(D35&gt;'Volumes flacons'!$A$978,"Mauvais numéro",IF(D35&lt;'Volumes flacons'!$A$5,"Mauvais numéro",(VLOOKUP(D35,'Volumes flacons'!$A$5:$C$978,3))))))</f>
        <v>108.59</v>
      </c>
      <c r="K35" s="119" t="n">
        <f aca="false">IF(ISBLANK(E35),"",(0.000824493-(0.0000040899*E35)+(0.000000076438*E35^2)-(0.00000000082467*E35^3)+(0.0000000000053875*E35^4)))</f>
        <v>0.00079102660529798</v>
      </c>
      <c r="L35" s="119" t="n">
        <f aca="false">IF(ISBLANK(E35),"",(-0.00000572466+(0.00000010227*E35)-(0.0000000016546*E35^2)))</f>
        <v>-4.881321784E-006</v>
      </c>
      <c r="M35" s="119" t="n">
        <f aca="false">IF(ISBLANK(E35),"",IF(ISBLANK(G35),(O35+(K35*35)+(L35*35^1.5)+(0.00000048314*35^2)),(O35+(K35*G35)+(L35*G35^1.5)+(0.00000048314*G35^2))))</f>
        <v>1.02695598517939</v>
      </c>
      <c r="N35" s="120" t="n">
        <f aca="false">IF(ISBLANK(D35),"",IF(ISBLANK(G35),J35*(1+0.00001*(35-20)),J35*(1+0.00001*(G35-20))))</f>
        <v>108.6062461499</v>
      </c>
      <c r="O35" s="119" t="n">
        <f aca="false">IF(ISBLANK(E35),"",(0.999842594+(0.00006793952*E35)-(0.00000909529*E35^2)+(0.0000001001685*E35^3)-(0.000000001120083*E35^4)+(0.000000000006536332*E35^5)))</f>
        <v>0.999719426978938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5.6933730863665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5.54393096542689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254.266042037128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247.591956915965</v>
      </c>
      <c r="T35" s="32"/>
      <c r="U35" s="32"/>
      <c r="V35" s="124"/>
      <c r="W35" s="124"/>
      <c r="X35" s="124"/>
      <c r="Y35" s="124"/>
      <c r="Z35" s="32"/>
      <c r="AA35" s="32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2004</v>
      </c>
      <c r="E36" s="115" t="n">
        <v>9.5</v>
      </c>
      <c r="F36" s="116" t="n">
        <v>5.502</v>
      </c>
      <c r="G36" s="117" t="n">
        <v>34.961</v>
      </c>
      <c r="H36" s="115" t="n">
        <v>2000</v>
      </c>
      <c r="I36" s="115" t="n">
        <v>2020.8</v>
      </c>
      <c r="J36" s="118" t="n">
        <f aca="false">IF(ISBLANK(D36),"",IF(VLOOKUP(D36,'Volumes flacons'!$A$5:$C$978,2)=0,"",IF(D36&gt;'Volumes flacons'!$A$978,"Mauvais numéro",IF(D36&lt;'Volumes flacons'!$A$5,"Mauvais numéro",(VLOOKUP(D36,'Volumes flacons'!$A$5:$C$978,3))))))</f>
        <v>110.33</v>
      </c>
      <c r="K36" s="119" t="n">
        <f aca="false">IF(ISBLANK(E36),"",(0.000824493-(0.0000040899*E36)+(0.000000076438*E36^2)-(0.00000000082467*E36^3)+(0.0000000000053875*E36^4)))</f>
        <v>0.000791874309582969</v>
      </c>
      <c r="L36" s="119" t="n">
        <f aca="false">IF(ISBLANK(E36),"",(-0.00000572466+(0.00000010227*E36)-(0.0000000016546*E36^2)))</f>
        <v>-4.90242265E-006</v>
      </c>
      <c r="M36" s="119" t="n">
        <f aca="false">IF(ISBLANK(E36),"",IF(ISBLANK(G36),(O36+(K36*35)+(L36*35^1.5)+(0.00000048314*35^2)),(O36+(K36*G36)+(L36*G36^1.5)+(0.00000048314*G36^2))))</f>
        <v>1.02700626699456</v>
      </c>
      <c r="N36" s="120" t="n">
        <f aca="false">IF(ISBLANK(D36),"",IF(ISBLANK(G36),J36*(1+0.00001*(35-20)),J36*(1+0.00001*(G36-20))))</f>
        <v>110.3465064713</v>
      </c>
      <c r="O36" s="119" t="n">
        <f aca="false">IF(ISBLANK(E36),"",(0.999842594+(0.00006793952*E36)-(0.00000909529*E36^2)+(0.0000001001685*E36^3)-(0.000000001120083*E36^4)+(0.000000000006536332*E36^5)))</f>
        <v>0.999744434108058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5.70484745591523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5.55483217508492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254.778487381174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248.078804939292</v>
      </c>
      <c r="T36" s="133"/>
      <c r="U36" s="133"/>
      <c r="V36" s="133"/>
      <c r="W36" s="141"/>
      <c r="X36" s="133"/>
      <c r="Y36" s="133"/>
      <c r="Z36" s="133"/>
      <c r="AA36" s="32"/>
      <c r="AB36" s="133"/>
      <c r="AC36" s="133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2005</v>
      </c>
      <c r="E37" s="115" t="n">
        <v>10.6</v>
      </c>
      <c r="F37" s="116" t="n">
        <v>3.537</v>
      </c>
      <c r="G37" s="117" t="n">
        <v>34.665</v>
      </c>
      <c r="H37" s="115" t="n">
        <v>1000</v>
      </c>
      <c r="I37" s="115" t="n">
        <v>1009</v>
      </c>
      <c r="J37" s="118" t="n">
        <f aca="false">IF(ISBLANK(D37),"",IF(VLOOKUP(D37,'Volumes flacons'!$A$5:$C$978,2)=0,"",IF(D37&gt;'Volumes flacons'!$A$978,"Mauvais numéro",IF(D37&lt;'Volumes flacons'!$A$5,"Mauvais numéro",(VLOOKUP(D37,'Volumes flacons'!$A$5:$C$978,3))))))</f>
        <v>110.8</v>
      </c>
      <c r="K37" s="119" t="n">
        <f aca="false">IF(ISBLANK(E37),"",(0.000824493-(0.0000040899*E37)+(0.000000076438*E37^2)-(0.00000000082467*E37^3)+(0.0000000000053875*E37^4)))</f>
        <v>0.0007888144544615</v>
      </c>
      <c r="L37" s="119" t="n">
        <f aca="false">IF(ISBLANK(E37),"",(-0.00000572466+(0.00000010227*E37)-(0.0000000016546*E37^2)))</f>
        <v>-4.826508856E-006</v>
      </c>
      <c r="M37" s="119" t="n">
        <f aca="false">IF(ISBLANK(E37),"",IF(ISBLANK(G37),(O37+(K37*35)+(L37*35^1.5)+(0.00000048314*35^2)),(O37+(K37*G37)+(L37*G37^1.5)+(0.00000048314*G37^2))))</f>
        <v>1.02658659008479</v>
      </c>
      <c r="N37" s="120" t="n">
        <f aca="false">IF(ISBLANK(D37),"",IF(ISBLANK(G37),J37*(1+0.00001*(35-20)),J37*(1+0.00001*(G37-20))))</f>
        <v>110.81624882</v>
      </c>
      <c r="O37" s="119" t="n">
        <f aca="false">IF(ISBLANK(E37),"",(0.999842594+(0.00006793952*E37)-(0.00000909529*E37^2)+(0.0000001001685*E37^3)-(0.000000001120083*E37^4)+(0.000000000006536332*E37^5)))</f>
        <v>0.999646842332655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3.64593213771648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3.55150960759712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162.827329270418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158.610419075287</v>
      </c>
      <c r="T37" s="32"/>
      <c r="U37" s="32"/>
      <c r="V37" s="124"/>
      <c r="W37" s="124"/>
      <c r="X37" s="124"/>
      <c r="Y37" s="124"/>
      <c r="Z37" s="32"/>
      <c r="AA37" s="32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2006</v>
      </c>
      <c r="E38" s="115" t="n">
        <v>12.3</v>
      </c>
      <c r="F38" s="116" t="n">
        <v>2.586</v>
      </c>
      <c r="G38" s="117" t="n">
        <v>34.656</v>
      </c>
      <c r="H38" s="115" t="n">
        <v>500</v>
      </c>
      <c r="I38" s="115" t="n">
        <v>505</v>
      </c>
      <c r="J38" s="118" t="n">
        <f aca="false">IF(ISBLANK(D38),"",IF(VLOOKUP(D38,'Volumes flacons'!$A$5:$C$978,2)=0,"",IF(D38&gt;'Volumes flacons'!$A$978,"Mauvais numéro",IF(D38&lt;'Volumes flacons'!$A$5,"Mauvais numéro",(VLOOKUP(D38,'Volumes flacons'!$A$5:$C$978,3))))))</f>
        <v>108.87</v>
      </c>
      <c r="K38" s="119" t="n">
        <f aca="false">IF(ISBLANK(E38),"",(0.000824493-(0.0000040899*E38)+(0.000000076438*E38^2)-(0.00000000082467*E38^3)+(0.0000000000053875*E38^4)))</f>
        <v>0.000784340246508949</v>
      </c>
      <c r="L38" s="119" t="n">
        <f aca="false">IF(ISBLANK(E38),"",(-0.00000572466+(0.00000010227*E38)-(0.0000000016546*E38^2)))</f>
        <v>-4.717063434E-006</v>
      </c>
      <c r="M38" s="119" t="n">
        <f aca="false">IF(ISBLANK(E38),"",IF(ISBLANK(G38),(O38+(K38*35)+(L38*35^1.5)+(0.00000048314*35^2)),(O38+(K38*G38)+(L38*G38^1.5)+(0.00000048314*G38^2))))</f>
        <v>1.02626482814549</v>
      </c>
      <c r="N38" s="120" t="n">
        <f aca="false">IF(ISBLANK(D38),"",IF(ISBLANK(G38),J38*(1+0.00001*(35-20)),J38*(1+0.00001*(G38-20))))</f>
        <v>108.8859559872</v>
      </c>
      <c r="O38" s="119" t="n">
        <f aca="false">IF(ISBLANK(E38),"",(0.999842594+(0.00006793952*E38)-(0.00000909529*E38^2)+(0.0000001001685*E38^3)-(0.000000001120083*E38^4)+(0.000000000006536332*E38^5)))</f>
        <v>0.999464826901702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2.70947104564195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2.64012852368535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121.00497689837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117.908139867788</v>
      </c>
      <c r="T38" s="133"/>
      <c r="U38" s="133"/>
      <c r="V38" s="133"/>
      <c r="W38" s="133"/>
      <c r="X38" s="133"/>
      <c r="Y38" s="133"/>
      <c r="Z38" s="133"/>
      <c r="AA38" s="32"/>
      <c r="AB38" s="133"/>
      <c r="AC38" s="133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2007</v>
      </c>
      <c r="E39" s="115" t="n">
        <v>17.9</v>
      </c>
      <c r="F39" s="116" t="n">
        <v>2.497</v>
      </c>
      <c r="G39" s="117" t="n">
        <v>35.553</v>
      </c>
      <c r="H39" s="115" t="n">
        <v>100</v>
      </c>
      <c r="I39" s="115" t="n">
        <v>101</v>
      </c>
      <c r="J39" s="118" t="n">
        <f aca="false">IF(ISBLANK(D39),"",IF(VLOOKUP(D39,'Volumes flacons'!$A$5:$C$978,2)=0,"",IF(D39&gt;'Volumes flacons'!$A$978,"Mauvais numéro",IF(D39&lt;'Volumes flacons'!$A$5,"Mauvais numéro",(VLOOKUP(D39,'Volumes flacons'!$A$5:$C$978,3))))))</f>
        <v>109.77</v>
      </c>
      <c r="K39" s="119" t="n">
        <f aca="false">IF(ISBLANK(E39),"",(0.000824493-(0.0000040899*E39)+(0.000000076438*E39^2)-(0.00000000082467*E39^3)+(0.0000000000053875*E39^4)))</f>
        <v>0.000771598622152509</v>
      </c>
      <c r="L39" s="119" t="n">
        <f aca="false">IF(ISBLANK(E39),"",(-0.00000572466+(0.00000010227*E39)-(0.0000000016546*E39^2)))</f>
        <v>-4.424177386E-006</v>
      </c>
      <c r="M39" s="119" t="n">
        <f aca="false">IF(ISBLANK(E39),"",IF(ISBLANK(G39),(O39+(K39*35)+(L39*35^1.5)+(0.00000048314*35^2)),(O39+(K39*G39)+(L39*G39^1.5)+(0.00000048314*G39^2))))</f>
        <v>1.02572147399944</v>
      </c>
      <c r="N39" s="120" t="n">
        <f aca="false">IF(ISBLANK(D39),"",IF(ISBLANK(G39),J39*(1+0.00001*(35-20)),J39*(1+0.00001*(G39-20))))</f>
        <v>109.7870725281</v>
      </c>
      <c r="O39" s="119" t="n">
        <f aca="false">IF(ISBLANK(E39),"",(0.999842594+(0.00006793952*E39)-(0.00000909529*E39^2)+(0.0000001001685*E39^3)-(0.000000001120083*E39^4)+(0.000000000006536332*E39^5)))</f>
        <v>0.998616010802117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2.59379802907478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2.52875473003522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115.83901997848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112.934186243373</v>
      </c>
      <c r="T39" s="32" t="n">
        <v>0</v>
      </c>
      <c r="U39" s="32" t="n">
        <v>0</v>
      </c>
      <c r="V39" s="124" t="n">
        <v>20</v>
      </c>
      <c r="W39" s="124" t="n">
        <v>19.6</v>
      </c>
      <c r="X39" s="124" t="n">
        <v>20</v>
      </c>
      <c r="Y39" s="124" t="n">
        <v>19.6</v>
      </c>
      <c r="Z39" s="32" t="n">
        <v>1.46</v>
      </c>
      <c r="AA39" s="32" t="n">
        <v>1.43</v>
      </c>
      <c r="AB39" s="124" t="n">
        <v>7.15</v>
      </c>
      <c r="AC39" s="124" t="n">
        <v>6.99</v>
      </c>
      <c r="AD39" s="142" t="n">
        <v>0.0099</v>
      </c>
      <c r="AE39" s="142" t="n">
        <v>0.0069</v>
      </c>
      <c r="AF39" s="142" t="n">
        <v>-99999</v>
      </c>
      <c r="AG39" s="142" t="n">
        <v>0.0134</v>
      </c>
      <c r="AH39" s="142" t="n">
        <v>0.0072</v>
      </c>
      <c r="AI39" s="142" t="n">
        <v>0.0008</v>
      </c>
      <c r="AJ39" s="142" t="n">
        <v>-99999</v>
      </c>
      <c r="AK39" s="142" t="n">
        <v>-99999</v>
      </c>
      <c r="AL39" s="142" t="n">
        <v>0.0187</v>
      </c>
      <c r="AM39" s="142" t="n">
        <v>0.0017</v>
      </c>
      <c r="AN39" s="142" t="n">
        <v>-99999</v>
      </c>
      <c r="AO39" s="142" t="n">
        <v>-99999</v>
      </c>
      <c r="AP39" s="142" t="n">
        <v>0.001</v>
      </c>
      <c r="AQ39" s="142"/>
      <c r="AR39" s="142" t="n">
        <v>0.016</v>
      </c>
      <c r="AS39" s="142" t="n">
        <v>0.0076</v>
      </c>
      <c r="AT39" s="142"/>
      <c r="AU39" s="142" t="n">
        <v>0.0054</v>
      </c>
      <c r="AV39" s="142" t="n">
        <v>-99999</v>
      </c>
      <c r="AW39" s="142"/>
      <c r="AX39" s="142" t="n">
        <v>0.008</v>
      </c>
      <c r="AY39" s="142" t="n">
        <v>0.0361</v>
      </c>
      <c r="BA39" s="142" t="n">
        <v>-99999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2008</v>
      </c>
      <c r="E40" s="115" t="n">
        <v>18.4</v>
      </c>
      <c r="F40" s="116" t="n">
        <v>2.435</v>
      </c>
      <c r="G40" s="117" t="n">
        <v>35.617</v>
      </c>
      <c r="H40" s="115" t="n">
        <v>80</v>
      </c>
      <c r="I40" s="115" t="n">
        <v>81.9</v>
      </c>
      <c r="J40" s="118" t="n">
        <f aca="false">IF(ISBLANK(D40),"",IF(VLOOKUP(D40,'Volumes flacons'!$A$5:$C$978,2)=0,"",IF(D40&gt;'Volumes flacons'!$A$978,"Mauvais numéro",IF(D40&lt;'Volumes flacons'!$A$5,"Mauvais numéro",(VLOOKUP(D40,'Volumes flacons'!$A$5:$C$978,3))))))</f>
        <v>108.85</v>
      </c>
      <c r="K40" s="119" t="n">
        <f aca="false">IF(ISBLANK(E40),"",(0.000824493-(0.0000040899*E40)+(0.000000076438*E40^2)-(0.00000000082467*E40^3)+(0.0000000000053875*E40^4)))</f>
        <v>0.00077059793494784</v>
      </c>
      <c r="L40" s="119" t="n">
        <f aca="false">IF(ISBLANK(E40),"",(-0.00000572466+(0.00000010227*E40)-(0.0000000016546*E40^2)))</f>
        <v>-4.403073376E-006</v>
      </c>
      <c r="M40" s="119" t="n">
        <f aca="false">IF(ISBLANK(E40),"",IF(ISBLANK(G40),(O40+(K40*35)+(L40*35^1.5)+(0.00000048314*35^2)),(O40+(K40*G40)+(L40*G40^1.5)+(0.00000048314*G40^2))))</f>
        <v>1.02564613524389</v>
      </c>
      <c r="N40" s="120" t="n">
        <f aca="false">IF(ISBLANK(D40),"",IF(ISBLANK(G40),J40*(1+0.00001*(35-20)),J40*(1+0.00001*(G40-20))))</f>
        <v>108.8669991045</v>
      </c>
      <c r="O40" s="119" t="n">
        <f aca="false">IF(ISBLANK(E40),"",(0.999842594+(0.00006793952*E40)-(0.00000909529*E40^2)+(0.0000001001685*E40^3)-(0.000000001120083*E40^4)+(0.000000000006536332*E40^5)))</f>
        <v>0.998522778246976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2.55077579482614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2.48699401009256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113.917646996935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111.069152490734</v>
      </c>
      <c r="T40" s="32" t="n">
        <v>0.03</v>
      </c>
      <c r="U40" s="32" t="n">
        <v>0.03</v>
      </c>
      <c r="V40" s="124" t="n">
        <v>18.4</v>
      </c>
      <c r="W40" s="124" t="n">
        <v>18</v>
      </c>
      <c r="X40" s="124" t="n">
        <v>18.4</v>
      </c>
      <c r="Y40" s="124" t="n">
        <v>17.9</v>
      </c>
      <c r="Z40" s="32" t="n">
        <v>1.31</v>
      </c>
      <c r="AA40" s="32" t="n">
        <v>1.28</v>
      </c>
      <c r="AB40" s="124" t="n">
        <v>5.96</v>
      </c>
      <c r="AC40" s="124" t="n">
        <v>5.83</v>
      </c>
      <c r="AD40" s="142" t="n">
        <v>0.0219</v>
      </c>
      <c r="AE40" s="142" t="n">
        <v>0.0142</v>
      </c>
      <c r="AF40" s="142" t="n">
        <v>-99999</v>
      </c>
      <c r="AG40" s="142" t="n">
        <v>0.0325</v>
      </c>
      <c r="AH40" s="142" t="n">
        <v>0.0124</v>
      </c>
      <c r="AI40" s="142" t="n">
        <v>0.0014</v>
      </c>
      <c r="AJ40" s="142" t="n">
        <v>0.0016</v>
      </c>
      <c r="AK40" s="142" t="n">
        <v>0.0008</v>
      </c>
      <c r="AL40" s="142" t="n">
        <v>0.0359</v>
      </c>
      <c r="AM40" s="142" t="n">
        <v>0.0032</v>
      </c>
      <c r="AN40" s="142" t="n">
        <v>-99999</v>
      </c>
      <c r="AO40" s="142" t="n">
        <v>-99999</v>
      </c>
      <c r="AP40" s="142" t="n">
        <v>0.0095</v>
      </c>
      <c r="AQ40" s="142"/>
      <c r="AR40" s="142" t="n">
        <v>0.0714</v>
      </c>
      <c r="AS40" s="142" t="n">
        <v>0.0269</v>
      </c>
      <c r="AT40" s="142"/>
      <c r="AU40" s="142" t="n">
        <v>0.021</v>
      </c>
      <c r="AV40" s="142" t="n">
        <v>-99999</v>
      </c>
      <c r="AW40" s="142"/>
      <c r="AX40" s="142" t="n">
        <v>0.0387</v>
      </c>
      <c r="AY40" s="142" t="n">
        <v>0.0937</v>
      </c>
      <c r="BA40" s="142" t="n">
        <v>-99999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2009</v>
      </c>
      <c r="E41" s="115" t="n">
        <v>20.3</v>
      </c>
      <c r="F41" s="116" t="n">
        <v>2.473</v>
      </c>
      <c r="G41" s="117" t="n">
        <v>35.751</v>
      </c>
      <c r="H41" s="115" t="n">
        <v>60</v>
      </c>
      <c r="I41" s="115" t="n">
        <v>61</v>
      </c>
      <c r="J41" s="118" t="n">
        <f aca="false">IF(ISBLANK(D41),"",IF(VLOOKUP(D41,'Volumes flacons'!$A$5:$C$978,2)=0,"",IF(D41&gt;'Volumes flacons'!$A$978,"Mauvais numéro",IF(D41&lt;'Volumes flacons'!$A$5,"Mauvais numéro",(VLOOKUP(D41,'Volumes flacons'!$A$5:$C$978,3))))))</f>
        <v>109.15</v>
      </c>
      <c r="K41" s="119" t="n">
        <f aca="false">IF(ISBLANK(E41),"",(0.000824493-(0.0000040899*E41)+(0.000000076438*E41^2)-(0.00000000082467*E41^3)+(0.0000000000053875*E41^4)))</f>
        <v>0.000766983544116549</v>
      </c>
      <c r="L41" s="119" t="n">
        <f aca="false">IF(ISBLANK(E41),"",(-0.00000572466+(0.00000010227*E41)-(0.0000000016546*E41^2)))</f>
        <v>-4.330423114E-006</v>
      </c>
      <c r="M41" s="119" t="n">
        <f aca="false">IF(ISBLANK(E41),"",IF(ISBLANK(G41),(O41+(K41*35)+(L41*35^1.5)+(0.00000048314*35^2)),(O41+(K41*G41)+(L41*G41^1.5)+(0.00000048314*G41^2))))</f>
        <v>1.02525622541855</v>
      </c>
      <c r="N41" s="120" t="n">
        <f aca="false">IF(ISBLANK(D41),"",IF(ISBLANK(G41),J41*(1+0.00001*(35-20)),J41*(1+0.00001*(G41-20))))</f>
        <v>109.1671922165</v>
      </c>
      <c r="O41" s="119" t="n">
        <f aca="false">IF(ISBLANK(E41),"",(0.999842594+(0.00006793952*E41)-(0.00000909529*E41^2)+(0.0000001001685*E41^3)-(0.000000001120083*E41^4)+(0.000000000006536332*E41^5)))</f>
        <v>0.998143962786074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2.58357485398501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2.51993091086114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115.382452978971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112.540114479058</v>
      </c>
      <c r="T41" s="32" t="n">
        <v>0.1</v>
      </c>
      <c r="U41" s="32" t="n">
        <v>0.09</v>
      </c>
      <c r="V41" s="124" t="n">
        <v>15.1</v>
      </c>
      <c r="W41" s="124" t="n">
        <v>14.8</v>
      </c>
      <c r="X41" s="124" t="n">
        <v>15</v>
      </c>
      <c r="Y41" s="124" t="n">
        <v>14.7</v>
      </c>
      <c r="Z41" s="32" t="n">
        <v>1.03</v>
      </c>
      <c r="AA41" s="32" t="n">
        <v>1</v>
      </c>
      <c r="AB41" s="124" t="n">
        <v>4.13</v>
      </c>
      <c r="AC41" s="124" t="n">
        <v>4.03</v>
      </c>
      <c r="AD41" s="142" t="n">
        <v>0.0463</v>
      </c>
      <c r="AE41" s="142" t="n">
        <v>0.0402</v>
      </c>
      <c r="AF41" s="142" t="n">
        <v>0.0068</v>
      </c>
      <c r="AG41" s="142" t="n">
        <v>0.0735</v>
      </c>
      <c r="AH41" s="142" t="n">
        <v>0.0248</v>
      </c>
      <c r="AI41" s="142" t="n">
        <v>0.0079</v>
      </c>
      <c r="AJ41" s="142" t="n">
        <v>0.0119</v>
      </c>
      <c r="AK41" s="142" t="n">
        <v>0.0043</v>
      </c>
      <c r="AL41" s="142" t="n">
        <v>0.0905</v>
      </c>
      <c r="AM41" s="142" t="n">
        <v>0.0086</v>
      </c>
      <c r="AN41" s="142" t="n">
        <v>0.0056</v>
      </c>
      <c r="AO41" s="142" t="n">
        <v>-99999</v>
      </c>
      <c r="AP41" s="142" t="n">
        <v>0.0342</v>
      </c>
      <c r="AQ41" s="142"/>
      <c r="AR41" s="142" t="n">
        <v>0.0593</v>
      </c>
      <c r="AS41" s="142" t="n">
        <v>0.1234</v>
      </c>
      <c r="AT41" s="142"/>
      <c r="AU41" s="142" t="n">
        <v>0.0326</v>
      </c>
      <c r="AV41" s="142" t="n">
        <v>-99999</v>
      </c>
      <c r="AW41" s="142"/>
      <c r="AX41" s="142" t="n">
        <v>0.0656</v>
      </c>
      <c r="AY41" s="142" t="n">
        <v>0.3284</v>
      </c>
      <c r="BA41" s="142" t="n">
        <v>-99999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2010</v>
      </c>
      <c r="E42" s="115" t="n">
        <v>26.3</v>
      </c>
      <c r="F42" s="116" t="n">
        <v>3.939</v>
      </c>
      <c r="G42" s="117" t="n">
        <v>36.261</v>
      </c>
      <c r="H42" s="115" t="n">
        <v>40</v>
      </c>
      <c r="I42" s="115" t="n">
        <v>41</v>
      </c>
      <c r="J42" s="118" t="n">
        <f aca="false">IF(ISBLANK(D42),"",IF(VLOOKUP(D42,'Volumes flacons'!$A$5:$C$978,2)=0,"",IF(D42&gt;'Volumes flacons'!$A$978,"Mauvais numéro",IF(D42&lt;'Volumes flacons'!$A$5,"Mauvais numéro",(VLOOKUP(D42,'Volumes flacons'!$A$5:$C$978,3))))))</f>
        <v>109.42</v>
      </c>
      <c r="K42" s="119" t="n">
        <f aca="false">IF(ISBLANK(E42),"",(0.000824493-(0.0000040899*E42)+(0.000000076438*E42^2)-(0.00000000082467*E42^3)+(0.0000000000053875*E42^4)))</f>
        <v>0.000757375658487249</v>
      </c>
      <c r="L42" s="119" t="n">
        <f aca="false">IF(ISBLANK(E42),"",(-0.00000572466+(0.00000010227*E42)-(0.0000000016546*E42^2)))</f>
        <v>-4.179429274E-006</v>
      </c>
      <c r="M42" s="119" t="n">
        <f aca="false">IF(ISBLANK(E42),"",IF(ISBLANK(G42),(O42+(K42*35)+(L42*35^1.5)+(0.00000048314*35^2)),(O42+(K42*G42)+(L42*G42^1.5)+(0.00000048314*G42^2))))</f>
        <v>1.02389271915041</v>
      </c>
      <c r="N42" s="120" t="n">
        <f aca="false">IF(ISBLANK(D42),"",IF(ISBLANK(G42),J42*(1+0.00001*(35-20)),J42*(1+0.00001*(G42-20))))</f>
        <v>109.4377927862</v>
      </c>
      <c r="O42" s="119" t="n">
        <f aca="false">IF(ISBLANK(E42),"",(0.999842594+(0.00006793952*E42)-(0.00000909529*E42^2)+(0.0000001001685*E42^3)-(0.000000001120083*E42^4)+(0.000000000006536332*E42^5)))</f>
        <v>0.996706850854433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4.11423229216217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4.01822594810129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183.741614167963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179.453970842204</v>
      </c>
      <c r="T42" s="32" t="n">
        <v>0.14</v>
      </c>
      <c r="U42" s="32" t="n">
        <v>0.14</v>
      </c>
      <c r="V42" s="124" t="n">
        <v>1.57</v>
      </c>
      <c r="W42" s="124" t="n">
        <v>1.53</v>
      </c>
      <c r="X42" s="124" t="n">
        <v>1.43</v>
      </c>
      <c r="Y42" s="124" t="n">
        <v>1.39</v>
      </c>
      <c r="Z42" s="32" t="n">
        <v>0.21</v>
      </c>
      <c r="AA42" s="32" t="n">
        <v>0.2</v>
      </c>
      <c r="AB42" s="124" t="n">
        <v>1.69</v>
      </c>
      <c r="AC42" s="124" t="n">
        <v>1.65</v>
      </c>
      <c r="AD42" s="142" t="n">
        <v>0.0236</v>
      </c>
      <c r="AE42" s="142" t="n">
        <v>0.0279</v>
      </c>
      <c r="AF42" s="142" t="n">
        <v>0.0066</v>
      </c>
      <c r="AG42" s="142" t="n">
        <v>0.0304</v>
      </c>
      <c r="AH42" s="142" t="n">
        <v>0.0113</v>
      </c>
      <c r="AI42" s="142" t="n">
        <v>0.0037</v>
      </c>
      <c r="AJ42" s="142" t="n">
        <v>0.0058</v>
      </c>
      <c r="AK42" s="142" t="n">
        <v>0.004</v>
      </c>
      <c r="AL42" s="142" t="n">
        <v>0.0767</v>
      </c>
      <c r="AM42" s="142" t="n">
        <v>0.0085</v>
      </c>
      <c r="AN42" s="142" t="n">
        <v>0.0061</v>
      </c>
      <c r="AO42" s="142" t="n">
        <v>-99999</v>
      </c>
      <c r="AP42" s="142" t="n">
        <v>0.1042</v>
      </c>
      <c r="AQ42" s="142"/>
      <c r="AR42" s="142" t="n">
        <v>0.0832</v>
      </c>
      <c r="AS42" s="142" t="n">
        <v>-99999</v>
      </c>
      <c r="AT42" s="142"/>
      <c r="AU42" s="142" t="n">
        <v>0.0449</v>
      </c>
      <c r="AV42" s="142" t="n">
        <v>-99999</v>
      </c>
      <c r="AW42" s="142"/>
      <c r="AX42" s="142" t="n">
        <v>0.1147</v>
      </c>
      <c r="AY42" s="142" t="n">
        <v>0.2506</v>
      </c>
      <c r="BA42" s="142" t="n">
        <v>-99999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2011</v>
      </c>
      <c r="E43" s="115" t="n">
        <v>28.1</v>
      </c>
      <c r="F43" s="116" t="n">
        <v>4.493</v>
      </c>
      <c r="G43" s="117" t="n">
        <v>35.59</v>
      </c>
      <c r="H43" s="115" t="n">
        <v>20</v>
      </c>
      <c r="I43" s="115" t="n">
        <v>20.9</v>
      </c>
      <c r="J43" s="118" t="n">
        <f aca="false">IF(ISBLANK(D43),"",IF(VLOOKUP(D43,'Volumes flacons'!$A$5:$C$978,2)=0,"",IF(D43&gt;'Volumes flacons'!$A$978,"Mauvais numéro",IF(D43&lt;'Volumes flacons'!$A$5,"Mauvais numéro",(VLOOKUP(D43,'Volumes flacons'!$A$5:$C$978,3))))))</f>
        <v>110.81</v>
      </c>
      <c r="K43" s="119" t="n">
        <f aca="false">IF(ISBLANK(E43),"",(0.000824493-(0.0000040899*E43)+(0.000000076438*E43^2)-(0.00000000082467*E43^3)+(0.0000000000053875*E43^4)))</f>
        <v>0.000754984227200469</v>
      </c>
      <c r="L43" s="119" t="n">
        <f aca="false">IF(ISBLANK(E43),"",(-0.00000572466+(0.00000010227*E43)-(0.0000000016546*E43^2)))</f>
        <v>-4.157361706E-006</v>
      </c>
      <c r="M43" s="119" t="n">
        <f aca="false">IF(ISBLANK(E43),"",IF(ISBLANK(G43),(O43+(K43*35)+(L43*35^1.5)+(0.00000048314*35^2)),(O43+(K43*G43)+(L43*G43^1.5)+(0.00000048314*G43^2))))</f>
        <v>1.02280783124506</v>
      </c>
      <c r="N43" s="120" t="n">
        <f aca="false">IF(ISBLANK(D43),"",IF(ISBLANK(G43),J43*(1+0.00001*(35-20)),J43*(1+0.00001*(G43-20))))</f>
        <v>110.827275279</v>
      </c>
      <c r="O43" s="119" t="n">
        <f aca="false">IF(ISBLANK(E43),"",(0.999842594+(0.00006793952*E43)-(0.00000909529*E43^2)+(0.0000001001685*E43^3)-(0.000000001120083*E43^4)+(0.000000000006536332*E43^5)))</f>
        <v>0.996208667461312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4.63517035330597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4.53180960460928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207.006707978645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202.390616941851</v>
      </c>
      <c r="T43" s="32" t="n">
        <v>0</v>
      </c>
      <c r="U43" s="32" t="n">
        <v>0</v>
      </c>
      <c r="V43" s="124" t="n">
        <v>0.05</v>
      </c>
      <c r="W43" s="124" t="n">
        <v>0.05</v>
      </c>
      <c r="X43" s="124" t="n">
        <v>0.05</v>
      </c>
      <c r="Y43" s="124" t="n">
        <v>0.05</v>
      </c>
      <c r="Z43" s="32" t="n">
        <v>0.1</v>
      </c>
      <c r="AA43" s="32" t="n">
        <v>0.1</v>
      </c>
      <c r="AB43" s="124" t="n">
        <v>0.92</v>
      </c>
      <c r="AC43" s="124" t="n">
        <v>0.9</v>
      </c>
      <c r="AD43" s="142" t="n">
        <v>0.004</v>
      </c>
      <c r="AE43" s="142" t="n">
        <v>0.0037</v>
      </c>
      <c r="AF43" s="142" t="n">
        <v>0.0058</v>
      </c>
      <c r="AG43" s="142" t="n">
        <v>0.0047</v>
      </c>
      <c r="AH43" s="142" t="n">
        <v>0.0032</v>
      </c>
      <c r="AI43" s="142" t="n">
        <v>-99999</v>
      </c>
      <c r="AJ43" s="142" t="n">
        <v>-99999</v>
      </c>
      <c r="AK43" s="142" t="n">
        <v>-99999</v>
      </c>
      <c r="AL43" s="142" t="n">
        <v>0.0172</v>
      </c>
      <c r="AM43" s="142" t="n">
        <v>0.0038</v>
      </c>
      <c r="AN43" s="142" t="n">
        <v>-99999</v>
      </c>
      <c r="AO43" s="142" t="n">
        <v>-99999</v>
      </c>
      <c r="AP43" s="142" t="n">
        <v>0.0947</v>
      </c>
      <c r="AQ43" s="142"/>
      <c r="AR43" s="142" t="n">
        <v>0.0039</v>
      </c>
      <c r="AS43" s="142" t="n">
        <v>0.006</v>
      </c>
      <c r="AT43" s="142"/>
      <c r="AU43" s="142" t="n">
        <v>0.0132</v>
      </c>
      <c r="AV43" s="142" t="n">
        <v>-99999</v>
      </c>
      <c r="AW43" s="142"/>
      <c r="AX43" s="142" t="n">
        <v>0.0434</v>
      </c>
      <c r="AY43" s="142" t="n">
        <v>0.0613</v>
      </c>
      <c r="BA43" s="142" t="n">
        <v>-99999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2012</v>
      </c>
      <c r="E44" s="115" t="n">
        <v>28.5</v>
      </c>
      <c r="F44" s="116" t="n">
        <v>4.411</v>
      </c>
      <c r="G44" s="117" t="n">
        <v>34.92</v>
      </c>
      <c r="H44" s="115" t="n">
        <v>10</v>
      </c>
      <c r="I44" s="115" t="n">
        <v>10.6</v>
      </c>
      <c r="J44" s="118" t="n">
        <f aca="false">IF(ISBLANK(D44),"",IF(VLOOKUP(D44,'Volumes flacons'!$A$5:$C$978,2)=0,"",IF(D44&gt;'Volumes flacons'!$A$978,"Mauvais numéro",IF(D44&lt;'Volumes flacons'!$A$5,"Mauvais numéro",(VLOOKUP(D44,'Volumes flacons'!$A$5:$C$978,3))))))</f>
        <v>110.46</v>
      </c>
      <c r="K44" s="119" t="n">
        <f aca="false">IF(ISBLANK(E44),"",(0.000824493-(0.0000040899*E44)+(0.000000076438*E44^2)-(0.00000000082467*E44^3)+(0.0000000000053875*E44^4)))</f>
        <v>0.000754481630047969</v>
      </c>
      <c r="L44" s="119" t="n">
        <f aca="false">IF(ISBLANK(E44),"",(-0.00000572466+(0.00000010227*E44)-(0.0000000016546*E44^2)))</f>
        <v>-4.15391385E-006</v>
      </c>
      <c r="M44" s="119" t="n">
        <f aca="false">IF(ISBLANK(E44),"",IF(ISBLANK(G44),(O44+(K44*35)+(L44*35^1.5)+(0.00000048314*35^2)),(O44+(K44*G44)+(L44*G44^1.5)+(0.00000048314*G44^2))))</f>
        <v>1.02217242998968</v>
      </c>
      <c r="N44" s="120" t="n">
        <f aca="false">IF(ISBLANK(D44),"",IF(ISBLANK(G44),J44*(1+0.00001*(35-20)),J44*(1+0.00001*(G44-20))))</f>
        <v>110.476480632</v>
      </c>
      <c r="O44" s="119" t="n">
        <f aca="false">IF(ISBLANK(E44),"",(0.999842594+(0.00006793952*E44)-(0.00000909529*E44^2)+(0.0000001001685*E44^3)-(0.000000001120083*E44^4)+(0.000000000006536332*E44^5)))</f>
        <v>0.996093961161005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4.56500477349928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4.46598307640263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203.873113184478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199.450804192142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2013</v>
      </c>
      <c r="E45" s="115" t="n">
        <v>28.6</v>
      </c>
      <c r="F45" s="116" t="n">
        <v>4.354</v>
      </c>
      <c r="G45" s="117" t="n">
        <v>34.788</v>
      </c>
      <c r="H45" s="115" t="n">
        <v>0</v>
      </c>
      <c r="I45" s="115" t="n">
        <v>2.8</v>
      </c>
      <c r="J45" s="118" t="n">
        <f aca="false">IF(ISBLANK(D45),"",IF(VLOOKUP(D45,'Volumes flacons'!$A$5:$C$978,2)=0,"",IF(D45&gt;'Volumes flacons'!$A$978,"Mauvais numéro",IF(D45&lt;'Volumes flacons'!$A$5,"Mauvais numéro",(VLOOKUP(D45,'Volumes flacons'!$A$5:$C$978,3))))))</f>
        <v>109.83</v>
      </c>
      <c r="K45" s="119" t="n">
        <f aca="false">IF(ISBLANK(E45),"",(0.000824493-(0.0000040899*E45)+(0.000000076438*E45^2)-(0.00000000082467*E45^3)+(0.0000000000053875*E45^4)))</f>
        <v>0.0007543575931871</v>
      </c>
      <c r="L45" s="119" t="n">
        <f aca="false">IF(ISBLANK(E45),"",(-0.00000572466+(0.00000010227*E45)-(0.0000000016546*E45^2)))</f>
        <v>-4.153134616E-006</v>
      </c>
      <c r="M45" s="119" t="n">
        <f aca="false">IF(ISBLANK(E45),"",IF(ISBLANK(G45),(O45+(K45*35)+(L45*35^1.5)+(0.00000048314*35^2)),(O45+(K45*G45)+(L45*G45^1.5)+(0.00000048314*G45^2))))</f>
        <v>1.0220401925976</v>
      </c>
      <c r="N45" s="120" t="n">
        <f aca="false">IF(ISBLANK(D45),"",IF(ISBLANK(G45),J45*(1+0.00001*(35-20)),J45*(1+0.00001*(G45-20))))</f>
        <v>109.8462416604</v>
      </c>
      <c r="O45" s="119" t="n">
        <f aca="false">IF(ISBLANK(E45),"",(0.999842594+(0.00006793952*E45)-(0.00000909529*E45^2)+(0.0000001001685*E45^3)-(0.000000001120083*E45^4)+(0.000000000006536332*E45^5)))</f>
        <v>0.996065060375924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4.53214548449801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4.43441022899423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202.405617337681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198.040760826882</v>
      </c>
      <c r="T45" s="32" t="n">
        <v>0.01</v>
      </c>
      <c r="U45" s="32" t="n">
        <v>0</v>
      </c>
      <c r="V45" s="124" t="n">
        <v>0</v>
      </c>
      <c r="W45" s="124" t="n">
        <v>0</v>
      </c>
      <c r="X45" s="124" t="n">
        <v>0</v>
      </c>
      <c r="Y45" s="124" t="n">
        <v>0</v>
      </c>
      <c r="Z45" s="32" t="n">
        <v>0.07</v>
      </c>
      <c r="AA45" s="32" t="n">
        <v>0.06</v>
      </c>
      <c r="AB45" s="124" t="n">
        <v>0.83</v>
      </c>
      <c r="AC45" s="124" t="n">
        <v>0.81</v>
      </c>
      <c r="AD45" s="142" t="n">
        <v>0.0016</v>
      </c>
      <c r="AE45" s="142" t="n">
        <v>0.0025</v>
      </c>
      <c r="AF45" s="142" t="n">
        <v>-99999</v>
      </c>
      <c r="AG45" s="142" t="n">
        <v>0.0036</v>
      </c>
      <c r="AH45" s="142" t="n">
        <v>0.0028</v>
      </c>
      <c r="AI45" s="142" t="n">
        <v>-99999</v>
      </c>
      <c r="AJ45" s="142" t="n">
        <v>-99999</v>
      </c>
      <c r="AK45" s="142" t="n">
        <v>-99999</v>
      </c>
      <c r="AL45" s="142" t="n">
        <v>0.0163</v>
      </c>
      <c r="AM45" s="142" t="n">
        <v>0.0069</v>
      </c>
      <c r="AN45" s="142" t="n">
        <v>-99999</v>
      </c>
      <c r="AO45" s="142" t="n">
        <v>-99999</v>
      </c>
      <c r="AP45" s="142" t="n">
        <v>0.0833</v>
      </c>
      <c r="AQ45" s="142"/>
      <c r="AR45" s="142" t="n">
        <v>-99999</v>
      </c>
      <c r="AS45" s="142" t="n">
        <v>-99999</v>
      </c>
      <c r="AT45" s="142"/>
      <c r="AU45" s="142" t="n">
        <v>-99999</v>
      </c>
      <c r="AV45" s="142" t="n">
        <v>0.0136</v>
      </c>
      <c r="AW45" s="142"/>
      <c r="AX45" s="142" t="n">
        <v>0.0341</v>
      </c>
      <c r="AY45" s="142" t="n">
        <v>0.0639</v>
      </c>
      <c r="BA45" s="142" t="n">
        <v>-99999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 t="str">
        <f aca="false">IF(ISBLANK(D46),"",IF(VLOOKUP(D46,'Volumes flacons'!$A$5:$C$989,2)=0,"",IF(D46&gt;'Volumes flacons'!$A$989,"Mauvais numéro",IF(D46&lt;'Volumes flacons'!$A$5,"Mauvais numéro",(VLOOKUP(D46,'Volumes flacons'!$A$5:$C$989,3))))))</f>
        <v/>
      </c>
      <c r="K46" s="119" t="str">
        <f aca="false">IF(ISBLANK(E46),"",(0.000824493-(0.0000040899*E46)+(0.000000076438*E46^2)-(0.00000000082467*E46^3)+(0.0000000000053875*E46^4)))</f>
        <v/>
      </c>
      <c r="L46" s="119" t="str">
        <f aca="false">IF(ISBLANK(E46),"",(-0.00000572466+(0.00000010227*E46)-(0.0000000016546*E46^2)))</f>
        <v/>
      </c>
      <c r="M46" s="119" t="str">
        <f aca="false">IF(ISBLANK(E46),"",IF(ISBLANK(G46),(O46+(K46*35)+(L46*35^1.5)+(0.00000048314*35^2)),(O46+(K46*G46)+(L46*G46^1.5)+(0.00000048314*G46^2))))</f>
        <v/>
      </c>
      <c r="N46" s="120" t="str">
        <f aca="false">IF(ISBLANK(D46),"",IF(ISBLANK(G46),J46*(1+0.00001*(35-20)),J46*(1+0.00001*(G46-20))))</f>
        <v/>
      </c>
      <c r="O46" s="119" t="str">
        <f aca="false">IF(ISBLANK(E46),"",(0.999842594+(0.00006793952*E46)-(0.00000909529*E46^2)+(0.0000001001685*E46^3)-(0.000000001120083*E46^4)+(0.000000000006536332*E46^5)))</f>
        <v/>
      </c>
      <c r="P46" s="12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9" min="4" style="0" width="10.43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W3" s="0" t="s">
        <v>148</v>
      </c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W4" s="143" t="s">
        <v>149</v>
      </c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  <c r="W5" s="143" t="s">
        <v>150</v>
      </c>
    </row>
    <row r="6" customFormat="false" ht="16.5" hidden="false" customHeight="true" outlineLevel="0" collapsed="false">
      <c r="C6" s="9" t="s">
        <v>3</v>
      </c>
      <c r="D6" s="9"/>
      <c r="E6" s="9"/>
      <c r="F6" s="10" t="n">
        <v>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41334</v>
      </c>
      <c r="U6" s="16"/>
      <c r="W6" s="143" t="s">
        <v>151</v>
      </c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  <c r="W7" s="143" t="s">
        <v>152</v>
      </c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W8" s="143" t="s">
        <v>153</v>
      </c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1°0</v>
      </c>
      <c r="P9" s="29" t="s">
        <v>13</v>
      </c>
      <c r="Q9" s="33" t="n">
        <f aca="false">IF(ISBLANK(I9),"",IF(ISBLANK(J9),"",IF(J9&gt;60,"ERREUR !!",O11*(I9+(J9/60)))))</f>
        <v>1</v>
      </c>
      <c r="R9" s="33"/>
      <c r="W9" s="143" t="s">
        <v>154</v>
      </c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23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-23°0</v>
      </c>
      <c r="P10" s="29" t="s">
        <v>17</v>
      </c>
      <c r="Q10" s="33" t="n">
        <f aca="false">IF(ISBLANK(I10),"",IF(ISBLANK(J10),"",IF(J10&gt;60,"ERREUR !!",O12*(I10+(J10/60)))))</f>
        <v>-23</v>
      </c>
      <c r="R10" s="33"/>
      <c r="S10" s="35"/>
      <c r="T10" s="35"/>
      <c r="W10" s="143" t="s">
        <v>155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41334</v>
      </c>
      <c r="K11" s="38"/>
      <c r="L11" s="38"/>
      <c r="M11" s="38"/>
      <c r="N11" s="39" t="str">
        <f aca="false">I9&amp;"°"&amp;J9</f>
        <v>1°0</v>
      </c>
      <c r="O11" s="40" t="n">
        <f aca="false">IF(P9=M10,-1,1)</f>
        <v>1</v>
      </c>
      <c r="P11" s="41" t="str">
        <f aca="false">TEXT(J11,"aaaa-mm-jj")&amp;"T"&amp;TEXT(J12,"hh:mm:ss")&amp;"z"</f>
        <v>2017-03-02T08:54:00z</v>
      </c>
      <c r="Q11" s="41"/>
      <c r="R11" s="41"/>
      <c r="T11" s="42"/>
      <c r="U11" s="42"/>
      <c r="V11" s="5"/>
      <c r="W11" s="143" t="s">
        <v>156</v>
      </c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0.370833333333333</v>
      </c>
      <c r="K12" s="46"/>
      <c r="L12" s="46"/>
      <c r="M12" s="46"/>
      <c r="N12" s="47" t="str">
        <f aca="false">I10&amp;"°"&amp;J10</f>
        <v>23°0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143" t="s">
        <v>157</v>
      </c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  <c r="W13" s="143" t="s">
        <v>158</v>
      </c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21.5</v>
      </c>
      <c r="S14" s="56" t="s">
        <v>24</v>
      </c>
      <c r="W14" s="143" t="s">
        <v>159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21.2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4.994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0.997885202188353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0.0200453044665018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5.00316503390981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4.99392509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0.004999925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0.00401075360536227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144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144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45" t="n">
        <v>1</v>
      </c>
      <c r="D35" s="115" t="n">
        <v>2186</v>
      </c>
      <c r="E35" s="115" t="n">
        <v>8.7</v>
      </c>
      <c r="F35" s="116" t="n">
        <v>5.594</v>
      </c>
      <c r="G35" s="117" t="n">
        <v>34.961</v>
      </c>
      <c r="H35" s="115" t="n">
        <v>2000</v>
      </c>
      <c r="I35" s="115" t="n">
        <v>2022</v>
      </c>
      <c r="J35" s="34" t="n">
        <v>112.01</v>
      </c>
      <c r="K35" s="119" t="n">
        <f aca="false">IF(ISBLANK(E35),"",(0.000824493-(0.0000040899*E35)+(0.000000076438*E35^2)-(0.00000000082467*E35^3)+(0.0000000000053875*E35^4)))</f>
        <v>0.000794184279409729</v>
      </c>
      <c r="L35" s="119" t="n">
        <f aca="false">IF(ISBLANK(E35),"",(-0.00000572466+(0.00000010227*E35)-(0.0000000016546*E35^2)))</f>
        <v>-4.960147674E-006</v>
      </c>
      <c r="M35" s="119" t="n">
        <f aca="false">IF(ISBLANK(E35),"",IF(ISBLANK(G35),(O35+(K35*35)+(L35*35^1.5)+(0.00000048314*35^2)),(O35+(K35*G35)+(L35*G35^1.5)+(0.00000048314*G35^2))))</f>
        <v>1.02713577444686</v>
      </c>
      <c r="N35" s="120" t="n">
        <f aca="false">IF(ISBLANK(D35),"",IF(ISBLANK(G35),J35*(1+0.00001*(35-20)),J35*(1+0.00001*(G35-20))))</f>
        <v>112.0267578161</v>
      </c>
      <c r="O35" s="119" t="n">
        <f aca="false">IF(ISBLANK(E35),"",(0.999842594+(0.00006793952*E35)-(0.00000909529*E35^2)+(0.0000001001685*E35^3)-(0.000000001120083*E35^4)+(0.000000000006536332*E35^5)))</f>
        <v>0.99980511543738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5.70662909806159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5.55586636161589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254.858055519431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248.124991709766</v>
      </c>
      <c r="T35" s="32"/>
      <c r="U35" s="32"/>
      <c r="V35" s="124"/>
      <c r="W35" s="124"/>
      <c r="X35" s="124"/>
      <c r="Y35" s="124"/>
      <c r="Z35" s="32"/>
      <c r="AA35" s="32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46" t="n">
        <v>2</v>
      </c>
      <c r="D36" s="115" t="n">
        <v>2187</v>
      </c>
      <c r="E36" s="115" t="n">
        <v>9.6</v>
      </c>
      <c r="F36" s="116" t="n">
        <v>3.566</v>
      </c>
      <c r="G36" s="117" t="n">
        <v>34.651</v>
      </c>
      <c r="H36" s="115" t="n">
        <v>1000</v>
      </c>
      <c r="I36" s="115" t="n">
        <v>1009</v>
      </c>
      <c r="J36" s="118" t="n">
        <v>111.83</v>
      </c>
      <c r="K36" s="119" t="n">
        <f aca="false">IF(ISBLANK(E36),"",(0.000824493-(0.0000040899*E36)+(0.000000076438*E36^2)-(0.00000000082467*E36^3)+(0.0000000000053875*E36^4)))</f>
        <v>0.0007915906293888</v>
      </c>
      <c r="L36" s="119" t="n">
        <f aca="false">IF(ISBLANK(E36),"",(-0.00000572466+(0.00000010227*E36)-(0.0000000016546*E36^2)))</f>
        <v>-4.895355936E-006</v>
      </c>
      <c r="M36" s="119" t="n">
        <f aca="false">IF(ISBLANK(E36),"",IF(ISBLANK(G36),(O36+(K36*35)+(L36*35^1.5)+(0.00000048314*35^2)),(O36+(K36*G36)+(L36*G36^1.5)+(0.00000048314*G36^2))))</f>
        <v>1.0267472201688</v>
      </c>
      <c r="N36" s="120" t="n">
        <f aca="false">IF(ISBLANK(D36),"",IF(ISBLANK(G36),J36*(1+0.00001*(35-20)),J36*(1+0.00001*(G36-20))))</f>
        <v>111.8463842133</v>
      </c>
      <c r="O36" s="119" t="n">
        <f aca="false">IF(ISBLANK(E36),"",(0.999842594+(0.00006793952*E36)-(0.00000909529*E36^2)+(0.0000001001685*E36^3)-(0.000000001120083*E36^4)+(0.000000000006536332*E36^5)))</f>
        <v>0.999736233711852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3.6381047286172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3.54333048792584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162.477757180044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158.245139590768</v>
      </c>
      <c r="T36" s="32"/>
      <c r="U36" s="32"/>
      <c r="V36" s="124"/>
      <c r="W36" s="124"/>
      <c r="X36" s="124"/>
      <c r="Y36" s="124"/>
      <c r="Z36" s="32"/>
      <c r="AA36" s="32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46" t="n">
        <v>3</v>
      </c>
      <c r="D37" s="115" t="n">
        <v>2188</v>
      </c>
      <c r="E37" s="147" t="n">
        <v>20.7</v>
      </c>
      <c r="F37" s="116" t="n">
        <v>2.682</v>
      </c>
      <c r="G37" s="117" t="n">
        <v>35.838</v>
      </c>
      <c r="H37" s="115" t="n">
        <v>500</v>
      </c>
      <c r="I37" s="115" t="n">
        <v>504</v>
      </c>
      <c r="J37" s="118" t="n">
        <v>113.9</v>
      </c>
      <c r="K37" s="119" t="n">
        <f aca="false">IF(ISBLANK(E37),"",(0.000824493-(0.0000040899*E37)+(0.000000076438*E37^2)-(0.00000000082467*E37^3)+(0.0000000000053875*E37^4)))</f>
        <v>0.000766259542486729</v>
      </c>
      <c r="L37" s="119" t="n">
        <f aca="false">IF(ISBLANK(E37),"",(-0.00000572466+(0.00000010227*E37)-(0.0000000016546*E37^2)))</f>
        <v>-4.316650554E-006</v>
      </c>
      <c r="M37" s="119" t="n">
        <f aca="false">IF(ISBLANK(E37),"",IF(ISBLANK(G37),(O37+(K37*35)+(L37*35^1.5)+(0.00000048314*35^2)),(O37+(K37*G37)+(L37*G37^1.5)+(0.00000048314*G37^2))))</f>
        <v>1.02521498703054</v>
      </c>
      <c r="N37" s="120" t="n">
        <f aca="false">IF(ISBLANK(D37),"",IF(ISBLANK(G37),J37*(1+0.00001*(35-20)),J37*(1+0.00001*(G37-20))))</f>
        <v>113.918039482</v>
      </c>
      <c r="O37" s="119" t="n">
        <f aca="false">IF(ISBLANK(E37),"",(0.999842594+(0.00006793952*E37)-(0.00000909529*E37^2)+(0.0000001001685*E37^3)-(0.000000001120083*E37^4)+(0.000000000006536332*E37^5)))</f>
        <v>0.998059360701196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2.68177045507451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2.61581277000452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119.767868523627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116.822198308402</v>
      </c>
      <c r="T37" s="32"/>
      <c r="U37" s="32"/>
      <c r="V37" s="124"/>
      <c r="W37" s="124"/>
      <c r="X37" s="124"/>
      <c r="Y37" s="124"/>
      <c r="Z37" s="32"/>
      <c r="AA37" s="32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46" t="n">
        <v>4</v>
      </c>
      <c r="D38" s="115" t="n">
        <v>2189</v>
      </c>
      <c r="E38" s="115" t="n">
        <v>12.1</v>
      </c>
      <c r="F38" s="116" t="n">
        <v>3.041</v>
      </c>
      <c r="G38" s="117" t="n">
        <v>34.657</v>
      </c>
      <c r="H38" s="115" t="n">
        <v>500</v>
      </c>
      <c r="I38" s="115" t="n">
        <v>504</v>
      </c>
      <c r="J38" s="118" t="n">
        <v>113.62</v>
      </c>
      <c r="K38" s="119" t="n">
        <f aca="false">IF(ISBLANK(E38),"",(0.000824493-(0.0000040899*E38)+(0.000000076438*E38^2)-(0.00000000082467*E38^3)+(0.0000000000053875*E38^4)))</f>
        <v>0.000784851030217269</v>
      </c>
      <c r="L38" s="119" t="n">
        <f aca="false">IF(ISBLANK(E38),"",(-0.00000572466+(0.00000010227*E38)-(0.0000000016546*E38^2)))</f>
        <v>-4.729442986E-006</v>
      </c>
      <c r="M38" s="119" t="n">
        <f aca="false">IF(ISBLANK(E38),"",IF(ISBLANK(G38),(O38+(K38*35)+(L38*35^1.5)+(0.00000048314*35^2)),(O38+(K38*G38)+(L38*G38^1.5)+(0.00000048314*G38^2))))</f>
        <v>1.02630411466658</v>
      </c>
      <c r="N38" s="120" t="n">
        <f aca="false">IF(ISBLANK(D38),"",IF(ISBLANK(G38),J38*(1+0.00001*(35-20)),J38*(1+0.00001*(G38-20))))</f>
        <v>113.6366532834</v>
      </c>
      <c r="O38" s="119" t="n">
        <f aca="false">IF(ISBLANK(E38),"",(0.999842594+(0.00006793952*E38)-(0.00000909529*E38^2)+(0.0000001001685*E38^3)-(0.000000001120083*E38^4)+(0.000000000006536332*E38^5)))</f>
        <v>0.999488160773462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3.05046409040934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2.97228087349173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136.233726277681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132.742063810141</v>
      </c>
      <c r="T38" s="32"/>
      <c r="U38" s="32"/>
      <c r="V38" s="124"/>
      <c r="W38" s="124"/>
      <c r="X38" s="124"/>
      <c r="Y38" s="124"/>
      <c r="Z38" s="32"/>
      <c r="AA38" s="32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46" t="n">
        <v>5</v>
      </c>
      <c r="D39" s="115" t="n">
        <v>2190</v>
      </c>
      <c r="E39" s="115" t="n">
        <v>17.5</v>
      </c>
      <c r="F39" s="116" t="n">
        <v>2.352</v>
      </c>
      <c r="G39" s="117" t="n">
        <v>35.522</v>
      </c>
      <c r="H39" s="115" t="n">
        <v>100</v>
      </c>
      <c r="I39" s="115" t="n">
        <v>101</v>
      </c>
      <c r="J39" s="118" t="n">
        <v>111.38</v>
      </c>
      <c r="K39" s="119" t="n">
        <f aca="false">IF(ISBLANK(E39),"",(0.000824493-(0.0000040899*E39)+(0.000000076438*E39^2)-(0.00000000082467*E39^3)+(0.0000000000053875*E39^4)))</f>
        <v>0.000772414460292969</v>
      </c>
      <c r="L39" s="119" t="n">
        <f aca="false">IF(ISBLANK(E39),"",(-0.00000572466+(0.00000010227*E39)-(0.0000000016546*E39^2)))</f>
        <v>-4.44165625E-006</v>
      </c>
      <c r="M39" s="119" t="n">
        <f aca="false">IF(ISBLANK(E39),"",IF(ISBLANK(G39),(O39+(K39*35)+(L39*35^1.5)+(0.00000048314*35^2)),(O39+(K39*G39)+(L39*G39^1.5)+(0.00000048314*G39^2))))</f>
        <v>1.02579560542378</v>
      </c>
      <c r="N39" s="120" t="n">
        <f aca="false">IF(ISBLANK(D39),"",IF(ISBLANK(G39),J39*(1+0.00001*(35-20)),J39*(1+0.00001*(G39-20))))</f>
        <v>111.3972884036</v>
      </c>
      <c r="O39" s="119" t="n">
        <f aca="false">IF(ISBLANK(E39),"",(0.999842594+(0.00006793952*E39)-(0.00000909529*E39^2)+(0.0000001001685*E39^3)-(0.000000001120083*E39^4)+(0.000000000006536332*E39^5)))</f>
        <v>0.998688620195579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2.40406605266273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2.34361118331127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107.365589911918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104.665675446681</v>
      </c>
      <c r="T39" s="32" t="n">
        <v>0.02</v>
      </c>
      <c r="U39" s="32" t="n">
        <v>0.02</v>
      </c>
      <c r="V39" s="124" t="n">
        <v>19.1</v>
      </c>
      <c r="W39" s="124" t="n">
        <v>18.6</v>
      </c>
      <c r="X39" s="124" t="n">
        <v>19</v>
      </c>
      <c r="Y39" s="124" t="n">
        <v>18.6</v>
      </c>
      <c r="Z39" s="32" t="n">
        <v>1.4</v>
      </c>
      <c r="AA39" s="32" t="n">
        <v>1.37</v>
      </c>
      <c r="AB39" s="124" t="n">
        <v>6.97</v>
      </c>
      <c r="AC39" s="124" t="n">
        <v>6.81</v>
      </c>
      <c r="AD39" s="142" t="n">
        <v>0.0035</v>
      </c>
      <c r="AE39" s="142" t="n">
        <v>0.0017</v>
      </c>
      <c r="AF39" s="142" t="n">
        <v>-99999</v>
      </c>
      <c r="AG39" s="142" t="n">
        <v>0.0046</v>
      </c>
      <c r="AH39" s="142" t="n">
        <v>0.0024</v>
      </c>
      <c r="AI39" s="142" t="n">
        <v>-99999</v>
      </c>
      <c r="AJ39" s="142" t="n">
        <v>-99999</v>
      </c>
      <c r="AK39" s="142" t="n">
        <v>-99999</v>
      </c>
      <c r="AL39" s="142" t="n">
        <v>0.0104</v>
      </c>
      <c r="AM39" s="142" t="n">
        <v>0.0013</v>
      </c>
      <c r="AN39" s="142" t="n">
        <v>-99999</v>
      </c>
      <c r="AO39" s="142" t="n">
        <v>-99999</v>
      </c>
      <c r="AP39" s="142" t="n">
        <v>-99999</v>
      </c>
      <c r="AQ39" s="142"/>
      <c r="AR39" s="142" t="n">
        <v>0.0042</v>
      </c>
      <c r="AS39" s="142" t="n">
        <v>0.0048</v>
      </c>
      <c r="AT39" s="142"/>
      <c r="AU39" s="142" t="n">
        <v>0.0015</v>
      </c>
      <c r="AV39" s="142" t="n">
        <v>-99999</v>
      </c>
      <c r="AW39" s="142"/>
      <c r="AX39" s="142" t="n">
        <v>0.0019</v>
      </c>
      <c r="AY39" s="142" t="n">
        <v>0.0184</v>
      </c>
      <c r="BA39" s="142" t="n">
        <v>-99999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46" t="n">
        <v>6</v>
      </c>
      <c r="D40" s="115" t="n">
        <v>2191</v>
      </c>
      <c r="E40" s="115" t="n">
        <v>18.7</v>
      </c>
      <c r="F40" s="116" t="n">
        <v>2.355</v>
      </c>
      <c r="G40" s="117" t="n">
        <v>35.69</v>
      </c>
      <c r="H40" s="115" t="n">
        <v>80</v>
      </c>
      <c r="I40" s="115" t="n">
        <v>81</v>
      </c>
      <c r="J40" s="118" t="n">
        <v>114.18</v>
      </c>
      <c r="K40" s="119" t="n">
        <f aca="false">IF(ISBLANK(E40),"",(0.000824493-(0.0000040899*E40)+(0.000000076438*E40^2)-(0.00000000082467*E40^3)+(0.0000000000053875*E40^4)))</f>
        <v>0.000770007589862229</v>
      </c>
      <c r="L40" s="119" t="n">
        <f aca="false">IF(ISBLANK(E40),"",(-0.00000572466+(0.00000010227*E40)-(0.0000000016546*E40^2)))</f>
        <v>-4.390808074E-006</v>
      </c>
      <c r="M40" s="119" t="n">
        <f aca="false">IF(ISBLANK(E40),"",IF(ISBLANK(G40),(O40+(K40*35)+(L40*35^1.5)+(0.00000048314*35^2)),(O40+(K40*G40)+(L40*G40^1.5)+(0.00000048314*G40^2))))</f>
        <v>1.02562632506039</v>
      </c>
      <c r="N40" s="120" t="n">
        <f aca="false">IF(ISBLANK(D40),"",IF(ISBLANK(G40),J40*(1+0.00001*(35-20)),J40*(1+0.00001*(G40-20))))</f>
        <v>114.197914842</v>
      </c>
      <c r="O40" s="119" t="n">
        <f aca="false">IF(ISBLANK(E40),"",(0.999842594+(0.00006793952*E40)-(0.00000909529*E40^2)+(0.0000001001685*E40^3)-(0.000000001120083*E40^4)+(0.000000000006536332*E40^5)))</f>
        <v>0.99846553259297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2.34705760560157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2.28841396545022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104.819592666166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102.200567697007</v>
      </c>
      <c r="T40" s="32" t="n">
        <v>0.03</v>
      </c>
      <c r="U40" s="32" t="n">
        <v>0.03</v>
      </c>
      <c r="V40" s="124" t="n">
        <v>18.6</v>
      </c>
      <c r="W40" s="124" t="n">
        <v>18.2</v>
      </c>
      <c r="X40" s="124" t="n">
        <v>18.6</v>
      </c>
      <c r="Y40" s="124" t="n">
        <v>18.2</v>
      </c>
      <c r="Z40" s="32" t="n">
        <v>1.35</v>
      </c>
      <c r="AA40" s="32" t="n">
        <v>1.31</v>
      </c>
      <c r="AB40" s="124" t="n">
        <v>6.44</v>
      </c>
      <c r="AC40" s="124" t="n">
        <v>6.3</v>
      </c>
      <c r="AD40" s="142" t="n">
        <v>0.0275</v>
      </c>
      <c r="AE40" s="142" t="n">
        <v>0.0182</v>
      </c>
      <c r="AF40" s="142" t="n">
        <v>-99999</v>
      </c>
      <c r="AG40" s="142" t="n">
        <v>0.0427</v>
      </c>
      <c r="AH40" s="142" t="n">
        <v>0.0164</v>
      </c>
      <c r="AI40" s="142" t="n">
        <v>0.0019</v>
      </c>
      <c r="AJ40" s="142" t="n">
        <v>0.0023</v>
      </c>
      <c r="AK40" s="142" t="n">
        <v>-99999</v>
      </c>
      <c r="AL40" s="142" t="n">
        <v>0.0373</v>
      </c>
      <c r="AM40" s="142" t="n">
        <v>0.0037</v>
      </c>
      <c r="AN40" s="142" t="n">
        <v>-99999</v>
      </c>
      <c r="AO40" s="142" t="n">
        <v>-99999</v>
      </c>
      <c r="AP40" s="142" t="n">
        <v>0.0118</v>
      </c>
      <c r="AQ40" s="142"/>
      <c r="AR40" s="142" t="n">
        <v>0.0805</v>
      </c>
      <c r="AS40" s="142" t="n">
        <v>0.0383</v>
      </c>
      <c r="AT40" s="142"/>
      <c r="AU40" s="142" t="n">
        <v>0.0253</v>
      </c>
      <c r="AV40" s="142" t="n">
        <v>-99999</v>
      </c>
      <c r="AW40" s="142"/>
      <c r="AX40" s="142" t="n">
        <v>0.0489</v>
      </c>
      <c r="AY40" s="142" t="n">
        <v>0.1232</v>
      </c>
      <c r="BA40" s="142" t="n">
        <v>-99999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46" t="n">
        <v>7</v>
      </c>
      <c r="D41" s="115" t="n">
        <v>2192</v>
      </c>
      <c r="E41" s="115" t="n">
        <v>20.4</v>
      </c>
      <c r="F41" s="116" t="n">
        <v>2.545</v>
      </c>
      <c r="G41" s="117" t="n">
        <v>35.79</v>
      </c>
      <c r="H41" s="115" t="n">
        <v>60</v>
      </c>
      <c r="I41" s="115" t="n">
        <v>61</v>
      </c>
      <c r="J41" s="118" t="n">
        <v>113.56</v>
      </c>
      <c r="K41" s="119" t="n">
        <f aca="false">IF(ISBLANK(E41),"",(0.000824493-(0.0000040899*E41)+(0.000000076438*E41^2)-(0.00000000082467*E41^3)+(0.0000000000053875*E41^4)))</f>
        <v>0.00076680136339104</v>
      </c>
      <c r="L41" s="119" t="n">
        <f aca="false">IF(ISBLANK(E41),"",(-0.00000572466+(0.00000010227*E41)-(0.0000000016546*E41^2)))</f>
        <v>-4.326930336E-006</v>
      </c>
      <c r="M41" s="119" t="n">
        <f aca="false">IF(ISBLANK(E41),"",IF(ISBLANK(G41),(O41+(K41*35)+(L41*35^1.5)+(0.00000048314*35^2)),(O41+(K41*G41)+(L41*G41^1.5)+(0.00000048314*G41^2))))</f>
        <v>1.02525920372948</v>
      </c>
      <c r="N41" s="120" t="n">
        <f aca="false">IF(ISBLANK(D41),"",IF(ISBLANK(G41),J41*(1+0.00001*(35-20)),J41*(1+0.00001*(G41-20))))</f>
        <v>113.577931124</v>
      </c>
      <c r="O41" s="119" t="n">
        <f aca="false">IF(ISBLANK(E41),"",(0.999842594+(0.00006793952*E41)-(0.00000909529*E41^2)+(0.0000001001685*E41^3)-(0.000000001120083*E41^4)+(0.000000000006536332*E41^5)))</f>
        <v>0.998122968256003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2.55175412878324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2.48888682930228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113.96133939146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111.15368579664</v>
      </c>
      <c r="T41" s="32" t="n">
        <v>0.17</v>
      </c>
      <c r="U41" s="32" t="n">
        <v>0.17</v>
      </c>
      <c r="V41" s="124" t="n">
        <v>15</v>
      </c>
      <c r="W41" s="124" t="n">
        <v>14.7</v>
      </c>
      <c r="X41" s="124" t="n">
        <v>14.9</v>
      </c>
      <c r="Y41" s="124" t="n">
        <v>14.5</v>
      </c>
      <c r="Z41" s="32" t="n">
        <v>1</v>
      </c>
      <c r="AA41" s="32" t="n">
        <v>0.98</v>
      </c>
      <c r="AB41" s="124" t="n">
        <v>4.48</v>
      </c>
      <c r="AC41" s="124" t="n">
        <v>4.38</v>
      </c>
      <c r="AD41" s="142" t="n">
        <v>0.083</v>
      </c>
      <c r="AE41" s="142" t="n">
        <v>0.0907</v>
      </c>
      <c r="AF41" s="142" t="n">
        <v>0.0153</v>
      </c>
      <c r="AG41" s="142" t="n">
        <v>0.1085</v>
      </c>
      <c r="AH41" s="142" t="n">
        <v>0.0397</v>
      </c>
      <c r="AI41" s="142" t="n">
        <v>0.009</v>
      </c>
      <c r="AJ41" s="142" t="n">
        <v>0.0146</v>
      </c>
      <c r="AK41" s="142" t="n">
        <v>0.0067</v>
      </c>
      <c r="AL41" s="142" t="n">
        <v>0.2069</v>
      </c>
      <c r="AM41" s="142" t="n">
        <v>0.0155</v>
      </c>
      <c r="AN41" s="142" t="n">
        <v>0.0101</v>
      </c>
      <c r="AO41" s="142" t="n">
        <v>-99999</v>
      </c>
      <c r="AP41" s="142" t="n">
        <v>0.0748</v>
      </c>
      <c r="AQ41" s="142"/>
      <c r="AR41" s="142" t="n">
        <v>0.0419</v>
      </c>
      <c r="AS41" s="142" t="n">
        <v>0.1359</v>
      </c>
      <c r="AT41" s="142"/>
      <c r="AU41" s="142" t="n">
        <v>0.0548</v>
      </c>
      <c r="AV41" s="142" t="n">
        <v>-99999</v>
      </c>
      <c r="AW41" s="142"/>
      <c r="AX41" s="142" t="n">
        <v>0.1303</v>
      </c>
      <c r="AY41" s="142" t="n">
        <v>0.5984</v>
      </c>
      <c r="BA41" s="142" t="n">
        <v>-99999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46" t="n">
        <v>8</v>
      </c>
      <c r="D42" s="115" t="n">
        <v>2193</v>
      </c>
      <c r="E42" s="115" t="n">
        <v>25.1</v>
      </c>
      <c r="F42" s="116" t="n">
        <v>3.798</v>
      </c>
      <c r="G42" s="117" t="n">
        <v>36.106</v>
      </c>
      <c r="H42" s="115" t="n">
        <v>40</v>
      </c>
      <c r="I42" s="115" t="n">
        <v>41</v>
      </c>
      <c r="J42" s="118" t="n">
        <v>111.44</v>
      </c>
      <c r="K42" s="119" t="n">
        <f aca="false">IF(ISBLANK(E42),"",(0.000824493-(0.0000040899*E42)+(0.000000076438*E42^2)-(0.00000000082467*E42^3)+(0.0000000000053875*E42^4)))</f>
        <v>0.000759090867310869</v>
      </c>
      <c r="L42" s="119" t="n">
        <f aca="false">IF(ISBLANK(E42),"",(-0.00000572466+(0.00000010227*E42)-(0.0000000016546*E42^2)))</f>
        <v>-4.200097546E-006</v>
      </c>
      <c r="M42" s="119" t="n">
        <f aca="false">IF(ISBLANK(E42),"",IF(ISBLANK(G42),(O42+(K42*35)+(L42*35^1.5)+(0.00000048314*35^2)),(O42+(K42*G42)+(L42*G42^1.5)+(0.00000048314*G42^2))))</f>
        <v>1.02414863126162</v>
      </c>
      <c r="N42" s="120" t="n">
        <f aca="false">IF(ISBLANK(D42),"",IF(ISBLANK(G42),J42*(1+0.00001*(35-20)),J42*(1+0.00001*(G42-20))))</f>
        <v>111.4579485264</v>
      </c>
      <c r="O42" s="119" t="n">
        <f aca="false">IF(ISBLANK(E42),"",(0.999842594+(0.00006793952*E42)-(0.00000909529*E42^2)+(0.0000001001685*E42^3)-(0.000000001120083*E42^4)+(0.000000000006536332*E42^5)))</f>
        <v>0.99702228512452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3.88956903045765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3.79785600617969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173.708152900238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169.612249235985</v>
      </c>
      <c r="T42" s="32" t="n">
        <v>0.01</v>
      </c>
      <c r="U42" s="32" t="n">
        <v>0.01</v>
      </c>
      <c r="V42" s="124" t="n">
        <v>0</v>
      </c>
      <c r="W42" s="124" t="n">
        <v>0</v>
      </c>
      <c r="X42" s="124" t="n">
        <v>0</v>
      </c>
      <c r="Y42" s="124" t="n">
        <v>0</v>
      </c>
      <c r="Z42" s="32" t="n">
        <v>0.03</v>
      </c>
      <c r="AA42" s="32" t="n">
        <v>0.03</v>
      </c>
      <c r="AB42" s="124" t="n">
        <v>1.27</v>
      </c>
      <c r="AC42" s="124" t="n">
        <v>1.24</v>
      </c>
      <c r="AD42" s="142" t="n">
        <v>0.0802</v>
      </c>
      <c r="AE42" s="142" t="n">
        <v>0.0809</v>
      </c>
      <c r="AF42" s="142" t="n">
        <v>0.0135</v>
      </c>
      <c r="AG42" s="142" t="n">
        <v>0.0998</v>
      </c>
      <c r="AH42" s="142" t="n">
        <v>0.0367</v>
      </c>
      <c r="AI42" s="142" t="n">
        <v>0.01</v>
      </c>
      <c r="AJ42" s="142" t="n">
        <v>0.0141</v>
      </c>
      <c r="AK42" s="142" t="n">
        <v>0.0066</v>
      </c>
      <c r="AL42" s="142" t="n">
        <v>0.1871</v>
      </c>
      <c r="AM42" s="142" t="n">
        <v>0.0147</v>
      </c>
      <c r="AN42" s="142" t="n">
        <v>0.0093</v>
      </c>
      <c r="AO42" s="142" t="n">
        <v>-99999</v>
      </c>
      <c r="AP42" s="142" t="n">
        <v>0.0671</v>
      </c>
      <c r="AQ42" s="142"/>
      <c r="AR42" s="142" t="n">
        <v>0.0365</v>
      </c>
      <c r="AS42" s="142" t="n">
        <v>0.1391</v>
      </c>
      <c r="AT42" s="142"/>
      <c r="AU42" s="142" t="n">
        <v>0.0498</v>
      </c>
      <c r="AV42" s="142" t="n">
        <v>-99999</v>
      </c>
      <c r="AW42" s="142"/>
      <c r="AX42" s="142" t="n">
        <v>0.1134</v>
      </c>
      <c r="AY42" s="142" t="n">
        <v>0.5567</v>
      </c>
      <c r="BA42" s="142" t="n">
        <v>-99999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46" t="n">
        <v>9</v>
      </c>
      <c r="D43" s="115" t="n">
        <v>2194</v>
      </c>
      <c r="E43" s="115" t="n">
        <v>27.7</v>
      </c>
      <c r="F43" s="116" t="n">
        <v>4.503</v>
      </c>
      <c r="G43" s="117" t="n">
        <v>35.897</v>
      </c>
      <c r="H43" s="115" t="n">
        <v>20</v>
      </c>
      <c r="I43" s="115" t="n">
        <v>21</v>
      </c>
      <c r="J43" s="118" t="n">
        <v>111.97</v>
      </c>
      <c r="K43" s="119" t="n">
        <f aca="false">IF(ISBLANK(E43),"",(0.000824493-(0.0000040899*E43)+(0.000000076438*E43^2)-(0.00000000082467*E43^3)+(0.0000000000053875*E43^4)))</f>
        <v>0.000755497206216729</v>
      </c>
      <c r="L43" s="119" t="n">
        <f aca="false">IF(ISBLANK(E43),"",(-0.00000572466+(0.00000010227*E43)-(0.0000000016546*E43^2)))</f>
        <v>-4.161339034E-006</v>
      </c>
      <c r="M43" s="119" t="n">
        <f aca="false">IF(ISBLANK(E43),"",IF(ISBLANK(G43),(O43+(K43*35)+(L43*35^1.5)+(0.00000048314*35^2)),(O43+(K43*G43)+(L43*G43^1.5)+(0.00000048314*G43^2))))</f>
        <v>1.02316959177201</v>
      </c>
      <c r="N43" s="120" t="n">
        <f aca="false">IF(ISBLANK(D43),"",IF(ISBLANK(G43),J43*(1+0.00001*(35-20)),J43*(1+0.00001*(G43-20))))</f>
        <v>111.9877998709</v>
      </c>
      <c r="O43" s="119" t="n">
        <f aca="false">IF(ISBLANK(E43),"",(0.999842594+(0.00006793952*E43)-(0.00000909529*E43^2)+(0.0000001001685*E43^3)-(0.000000001120083*E43^4)+(0.000000000006536332*E43^5)))</f>
        <v>0.996321931391658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4.59224550478052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4.48825448069395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205.089684243498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200.445445107792</v>
      </c>
      <c r="T43" s="32" t="n">
        <v>0.01</v>
      </c>
      <c r="U43" s="32" t="n">
        <v>0.01</v>
      </c>
      <c r="V43" s="124" t="n">
        <v>0</v>
      </c>
      <c r="W43" s="124" t="n">
        <v>0</v>
      </c>
      <c r="X43" s="124" t="n">
        <v>0</v>
      </c>
      <c r="Y43" s="124" t="n">
        <v>0</v>
      </c>
      <c r="Z43" s="32" t="n">
        <v>0.01</v>
      </c>
      <c r="AA43" s="32" t="n">
        <v>0.01</v>
      </c>
      <c r="AB43" s="124" t="n">
        <v>0.77</v>
      </c>
      <c r="AC43" s="124" t="n">
        <v>0.75</v>
      </c>
      <c r="AD43" s="142" t="n">
        <v>0.0056</v>
      </c>
      <c r="AE43" s="142" t="n">
        <v>0.0104</v>
      </c>
      <c r="AF43" s="142" t="n">
        <v>0.0058</v>
      </c>
      <c r="AG43" s="142" t="n">
        <v>0.0076</v>
      </c>
      <c r="AH43" s="142" t="n">
        <v>0.0067</v>
      </c>
      <c r="AI43" s="142" t="n">
        <v>-99999</v>
      </c>
      <c r="AJ43" s="142" t="n">
        <v>-99999</v>
      </c>
      <c r="AK43" s="142" t="n">
        <v>-99999</v>
      </c>
      <c r="AL43" s="142" t="n">
        <v>0.0245</v>
      </c>
      <c r="AM43" s="142" t="n">
        <v>0.0046</v>
      </c>
      <c r="AN43" s="142" t="n">
        <v>-99999</v>
      </c>
      <c r="AO43" s="142" t="n">
        <v>-99999</v>
      </c>
      <c r="AP43" s="142" t="n">
        <v>0.0802</v>
      </c>
      <c r="AQ43" s="142"/>
      <c r="AR43" s="142" t="n">
        <v>0.0073</v>
      </c>
      <c r="AS43" s="142" t="n">
        <v>0.0088</v>
      </c>
      <c r="AT43" s="142"/>
      <c r="AU43" s="142" t="n">
        <v>0.0172</v>
      </c>
      <c r="AV43" s="142" t="n">
        <v>-99999</v>
      </c>
      <c r="AW43" s="142"/>
      <c r="AX43" s="142" t="n">
        <v>0.0585</v>
      </c>
      <c r="AY43" s="142" t="n">
        <v>0.0773</v>
      </c>
      <c r="BA43" s="142" t="n">
        <v>-99999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46" t="n">
        <v>10</v>
      </c>
      <c r="D44" s="115" t="n">
        <v>2197</v>
      </c>
      <c r="E44" s="115" t="n">
        <v>28</v>
      </c>
      <c r="F44" s="116" t="n">
        <v>4.559</v>
      </c>
      <c r="G44" s="117" t="n">
        <v>35.547</v>
      </c>
      <c r="H44" s="115" t="n">
        <v>10</v>
      </c>
      <c r="I44" s="115" t="n">
        <v>10</v>
      </c>
      <c r="J44" s="118" t="n">
        <v>113.81</v>
      </c>
      <c r="K44" s="119" t="n">
        <f aca="false">IF(ISBLANK(E44),"",(0.000824493-(0.0000040899*E44)+(0.000000076438*E44^2)-(0.00000000082467*E44^3)+(0.0000000000053875*E44^4)))</f>
        <v>0.00075511149536</v>
      </c>
      <c r="L44" s="119" t="n">
        <f aca="false">IF(ISBLANK(E44),"",(-0.00000572466+(0.00000010227*E44)-(0.0000000016546*E44^2)))</f>
        <v>-4.1583064E-006</v>
      </c>
      <c r="M44" s="119" t="n">
        <f aca="false">IF(ISBLANK(E44),"",IF(ISBLANK(G44),(O44+(K44*35)+(L44*35^1.5)+(0.00000048314*35^2)),(O44+(K44*G44)+(L44*G44^1.5)+(0.00000048314*G44^2))))</f>
        <v>1.02280826365843</v>
      </c>
      <c r="N44" s="120" t="n">
        <f aca="false">IF(ISBLANK(D44),"",IF(ISBLANK(G44),J44*(1+0.00001*(35-20)),J44*(1+0.00001*(G44-20))))</f>
        <v>113.8276940407</v>
      </c>
      <c r="O44" s="119" t="n">
        <f aca="false">IF(ISBLANK(E44),"",(0.999842594+(0.00006793952*E44)-(0.00000909529*E44^2)+(0.0000001001685*E44^3)-(0.000000001120083*E44^4)+(0.000000000006536332*E44^5)))</f>
        <v>0.996237119054642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4.57303956081755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4.47106239097097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204.231946786112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199.677646380764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46" t="n">
        <v>11</v>
      </c>
      <c r="D45" s="115" t="n">
        <v>2198</v>
      </c>
      <c r="E45" s="115" t="n">
        <v>28.3</v>
      </c>
      <c r="F45" s="116" t="n">
        <v>4.469</v>
      </c>
      <c r="G45" s="117" t="n">
        <v>34.584</v>
      </c>
      <c r="H45" s="115" t="n">
        <v>0</v>
      </c>
      <c r="I45" s="115" t="n">
        <v>2.8</v>
      </c>
      <c r="J45" s="118" t="n">
        <v>113.13</v>
      </c>
      <c r="K45" s="119" t="n">
        <f aca="false">IF(ISBLANK(E45),"",(0.000824493-(0.0000040899*E45)+(0.000000076438*E45^2)-(0.00000000082467*E45^3)+(0.0000000000053875*E45^4)))</f>
        <v>0.000754731636124149</v>
      </c>
      <c r="L45" s="119" t="n">
        <f aca="false">IF(ISBLANK(E45),"",(-0.00000572466+(0.00000010227*E45)-(0.0000000016546*E45^2)))</f>
        <v>-4.155571594E-006</v>
      </c>
      <c r="M45" s="119" t="n">
        <f aca="false">IF(ISBLANK(E45),"",IF(ISBLANK(G45),(O45+(K45*35)+(L45*35^1.5)+(0.00000048314*35^2)),(O45+(K45*G45)+(L45*G45^1.5)+(0.00000048314*G45^2))))</f>
        <v>1.02198582487959</v>
      </c>
      <c r="N45" s="120" t="n">
        <f aca="false">IF(ISBLANK(D45),"",IF(ISBLANK(G45),J45*(1+0.00001*(35-20)),J45*(1+0.00001*(G45-20))))</f>
        <v>113.1464988792</v>
      </c>
      <c r="O45" s="119" t="n">
        <f aca="false">IF(ISBLANK(E45),"",(0.999842594+(0.00006793952*E45)-(0.00000909529*E45^2)+(0.0000001001685*E45^3)-(0.000000001120083*E45^4)+(0.000000000006536332*E45^5)))</f>
        <v>0.996151493987156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4.50993544392882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4.41291389189294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201.413716925861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197.080734411938</v>
      </c>
      <c r="T45" s="32" t="n">
        <v>0</v>
      </c>
      <c r="U45" s="32" t="n">
        <v>0</v>
      </c>
      <c r="V45" s="124" t="n">
        <v>0</v>
      </c>
      <c r="W45" s="124" t="n">
        <v>0</v>
      </c>
      <c r="X45" s="124" t="n">
        <v>0</v>
      </c>
      <c r="Y45" s="124" t="n">
        <v>0</v>
      </c>
      <c r="Z45" s="32" t="n">
        <v>0.03</v>
      </c>
      <c r="AA45" s="32" t="n">
        <v>0.03</v>
      </c>
      <c r="AB45" s="124" t="n">
        <v>0.8</v>
      </c>
      <c r="AC45" s="124" t="n">
        <v>0.78</v>
      </c>
      <c r="AD45" s="142" t="n">
        <v>0.0037</v>
      </c>
      <c r="AE45" s="142" t="n">
        <v>0.009</v>
      </c>
      <c r="AF45" s="142" t="n">
        <v>-99999</v>
      </c>
      <c r="AG45" s="142" t="n">
        <v>0.0068</v>
      </c>
      <c r="AH45" s="142" t="n">
        <v>0.0064</v>
      </c>
      <c r="AI45" s="142" t="n">
        <v>-99999</v>
      </c>
      <c r="AJ45" s="142" t="n">
        <v>-99999</v>
      </c>
      <c r="AK45" s="142" t="n">
        <v>-99999</v>
      </c>
      <c r="AL45" s="142" t="n">
        <v>0.0289</v>
      </c>
      <c r="AM45" s="142" t="n">
        <v>0.0052</v>
      </c>
      <c r="AN45" s="142" t="n">
        <v>-99999</v>
      </c>
      <c r="AO45" s="142" t="n">
        <v>-99999</v>
      </c>
      <c r="AP45" s="142" t="n">
        <v>0.0998</v>
      </c>
      <c r="AQ45" s="142"/>
      <c r="AR45" s="142" t="n">
        <v>0.0043</v>
      </c>
      <c r="AS45" s="142" t="n">
        <v>0.008</v>
      </c>
      <c r="AT45" s="142"/>
      <c r="AU45" s="142" t="n">
        <v>-99999</v>
      </c>
      <c r="AV45" s="142" t="n">
        <v>0.0231</v>
      </c>
      <c r="AW45" s="142"/>
      <c r="AX45" s="142" t="n">
        <v>0.0575</v>
      </c>
      <c r="AY45" s="142" t="n">
        <v>0.1346</v>
      </c>
      <c r="BA45" s="142" t="n">
        <v>-99999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46" t="n">
        <v>12</v>
      </c>
      <c r="D46" s="115"/>
      <c r="E46" s="115"/>
      <c r="F46" s="116"/>
      <c r="G46" s="117"/>
      <c r="H46" s="115"/>
      <c r="I46" s="115"/>
      <c r="J46" s="118" t="str">
        <f aca="false">IF(ISBLANK(D46),"",IF(VLOOKUP(D46,'Volumes flacons'!$A$5:$C$989,2)=0,"",IF(D46&gt;'Volumes flacons'!$A$989,"Mauvais numéro",IF(D46&lt;'Volumes flacons'!$A$5,"Mauvais numéro",(VLOOKUP(D46,'Volumes flacons'!$A$5:$C$989,3))))))</f>
        <v/>
      </c>
      <c r="K46" s="119" t="str">
        <f aca="false">IF(ISBLANK(E46),"",(0.000824493-(0.0000040899*E46)+(0.000000076438*E46^2)-(0.00000000082467*E46^3)+(0.0000000000053875*E46^4)))</f>
        <v/>
      </c>
      <c r="L46" s="119" t="str">
        <f aca="false">IF(ISBLANK(E46),"",(-0.00000572466+(0.00000010227*E46)-(0.0000000016546*E46^2)))</f>
        <v/>
      </c>
      <c r="M46" s="119" t="str">
        <f aca="false">IF(ISBLANK(E46),"",IF(ISBLANK(G46),(O46+(K46*35)+(L46*35^1.5)+(0.00000048314*35^2)),(O46+(K46*G46)+(L46*G46^1.5)+(0.00000048314*G46^2))))</f>
        <v/>
      </c>
      <c r="N46" s="120" t="str">
        <f aca="false">IF(ISBLANK(D46),"",IF(ISBLANK(G46),J46*(1+0.00001*(35-20)),J46*(1+0.00001*(G46-20))))</f>
        <v/>
      </c>
      <c r="O46" s="119" t="str">
        <f aca="false">IF(ISBLANK(E46),"",(0.999842594+(0.00006793952*E46)-(0.00000909529*E46^2)+(0.0000001001685*E46^3)-(0.000000001120083*E46^4)+(0.000000000006536332*E46^5)))</f>
        <v/>
      </c>
      <c r="P46" s="12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46" t="n">
        <v>13</v>
      </c>
      <c r="D47" s="115"/>
      <c r="E47" s="147" t="s">
        <v>161</v>
      </c>
      <c r="F47" s="116" t="s">
        <v>162</v>
      </c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e">
        <f aca="false">IF(ISBLANK(E47),"",(0.000824493-(0.0000040899*E47)+(0.000000076438*E47^2)-(0.00000000082467*E47^3)+(0.0000000000053875*E47^4)))</f>
        <v>#VALUE!</v>
      </c>
      <c r="L47" s="119" t="e">
        <f aca="false">IF(ISBLANK(E47),"",(-0.00000572466+(0.00000010227*E47)-(0.0000000016546*E47^2)))</f>
        <v>#VALUE!</v>
      </c>
      <c r="M47" s="119" t="e">
        <f aca="false">IF(ISBLANK(E47),"",IF(ISBLANK(G47),(O47+(K47*35)+(L47*35^1.5)+(0.00000048314*35^2)),(O47+(K47*G47)+(L47*G47^1.5)+(0.00000048314*G47^2))))</f>
        <v>#VALUE!</v>
      </c>
      <c r="N47" s="120" t="str">
        <f aca="false">IF(ISBLANK(D47),"",IF(ISBLANK(G47),J47*(1+0.00001*(35-20)),J47*(1+0.00001*(G47-20))))</f>
        <v/>
      </c>
      <c r="O47" s="119" t="e">
        <f aca="false">IF(ISBLANK(E47),"",(0.999842594+(0.00006793952*E47)-(0.00000909529*E47^2)+(0.0000001001685*E47^3)-(0.000000001120083*E47^4)+(0.000000000006536332*E47^5)))</f>
        <v>#VALUE!</v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46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46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46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46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46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46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46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46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46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46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48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9" min="4" style="0" width="10.43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41335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</v>
      </c>
      <c r="P9" s="29" t="s">
        <v>13</v>
      </c>
      <c r="Q9" s="33" t="n">
        <f aca="false">IF(ISBLANK(I9),"",IF(ISBLANK(J9),"",IF(J9&gt;60,"ERREUR !!",O11*(I9+(J9/60)))))</f>
        <v>0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23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-23°0</v>
      </c>
      <c r="P10" s="29" t="s">
        <v>17</v>
      </c>
      <c r="Q10" s="33" t="n">
        <f aca="false">IF(ISBLANK(I10),"",IF(ISBLANK(J10),"",IF(J10&gt;60,"ERREUR !!",O12*(I10+(J10/60)))))</f>
        <v>-23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41335</v>
      </c>
      <c r="K11" s="38"/>
      <c r="L11" s="38"/>
      <c r="M11" s="38"/>
      <c r="N11" s="39" t="str">
        <f aca="false">I9&amp;"°"&amp;J9</f>
        <v>0°0</v>
      </c>
      <c r="O11" s="40" t="n">
        <f aca="false">IF(P9=M10,-1,1)</f>
        <v>1</v>
      </c>
      <c r="P11" s="41" t="str">
        <f aca="false">TEXT(J11,"aaaa-mm-jj")&amp;"T"&amp;TEXT(J12,"hh:mm:ss")&amp;"z"</f>
        <v>2017-03-03T07:14:00z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0.301388888888889</v>
      </c>
      <c r="K12" s="46"/>
      <c r="L12" s="46"/>
      <c r="M12" s="46"/>
      <c r="N12" s="47" t="str">
        <f aca="false">I10&amp;"°"&amp;J10</f>
        <v>23°0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21.5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21.3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4.9952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0.997885202188353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0.0200453044665018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5.00316503390981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4.995125072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0.004999925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0.00400978913413338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149"/>
      <c r="D33" s="100"/>
      <c r="E33" s="100"/>
      <c r="F33" s="100"/>
      <c r="G33" s="100"/>
      <c r="H33" s="100"/>
      <c r="I33" s="150"/>
      <c r="J33" s="100"/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151" t="s">
        <v>98</v>
      </c>
      <c r="D34" s="108" t="s">
        <v>99</v>
      </c>
      <c r="E34" s="108" t="s">
        <v>24</v>
      </c>
      <c r="F34" s="109" t="s">
        <v>100</v>
      </c>
      <c r="G34" s="108"/>
      <c r="H34" s="109" t="s">
        <v>101</v>
      </c>
      <c r="I34" s="109" t="s">
        <v>101</v>
      </c>
      <c r="J34" s="109" t="s">
        <v>100</v>
      </c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2051</v>
      </c>
      <c r="E35" s="115" t="n">
        <v>7</v>
      </c>
      <c r="F35" s="116" t="n">
        <v>5.644</v>
      </c>
      <c r="G35" s="117" t="n">
        <v>34.964</v>
      </c>
      <c r="H35" s="115" t="n">
        <v>2000</v>
      </c>
      <c r="I35" s="115" t="n">
        <v>2018</v>
      </c>
      <c r="J35" s="118" t="n">
        <f aca="false">IF(ISBLANK(D35),"",IF(VLOOKUP(D35,'Volumes flacons'!$A$5:$C$978,2)=0,"",IF(D35&gt;'Volumes flacons'!$A$978,"Mauvais numéro",IF(D35&lt;'Volumes flacons'!$A$5,"Mauvais numéro",(VLOOKUP(D35,'Volumes flacons'!$A$5:$C$978,3))))))</f>
        <v>111.838273331523</v>
      </c>
      <c r="K35" s="119" t="n">
        <f aca="false">IF(ISBLANK(E35),"",(0.000824493-(0.0000040899*E35)+(0.000000076438*E35^2)-(0.00000000082467*E35^3)+(0.0000000000053875*E35^4)))</f>
        <v>0.0007993392355775</v>
      </c>
      <c r="L35" s="119" t="n">
        <f aca="false">IF(ISBLANK(E35),"",(-0.00000572466+(0.00000010227*E35)-(0.0000000016546*E35^2)))</f>
        <v>-5.0898454E-006</v>
      </c>
      <c r="M35" s="119" t="n">
        <f aca="false">IF(ISBLANK(E35),"",IF(ISBLANK(G35),(O35+(K35*35)+(L35*35^1.5)+(0.00000048314*35^2)),(O35+(K35*G35)+(L35*G35^1.5)+(0.00000048314*G35^2))))</f>
        <v>1.02739071443308</v>
      </c>
      <c r="N35" s="120" t="n">
        <f aca="false">IF(ISBLANK(D35),"",IF(ISBLANK(G35),J35*(1+0.00001*(35-20)),J35*(1+0.00001*(G35-20))))</f>
        <v>111.855008810744</v>
      </c>
      <c r="O35" s="119" t="n">
        <f aca="false">IF(ISBLANK(E35),"",(0.999842594+(0.00006793952*E35)-(0.00000909529*E35^2)+(0.0000001001685*E35^3)-(0.000000001120083*E35^4)+(0.000000000006536332*E35^5)))</f>
        <v>0.999904279762349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5.76538795813036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5.61168003286046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257.482226210102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250.617630267548</v>
      </c>
      <c r="T35" s="32"/>
      <c r="U35" s="32"/>
      <c r="V35" s="124"/>
      <c r="W35" s="124"/>
      <c r="X35" s="124"/>
      <c r="Y35" s="124"/>
      <c r="Z35" s="32"/>
      <c r="AA35" s="32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2052</v>
      </c>
      <c r="E36" s="115" t="n">
        <v>8.2</v>
      </c>
      <c r="F36" s="116" t="n">
        <v>3.707</v>
      </c>
      <c r="G36" s="117" t="n">
        <v>34.623</v>
      </c>
      <c r="H36" s="115" t="n">
        <v>1000</v>
      </c>
      <c r="I36" s="115" t="n">
        <v>1009</v>
      </c>
      <c r="J36" s="118" t="n">
        <f aca="false">IF(ISBLANK(D36),"",IF(VLOOKUP(D36,'Volumes flacons'!$A$5:$C$978,2)=0,"",IF(D36&gt;'Volumes flacons'!$A$978,"Mauvais numéro",IF(D36&lt;'Volumes flacons'!$A$5,"Mauvais numéro",(VLOOKUP(D36,'Volumes flacons'!$A$5:$C$978,3))))))</f>
        <v>117.881589078711</v>
      </c>
      <c r="K36" s="119" t="n">
        <f aca="false">IF(ISBLANK(E36),"",(0.000824493-(0.0000040899*E36)+(0.000000076438*E36^2)-(0.00000000082467*E36^3)+(0.0000000000053875*E36^4)))</f>
        <v>0.00079566517253126</v>
      </c>
      <c r="L36" s="119" t="n">
        <f aca="false">IF(ISBLANK(E36),"",(-0.00000572466+(0.00000010227*E36)-(0.0000000016546*E36^2)))</f>
        <v>-4.997301304E-006</v>
      </c>
      <c r="M36" s="119" t="n">
        <f aca="false">IF(ISBLANK(E36),"",IF(ISBLANK(G36),(O36+(K36*35)+(L36*35^1.5)+(0.00000048314*35^2)),(O36+(K36*G36)+(L36*G36^1.5)+(0.00000048314*G36^2))))</f>
        <v>1.02694793745324</v>
      </c>
      <c r="N36" s="120" t="n">
        <f aca="false">IF(ISBLANK(D36),"",IF(ISBLANK(G36),J36*(1+0.00001*(35-20)),J36*(1+0.00001*(G36-20))))</f>
        <v>117.898826903482</v>
      </c>
      <c r="O36" s="119" t="n">
        <f aca="false">IF(ISBLANK(E36),"",(0.999842594+(0.00006793952*E36)-(0.00000909529*E36^2)+(0.0000001001685*E36^3)-(0.000000001120083*E36^4)+(0.000000000006536332*E36^5)))</f>
        <v>0.999838538658805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3.5841475601515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3.49009665381862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160.068030036366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155.86771655954</v>
      </c>
      <c r="T36" s="32"/>
      <c r="U36" s="32"/>
      <c r="V36" s="124"/>
      <c r="W36" s="124"/>
      <c r="X36" s="124"/>
      <c r="Y36" s="124"/>
      <c r="Z36" s="32"/>
      <c r="AA36" s="32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2053</v>
      </c>
      <c r="E37" s="115" t="n">
        <v>8.6</v>
      </c>
      <c r="F37" s="116" t="n">
        <v>3.706</v>
      </c>
      <c r="G37" s="117" t="n">
        <v>34.623</v>
      </c>
      <c r="H37" s="115" t="n">
        <v>1000</v>
      </c>
      <c r="I37" s="115" t="n">
        <v>1009</v>
      </c>
      <c r="J37" s="118" t="n">
        <f aca="false">IF(ISBLANK(D37),"",IF(VLOOKUP(D37,'Volumes flacons'!$A$5:$C$978,2)=0,"",IF(D37&gt;'Volumes flacons'!$A$978,"Mauvais numéro",IF(D37&lt;'Volumes flacons'!$A$5,"Mauvais numéro",(VLOOKUP(D37,'Volumes flacons'!$A$5:$C$978,3))))))</f>
        <v>118.025819941595</v>
      </c>
      <c r="K37" s="119" t="n">
        <f aca="false">IF(ISBLANK(E37),"",(0.000824493-(0.0000040899*E37)+(0.000000076438*E37^2)-(0.00000000082467*E37^3)+(0.0000000000053875*E37^4)))</f>
        <v>0.0007944781482431</v>
      </c>
      <c r="L37" s="119" t="n">
        <f aca="false">IF(ISBLANK(E37),"",(-0.00000572466+(0.00000010227*E37)-(0.0000000016546*E37^2)))</f>
        <v>-4.967512216E-006</v>
      </c>
      <c r="M37" s="119" t="n">
        <f aca="false">IF(ISBLANK(E37),"",IF(ISBLANK(G37),(O37+(K37*35)+(L37*35^1.5)+(0.00000048314*35^2)),(O37+(K37*G37)+(L37*G37^1.5)+(0.00000048314*G37^2))))</f>
        <v>1.02688644881278</v>
      </c>
      <c r="N37" s="120" t="n">
        <f aca="false">IF(ISBLANK(D37),"",IF(ISBLANK(G37),J37*(1+0.00001*(35-20)),J37*(1+0.00001*(G37-20))))</f>
        <v>118.043078857245</v>
      </c>
      <c r="O37" s="119" t="n">
        <f aca="false">IF(ISBLANK(E37),"",(0.999842594+(0.00006793952*E37)-(0.00000909529*E37^2)+(0.0000001001685*E37^3)-(0.000000001120083*E37^4)+(0.000000000006536332*E37^5)))</f>
        <v>0.999812079540344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3.57872186480285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3.4850219992097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159.825718482095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155.641082484705</v>
      </c>
      <c r="T37" s="32"/>
      <c r="U37" s="32"/>
      <c r="V37" s="124"/>
      <c r="W37" s="124"/>
      <c r="X37" s="124"/>
      <c r="Y37" s="124"/>
      <c r="Z37" s="32"/>
      <c r="AA37" s="32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2054</v>
      </c>
      <c r="E38" s="115" t="n">
        <v>11</v>
      </c>
      <c r="F38" s="116" t="n">
        <v>3.253</v>
      </c>
      <c r="G38" s="117" t="n">
        <v>34.613</v>
      </c>
      <c r="H38" s="115" t="n">
        <v>500</v>
      </c>
      <c r="I38" s="115" t="n">
        <v>505</v>
      </c>
      <c r="J38" s="118" t="n">
        <f aca="false">IF(ISBLANK(D38),"",IF(VLOOKUP(D38,'Volumes flacons'!$A$5:$C$978,2)=0,"",IF(D38&gt;'Volumes flacons'!$A$978,"Mauvais numéro",IF(D38&lt;'Volumes flacons'!$A$5,"Mauvais numéro",(VLOOKUP(D38,'Volumes flacons'!$A$5:$C$978,3))))))</f>
        <v>116.885647043745</v>
      </c>
      <c r="K38" s="119" t="n">
        <f aca="false">IF(ISBLANK(E38),"",(0.000824493-(0.0000040899*E38)+(0.000000076438*E38^2)-(0.00000000082467*E38^3)+(0.0000000000053875*E38^4)))</f>
        <v>0.0007877343406175</v>
      </c>
      <c r="L38" s="119" t="n">
        <f aca="false">IF(ISBLANK(E38),"",(-0.00000572466+(0.00000010227*E38)-(0.0000000016546*E38^2)))</f>
        <v>-4.7998966E-006</v>
      </c>
      <c r="M38" s="119" t="n">
        <f aca="false">IF(ISBLANK(E38),"",IF(ISBLANK(G38),(O38+(K38*35)+(L38*35^1.5)+(0.00000048314*35^2)),(O38+(K38*G38)+(L38*G38^1.5)+(0.00000048314*G38^2))))</f>
        <v>1.02647461434464</v>
      </c>
      <c r="N38" s="120" t="n">
        <f aca="false">IF(ISBLANK(D38),"",IF(ISBLANK(G38),J38*(1+0.00001*(35-20)),J38*(1+0.00001*(G38-20))))</f>
        <v>116.902727543348</v>
      </c>
      <c r="O38" s="119" t="n">
        <f aca="false">IF(ISBLANK(E38),"",(0.999842594+(0.00006793952*E38)-(0.00000909529*E38^2)+(0.0000001001685*E38^3)-(0.000000001120083*E38^4)+(0.000000000006536332*E38^5)))</f>
        <v>0.999607376451102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3.17063298039945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3.0888566907461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141.600468904639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137.948339808721</v>
      </c>
      <c r="T38" s="32"/>
      <c r="U38" s="32"/>
      <c r="V38" s="124"/>
      <c r="W38" s="124"/>
      <c r="X38" s="124"/>
      <c r="Y38" s="124"/>
      <c r="Z38" s="32"/>
      <c r="AA38" s="32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2055</v>
      </c>
      <c r="E39" s="115" t="n">
        <v>19.2</v>
      </c>
      <c r="F39" s="116" t="n">
        <v>3.648</v>
      </c>
      <c r="G39" s="117" t="n">
        <v>35.948</v>
      </c>
      <c r="H39" s="115" t="n">
        <v>100</v>
      </c>
      <c r="I39" s="115" t="n">
        <v>99</v>
      </c>
      <c r="J39" s="118" t="n">
        <f aca="false">IF(ISBLANK(D39),"",IF(VLOOKUP(D39,'Volumes flacons'!$A$5:$C$978,2)=0,"",IF(D39&gt;'Volumes flacons'!$A$978,"Mauvais numéro",IF(D39&lt;'Volumes flacons'!$A$5,"Mauvais numéro",(VLOOKUP(D39,'Volumes flacons'!$A$5:$C$978,3))))))</f>
        <v>116.476882270713</v>
      </c>
      <c r="K39" s="119" t="n">
        <f aca="false">IF(ISBLANK(E39),"",(0.000824493-(0.0000040899*E39)+(0.000000076438*E39^2)-(0.00000000082467*E39^3)+(0.0000000000053875*E39^4)))</f>
        <v>0.00076904023915776</v>
      </c>
      <c r="L39" s="119" t="n">
        <f aca="false">IF(ISBLANK(E39),"",(-0.00000572466+(0.00000010227*E39)-(0.0000000016546*E39^2)))</f>
        <v>-4.371027744E-006</v>
      </c>
      <c r="M39" s="119" t="n">
        <f aca="false">IF(ISBLANK(E39),"",IF(ISBLANK(G39),(O39+(K39*35)+(L39*35^1.5)+(0.00000048314*35^2)),(O39+(K39*G39)+(L39*G39^1.5)+(0.00000048314*G39^2))))</f>
        <v>1.02569567016584</v>
      </c>
      <c r="N39" s="120" t="n">
        <f aca="false">IF(ISBLANK(D39),"",IF(ISBLANK(G39),J39*(1+0.00001*(35-20)),J39*(1+0.00001*(G39-20))))</f>
        <v>116.495458003898</v>
      </c>
      <c r="O39" s="119" t="n">
        <f aca="false">IF(ISBLANK(E39),"",(0.999842594+(0.00006793952*E39)-(0.00000909529*E39^2)+(0.0000001001685*E39^3)-(0.000000001120083*E39^4)+(0.000000000006536332*E39^5)))</f>
        <v>0.998367966868951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3.57010199619864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3.48066400204399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159.440755150231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155.446454331285</v>
      </c>
      <c r="T39" s="32" t="n">
        <v>0.08</v>
      </c>
      <c r="U39" s="32" t="n">
        <v>0.08</v>
      </c>
      <c r="V39" s="32" t="n">
        <v>10.8</v>
      </c>
      <c r="W39" s="32" t="n">
        <v>10.6</v>
      </c>
      <c r="X39" s="32" t="n">
        <v>10.7</v>
      </c>
      <c r="Y39" s="124" t="n">
        <v>10.5</v>
      </c>
      <c r="Z39" s="32" t="n">
        <v>0.79</v>
      </c>
      <c r="AA39" s="32" t="n">
        <v>0.77</v>
      </c>
      <c r="AB39" s="124" t="n">
        <v>4.11</v>
      </c>
      <c r="AC39" s="124" t="n">
        <v>4.01</v>
      </c>
      <c r="AD39" s="142" t="n">
        <v>0.0232</v>
      </c>
      <c r="AE39" s="142" t="n">
        <v>0.0169</v>
      </c>
      <c r="AF39" s="142" t="n">
        <v>0.0034</v>
      </c>
      <c r="AG39" s="142" t="n">
        <v>0.039</v>
      </c>
      <c r="AH39" s="142" t="n">
        <v>0.0117</v>
      </c>
      <c r="AI39" s="142" t="n">
        <v>0.0014</v>
      </c>
      <c r="AJ39" s="142" t="n">
        <v>-99999</v>
      </c>
      <c r="AK39" s="142" t="n">
        <v>-99999</v>
      </c>
      <c r="AL39" s="142" t="n">
        <v>0.0427</v>
      </c>
      <c r="AM39" s="142" t="n">
        <v>0.0036</v>
      </c>
      <c r="AN39" s="142" t="n">
        <v>-99999</v>
      </c>
      <c r="AO39" s="142" t="n">
        <v>-99999</v>
      </c>
      <c r="AP39" s="142" t="n">
        <v>0.0095</v>
      </c>
      <c r="AQ39" s="142"/>
      <c r="AR39" s="142" t="n">
        <v>0.0558</v>
      </c>
      <c r="AS39" s="142" t="n">
        <v>0.0258</v>
      </c>
      <c r="AT39" s="142"/>
      <c r="AU39" s="142" t="n">
        <v>0.0201</v>
      </c>
      <c r="AV39" s="142" t="n">
        <v>-99999</v>
      </c>
      <c r="AW39" s="142"/>
      <c r="AX39" s="142" t="n">
        <v>0.04</v>
      </c>
      <c r="AY39" s="142" t="n">
        <v>0.1102</v>
      </c>
      <c r="BA39" s="142" t="n">
        <v>-99999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2056</v>
      </c>
      <c r="E40" s="115" t="n">
        <v>21.3</v>
      </c>
      <c r="F40" s="116" t="n">
        <v>4.253</v>
      </c>
      <c r="G40" s="117" t="n">
        <v>36.345</v>
      </c>
      <c r="H40" s="115" t="n">
        <v>80</v>
      </c>
      <c r="I40" s="115" t="n">
        <v>80</v>
      </c>
      <c r="J40" s="118" t="n">
        <f aca="false">IF(ISBLANK(D40),"",IF(VLOOKUP(D40,'Volumes flacons'!$A$5:$C$978,2)=0,"",IF(D40&gt;'Volumes flacons'!$A$978,"Mauvais numéro",IF(D40&lt;'Volumes flacons'!$A$5,"Mauvais numéro",(VLOOKUP(D40,'Volumes flacons'!$A$5:$C$978,3))))))</f>
        <v>117.328924917993</v>
      </c>
      <c r="K40" s="119" t="n">
        <f aca="false">IF(ISBLANK(E40),"",(0.000824493-(0.0000040899*E40)+(0.000000076438*E40^2)-(0.00000000082467*E40^3)+(0.0000000000053875*E40^4)))</f>
        <v>0.000765196941676249</v>
      </c>
      <c r="L40" s="119" t="n">
        <f aca="false">IF(ISBLANK(E40),"",(-0.00000572466+(0.00000010227*E40)-(0.0000000016546*E40^2)))</f>
        <v>-4.296984474E-006</v>
      </c>
      <c r="M40" s="119" t="n">
        <f aca="false">IF(ISBLANK(E40),"",IF(ISBLANK(G40),(O40+(K40*35)+(L40*35^1.5)+(0.00000048314*35^2)),(O40+(K40*G40)+(L40*G40^1.5)+(0.00000048314*G40^2))))</f>
        <v>1.02543712520058</v>
      </c>
      <c r="N40" s="120" t="n">
        <f aca="false">IF(ISBLANK(D40),"",IF(ISBLANK(G40),J40*(1+0.00001*(35-20)),J40*(1+0.00001*(G40-20))))</f>
        <v>117.348102330771</v>
      </c>
      <c r="O40" s="119" t="n">
        <f aca="false">IF(ISBLANK(E40),"",(0.999842594+(0.00006793952*E40)-(0.00000909529*E40^2)+(0.0000001001685*E40^3)-(0.000000001120083*E40^4)+(0.000000000006536332*E40^5)))</f>
        <v>0.997929356909852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4.13388097230028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4.03133538927771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184.61912422293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180.039438485142</v>
      </c>
      <c r="T40" s="32" t="n">
        <v>0.13</v>
      </c>
      <c r="U40" s="32" t="n">
        <v>0.12</v>
      </c>
      <c r="V40" s="124" t="n">
        <v>5.11</v>
      </c>
      <c r="W40" s="124" t="n">
        <v>4.99</v>
      </c>
      <c r="X40" s="124" t="n">
        <v>4.98</v>
      </c>
      <c r="Y40" s="124" t="n">
        <v>4.87</v>
      </c>
      <c r="Z40" s="32" t="n">
        <v>0.4</v>
      </c>
      <c r="AA40" s="32" t="n">
        <v>0.39</v>
      </c>
      <c r="AB40" s="124" t="n">
        <v>2.32</v>
      </c>
      <c r="AC40" s="124" t="n">
        <v>2.27</v>
      </c>
      <c r="AD40" s="142" t="n">
        <v>0.0505</v>
      </c>
      <c r="AE40" s="142" t="n">
        <v>0.0487</v>
      </c>
      <c r="AF40" s="142" t="n">
        <v>0.0066</v>
      </c>
      <c r="AG40" s="142" t="n">
        <v>0.0742</v>
      </c>
      <c r="AH40" s="142" t="n">
        <v>0.0168</v>
      </c>
      <c r="AI40" s="142" t="n">
        <v>0.0035</v>
      </c>
      <c r="AJ40" s="142" t="n">
        <v>0.0037</v>
      </c>
      <c r="AK40" s="142" t="n">
        <v>0.0016</v>
      </c>
      <c r="AL40" s="142" t="n">
        <v>0.1058</v>
      </c>
      <c r="AM40" s="142" t="n">
        <v>0.0071</v>
      </c>
      <c r="AN40" s="142" t="n">
        <v>0.0093</v>
      </c>
      <c r="AO40" s="142" t="n">
        <v>-99999</v>
      </c>
      <c r="AP40" s="142" t="n">
        <v>0.0322</v>
      </c>
      <c r="AQ40" s="142"/>
      <c r="AR40" s="142" t="n">
        <v>0.1156</v>
      </c>
      <c r="AS40" s="142" t="n">
        <v>0.0908</v>
      </c>
      <c r="AT40" s="142"/>
      <c r="AU40" s="142" t="n">
        <v>0.0498</v>
      </c>
      <c r="AV40" s="142" t="n">
        <v>-99999</v>
      </c>
      <c r="AW40" s="142"/>
      <c r="AX40" s="142" t="n">
        <v>0.1137</v>
      </c>
      <c r="AY40" s="142" t="n">
        <v>0.3035</v>
      </c>
      <c r="BA40" s="142" t="n">
        <v>-99999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2057</v>
      </c>
      <c r="E41" s="115" t="n">
        <v>23.6</v>
      </c>
      <c r="F41" s="116" t="n">
        <v>4.52</v>
      </c>
      <c r="G41" s="117" t="n">
        <v>36.688</v>
      </c>
      <c r="H41" s="115" t="n">
        <v>60</v>
      </c>
      <c r="I41" s="115" t="n">
        <v>60</v>
      </c>
      <c r="J41" s="118" t="n">
        <f aca="false">IF(ISBLANK(D41),"",IF(VLOOKUP(D41,'Volumes flacons'!$A$5:$C$978,2)=0,"",IF(D41&gt;'Volumes flacons'!$A$978,"Mauvais numéro",IF(D41&lt;'Volumes flacons'!$A$5,"Mauvais numéro",(VLOOKUP(D41,'Volumes flacons'!$A$5:$C$978,3))))))</f>
        <v>117.674004191901</v>
      </c>
      <c r="K41" s="119" t="n">
        <f aca="false">IF(ISBLANK(E41),"",(0.000824493-(0.0000040899*E41)+(0.000000076438*E41^2)-(0.00000000082467*E41^3)+(0.0000000000053875*E41^4)))</f>
        <v>0.0007613758213136</v>
      </c>
      <c r="L41" s="119" t="n">
        <f aca="false">IF(ISBLANK(E41),"",(-0.00000572466+(0.00000010227*E41)-(0.0000000016546*E41^2)))</f>
        <v>-4.232634016E-006</v>
      </c>
      <c r="M41" s="119" t="n">
        <f aca="false">IF(ISBLANK(E41),"",IF(ISBLANK(G41),(O41+(K41*35)+(L41*35^1.5)+(0.00000048314*35^2)),(O41+(K41*G41)+(L41*G41^1.5)+(0.00000048314*G41^2))))</f>
        <v>1.02504037582802</v>
      </c>
      <c r="N41" s="120" t="n">
        <f aca="false">IF(ISBLANK(D41),"",IF(ISBLANK(G41),J41*(1+0.00001*(35-20)),J41*(1+0.00001*(G41-20))))</f>
        <v>117.693641629721</v>
      </c>
      <c r="O41" s="119" t="n">
        <f aca="false">IF(ISBLANK(E41),"",(0.999842594+(0.00006793952*E41)-(0.00000909529*E41^2)+(0.0000001001685*E41^3)-(0.000000001120083*E41^4)+(0.000000000006536332*E41^5)))</f>
        <v>0.997397290980724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4.38121101363134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4.27418384382392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195.664883868775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190.885050465176</v>
      </c>
      <c r="T41" s="32" t="n">
        <v>0.17</v>
      </c>
      <c r="U41" s="32" t="n">
        <v>0.16</v>
      </c>
      <c r="V41" s="124" t="n">
        <v>1.7</v>
      </c>
      <c r="W41" s="124" t="n">
        <v>1.66</v>
      </c>
      <c r="X41" s="124" t="n">
        <v>1.54</v>
      </c>
      <c r="Y41" s="124" t="n">
        <v>1.5</v>
      </c>
      <c r="Z41" s="32" t="n">
        <v>0.19</v>
      </c>
      <c r="AA41" s="32" t="n">
        <v>0.18</v>
      </c>
      <c r="AB41" s="124" t="n">
        <v>1.52</v>
      </c>
      <c r="AC41" s="124" t="n">
        <v>1.48</v>
      </c>
      <c r="AD41" s="142" t="n">
        <v>0.0679</v>
      </c>
      <c r="AE41" s="142" t="n">
        <v>0.0651</v>
      </c>
      <c r="AF41" s="142" t="n">
        <v>0.0091</v>
      </c>
      <c r="AG41" s="142" t="n">
        <v>0.0739</v>
      </c>
      <c r="AH41" s="142" t="n">
        <v>0.0211</v>
      </c>
      <c r="AI41" s="142" t="n">
        <v>0.0063</v>
      </c>
      <c r="AJ41" s="142" t="n">
        <v>0.0108</v>
      </c>
      <c r="AK41" s="142" t="n">
        <v>0.0036</v>
      </c>
      <c r="AL41" s="142" t="n">
        <v>0.1535</v>
      </c>
      <c r="AM41" s="142" t="n">
        <v>0.01</v>
      </c>
      <c r="AN41" s="142" t="n">
        <v>0.0068</v>
      </c>
      <c r="AO41" s="142" t="n">
        <v>-99999</v>
      </c>
      <c r="AP41" s="142" t="n">
        <v>0.0809</v>
      </c>
      <c r="AQ41" s="142"/>
      <c r="AR41" s="142" t="n">
        <v>0.1482</v>
      </c>
      <c r="AS41" s="142" t="n">
        <v>0.1687</v>
      </c>
      <c r="AT41" s="142"/>
      <c r="AU41" s="142" t="n">
        <v>0.0771</v>
      </c>
      <c r="AV41" s="142" t="n">
        <v>-99999</v>
      </c>
      <c r="AW41" s="142"/>
      <c r="AX41" s="142" t="n">
        <v>0.2237</v>
      </c>
      <c r="AY41" s="142" t="n">
        <v>0.4165</v>
      </c>
      <c r="BA41" s="142" t="n">
        <v>-99999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2058</v>
      </c>
      <c r="E42" s="115" t="n">
        <v>26.1</v>
      </c>
      <c r="F42" s="116" t="n">
        <v>4.546</v>
      </c>
      <c r="G42" s="117" t="n">
        <v>36.335</v>
      </c>
      <c r="H42" s="115" t="n">
        <v>40</v>
      </c>
      <c r="I42" s="115" t="n">
        <v>41</v>
      </c>
      <c r="J42" s="118" t="n">
        <f aca="false">IF(ISBLANK(D42),"",IF(VLOOKUP(D42,'Volumes flacons'!$A$5:$C$978,2)=0,"",IF(D42&gt;'Volumes flacons'!$A$978,"Mauvais numéro",IF(D42&lt;'Volumes flacons'!$A$5,"Mauvais numéro",(VLOOKUP(D42,'Volumes flacons'!$A$5:$C$978,3))))))</f>
        <v>116.673313832233</v>
      </c>
      <c r="K42" s="119" t="n">
        <f aca="false">IF(ISBLANK(E42),"",(0.000824493-(0.0000040899*E42)+(0.000000076438*E42^2)-(0.00000000082467*E42^3)+(0.0000000000053875*E42^4)))</f>
        <v>0.000757654706474569</v>
      </c>
      <c r="L42" s="119" t="n">
        <f aca="false">IF(ISBLANK(E42),"",(-0.00000572466+(0.00000010227*E42)-(0.0000000016546*E42^2)))</f>
        <v>-4.182543066E-006</v>
      </c>
      <c r="M42" s="119" t="n">
        <f aca="false">IF(ISBLANK(E42),"",IF(ISBLANK(G42),(O42+(K42*35)+(L42*35^1.5)+(0.00000048314*35^2)),(O42+(K42*G42)+(L42*G42^1.5)+(0.00000048314*G42^2))))</f>
        <v>1.02401153312297</v>
      </c>
      <c r="N42" s="120" t="n">
        <f aca="false">IF(ISBLANK(D42),"",IF(ISBLANK(G42),J42*(1+0.00001*(35-20)),J42*(1+0.00001*(G42-20))))</f>
        <v>116.692372418048</v>
      </c>
      <c r="O42" s="119" t="n">
        <f aca="false">IF(ISBLANK(E42),"",(0.999842594+(0.00006793952*E42)-(0.00000909529*E42^2)+(0.0000001001685*E42^3)-(0.000000001120083*E42^4)+(0.000000000006536332*E42^5)))</f>
        <v>0.996760361326907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4.44497245577676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4.34074452484022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198.51246987499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193.857650479364</v>
      </c>
      <c r="T42" s="32" t="n">
        <v>0.02</v>
      </c>
      <c r="U42" s="32" t="n">
        <v>0.02</v>
      </c>
      <c r="V42" s="124" t="n">
        <v>0</v>
      </c>
      <c r="W42" s="124" t="n">
        <v>0</v>
      </c>
      <c r="X42" s="124" t="n">
        <v>0</v>
      </c>
      <c r="Y42" s="124" t="n">
        <v>0</v>
      </c>
      <c r="Z42" s="32" t="n">
        <v>0</v>
      </c>
      <c r="AA42" s="32" t="n">
        <v>0</v>
      </c>
      <c r="AB42" s="124" t="n">
        <v>1.12</v>
      </c>
      <c r="AC42" s="124" t="n">
        <v>1.09</v>
      </c>
      <c r="AD42" s="142" t="n">
        <v>0.0202</v>
      </c>
      <c r="AE42" s="142" t="n">
        <v>0.0238</v>
      </c>
      <c r="AF42" s="142" t="n">
        <v>0.0075</v>
      </c>
      <c r="AG42" s="142" t="n">
        <v>0.0214</v>
      </c>
      <c r="AH42" s="142" t="n">
        <v>0.0111</v>
      </c>
      <c r="AI42" s="142" t="n">
        <v>0.0021</v>
      </c>
      <c r="AJ42" s="142" t="n">
        <v>0.0028</v>
      </c>
      <c r="AK42" s="142" t="n">
        <v>0.0028</v>
      </c>
      <c r="AL42" s="142" t="n">
        <v>0.063</v>
      </c>
      <c r="AM42" s="142" t="n">
        <v>0.007</v>
      </c>
      <c r="AN42" s="142" t="n">
        <v>0.0015</v>
      </c>
      <c r="AO42" s="142" t="n">
        <v>-99999</v>
      </c>
      <c r="AP42" s="142" t="n">
        <v>0.1001</v>
      </c>
      <c r="AQ42" s="142"/>
      <c r="AR42" s="142" t="n">
        <v>0.0283</v>
      </c>
      <c r="AS42" s="142" t="n">
        <v>0.0488</v>
      </c>
      <c r="AT42" s="142"/>
      <c r="AU42" s="142" t="n">
        <v>0.0414</v>
      </c>
      <c r="AV42" s="142" t="n">
        <v>-99999</v>
      </c>
      <c r="AW42" s="142"/>
      <c r="AX42" s="142" t="n">
        <v>0.1468</v>
      </c>
      <c r="AY42" s="142" t="n">
        <v>0.2017</v>
      </c>
      <c r="BA42" s="142" t="n">
        <v>-99999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2059</v>
      </c>
      <c r="E43" s="115" t="n">
        <v>27.5</v>
      </c>
      <c r="F43" s="116" t="n">
        <v>4.598</v>
      </c>
      <c r="G43" s="117" t="n">
        <v>35.947</v>
      </c>
      <c r="H43" s="115" t="n">
        <v>20</v>
      </c>
      <c r="I43" s="115" t="n">
        <v>20</v>
      </c>
      <c r="J43" s="118" t="n">
        <f aca="false">IF(ISBLANK(D43),"",IF(VLOOKUP(D43,'Volumes flacons'!$A$5:$C$978,2)=0,"",IF(D43&gt;'Volumes flacons'!$A$978,"Mauvais numéro",IF(D43&lt;'Volumes flacons'!$A$5,"Mauvais numéro",(VLOOKUP(D43,'Volumes flacons'!$A$5:$C$978,3))))))</f>
        <v>115.844362159689</v>
      </c>
      <c r="K43" s="119" t="n">
        <f aca="false">IF(ISBLANK(E43),"",(0.000824493-(0.0000040899*E43)+(0.000000076438*E43^2)-(0.00000000082467*E43^3)+(0.0000000000053875*E43^4)))</f>
        <v>0.000755757615605469</v>
      </c>
      <c r="L43" s="119" t="n">
        <f aca="false">IF(ISBLANK(E43),"",(-0.00000572466+(0.00000010227*E43)-(0.0000000016546*E43^2)))</f>
        <v>-4.16352625E-006</v>
      </c>
      <c r="M43" s="119" t="n">
        <f aca="false">IF(ISBLANK(E43),"",IF(ISBLANK(G43),(O43+(K43*35)+(L43*35^1.5)+(0.00000048314*35^2)),(O43+(K43*G43)+(L43*G43^1.5)+(0.00000048314*G43^2))))</f>
        <v>1.02327220909119</v>
      </c>
      <c r="N43" s="120" t="n">
        <f aca="false">IF(ISBLANK(D43),"",IF(ISBLANK(G43),J43*(1+0.00001*(35-20)),J43*(1+0.00001*(G43-20))))</f>
        <v>115.862835860123</v>
      </c>
      <c r="O43" s="119" t="n">
        <f aca="false">IF(ISBLANK(E43),"",(0.999842594+(0.00006793952*E43)-(0.00000909529*E43^2)+(0.0000001001685*E43^3)-(0.000000001120083*E43^4)+(0.000000000006536332*E43^5)))</f>
        <v>0.99637801934724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4.52874789160521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4.42575089147331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202.253880839089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197.654034813198</v>
      </c>
      <c r="T43" s="32" t="n">
        <v>0.03</v>
      </c>
      <c r="U43" s="32" t="n">
        <v>0.03</v>
      </c>
      <c r="V43" s="124" t="n">
        <v>0</v>
      </c>
      <c r="W43" s="124" t="n">
        <v>0</v>
      </c>
      <c r="X43" s="124" t="n">
        <v>0</v>
      </c>
      <c r="Y43" s="124" t="n">
        <v>0</v>
      </c>
      <c r="Z43" s="32" t="n">
        <v>0</v>
      </c>
      <c r="AA43" s="32" t="n">
        <v>0</v>
      </c>
      <c r="AB43" s="124" t="n">
        <v>0.75</v>
      </c>
      <c r="AC43" s="124" t="n">
        <v>0.73</v>
      </c>
      <c r="AD43" s="142" t="n">
        <v>0.0067</v>
      </c>
      <c r="AE43" s="142" t="n">
        <v>0.0121</v>
      </c>
      <c r="AF43" s="142" t="n">
        <v>0.0068</v>
      </c>
      <c r="AG43" s="142" t="n">
        <v>0.0087</v>
      </c>
      <c r="AH43" s="142" t="n">
        <v>0.0078</v>
      </c>
      <c r="AI43" s="142" t="n">
        <v>-99999</v>
      </c>
      <c r="AJ43" s="142" t="n">
        <v>-99999</v>
      </c>
      <c r="AK43" s="142" t="n">
        <v>0.0014</v>
      </c>
      <c r="AL43" s="142" t="n">
        <v>0.0264</v>
      </c>
      <c r="AM43" s="142" t="n">
        <v>0.0057</v>
      </c>
      <c r="AN43" s="142" t="n">
        <v>-99999</v>
      </c>
      <c r="AO43" s="142" t="n">
        <v>-99999</v>
      </c>
      <c r="AP43" s="142" t="n">
        <v>0.0704</v>
      </c>
      <c r="AQ43" s="142"/>
      <c r="AR43" s="142" t="n">
        <v>0.0049</v>
      </c>
      <c r="AS43" s="142" t="n">
        <v>0.0101</v>
      </c>
      <c r="AT43" s="142"/>
      <c r="AU43" s="142" t="n">
        <v>0.0187</v>
      </c>
      <c r="AV43" s="142" t="n">
        <v>-99999</v>
      </c>
      <c r="AW43" s="142"/>
      <c r="AX43" s="142" t="n">
        <v>0.063</v>
      </c>
      <c r="AY43" s="142" t="n">
        <v>0.1024</v>
      </c>
      <c r="BA43" s="142" t="n">
        <v>-99999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2060</v>
      </c>
      <c r="E44" s="115" t="n">
        <v>27.5</v>
      </c>
      <c r="F44" s="116" t="n">
        <v>4.63</v>
      </c>
      <c r="G44" s="117" t="n">
        <v>35.838</v>
      </c>
      <c r="H44" s="115" t="n">
        <v>10</v>
      </c>
      <c r="I44" s="115" t="n">
        <v>10</v>
      </c>
      <c r="J44" s="118" t="n">
        <f aca="false">IF(ISBLANK(D44),"",IF(VLOOKUP(D44,'Volumes flacons'!$A$5:$C$978,2)=0,"",IF(D44&gt;'Volumes flacons'!$A$978,"Mauvais numéro",IF(D44&lt;'Volumes flacons'!$A$5,"Mauvais numéro",(VLOOKUP(D44,'Volumes flacons'!$A$5:$C$978,3))))))</f>
        <v>116.760412154059</v>
      </c>
      <c r="K44" s="119" t="n">
        <f aca="false">IF(ISBLANK(E44),"",(0.000824493-(0.0000040899*E44)+(0.000000076438*E44^2)-(0.00000000082467*E44^3)+(0.0000000000053875*E44^4)))</f>
        <v>0.000755757615605469</v>
      </c>
      <c r="L44" s="119" t="n">
        <f aca="false">IF(ISBLANK(E44),"",(-0.00000572466+(0.00000010227*E44)-(0.0000000016546*E44^2)))</f>
        <v>-4.16352625E-006</v>
      </c>
      <c r="M44" s="119" t="n">
        <f aca="false">IF(ISBLANK(E44),"",IF(ISBLANK(G44),(O44+(K44*35)+(L44*35^1.5)+(0.00000048314*35^2)),(O44+(K44*G44)+(L44*G44^1.5)+(0.00000048314*G44^2))))</f>
        <v>1.02319012946679</v>
      </c>
      <c r="N44" s="120" t="n">
        <f aca="false">IF(ISBLANK(D44),"",IF(ISBLANK(G44),J44*(1+0.00001*(35-20)),J44*(1+0.00001*(G44-20))))</f>
        <v>116.778904668136</v>
      </c>
      <c r="O44" s="119" t="n">
        <f aca="false">IF(ISBLANK(E44),"",(0.999842594+(0.00006793952*E44)-(0.00000909529*E44^2)+(0.0000001001685*E44^3)-(0.000000001120083*E44^4)+(0.000000000006536332*E44^5)))</f>
        <v>0.99637801934724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4.52396863336334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4.42143498366319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202.040439166007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197.461286370398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  <c r="AD44" s="142" t="n">
        <v>0.0016</v>
      </c>
      <c r="AE44" s="142" t="n">
        <v>0.0025</v>
      </c>
      <c r="AF44" s="142" t="n">
        <v>-99999</v>
      </c>
      <c r="AG44" s="142" t="n">
        <v>0.0036</v>
      </c>
      <c r="AH44" s="142" t="n">
        <v>0.0028</v>
      </c>
      <c r="AI44" s="142" t="n">
        <v>-99999</v>
      </c>
      <c r="AJ44" s="142" t="n">
        <v>-99999</v>
      </c>
      <c r="AK44" s="142" t="n">
        <v>-99999</v>
      </c>
      <c r="AL44" s="142" t="n">
        <v>0.0164</v>
      </c>
      <c r="AM44" s="142" t="n">
        <v>0.007</v>
      </c>
      <c r="AN44" s="142" t="n">
        <v>-99999</v>
      </c>
      <c r="AO44" s="142" t="n">
        <v>-99999</v>
      </c>
      <c r="AP44" s="142" t="n">
        <v>0.0839</v>
      </c>
      <c r="AQ44" s="142"/>
      <c r="AR44" s="142" t="n">
        <v>-99999</v>
      </c>
      <c r="AS44" s="142" t="n">
        <v>-99999</v>
      </c>
      <c r="AT44" s="142"/>
      <c r="AU44" s="142" t="n">
        <v>0.0137</v>
      </c>
      <c r="AV44" s="142" t="n">
        <v>-99999</v>
      </c>
      <c r="AW44" s="142"/>
      <c r="AX44" s="142" t="n">
        <v>0.0344</v>
      </c>
      <c r="AY44" s="142" t="n">
        <v>0.0643</v>
      </c>
      <c r="BA44" s="142" t="n">
        <v>-99999</v>
      </c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2061</v>
      </c>
      <c r="E45" s="115" t="n">
        <v>27.7</v>
      </c>
      <c r="F45" s="116" t="n">
        <v>4.296</v>
      </c>
      <c r="G45" s="117" t="n">
        <v>35.83</v>
      </c>
      <c r="H45" s="115" t="n">
        <v>0</v>
      </c>
      <c r="I45" s="115" t="n">
        <v>2.9</v>
      </c>
      <c r="J45" s="118" t="n">
        <f aca="false">IF(ISBLANK(D45),"",IF(VLOOKUP(D45,'Volumes flacons'!$A$5:$C$978,2)=0,"",IF(D45&gt;'Volumes flacons'!$A$978,"Mauvais numéro",IF(D45&lt;'Volumes flacons'!$A$5,"Mauvais numéro",(VLOOKUP(D45,'Volumes flacons'!$A$5:$C$978,3))))))</f>
        <v>108.361953853045</v>
      </c>
      <c r="K45" s="119" t="n">
        <f aca="false">IF(ISBLANK(E45),"",(0.000824493-(0.0000040899*E45)+(0.000000076438*E45^2)-(0.00000000082467*E45^3)+(0.0000000000053875*E45^4)))</f>
        <v>0.000755497206216729</v>
      </c>
      <c r="L45" s="119" t="n">
        <f aca="false">IF(ISBLANK(E45),"",(-0.00000572466+(0.00000010227*E45)-(0.0000000016546*E45^2)))</f>
        <v>-4.161339034E-006</v>
      </c>
      <c r="M45" s="119" t="n">
        <f aca="false">IF(ISBLANK(E45),"",IF(ISBLANK(G45),(O45+(K45*35)+(L45*35^1.5)+(0.00000048314*35^2)),(O45+(K45*G45)+(L45*G45^1.5)+(0.00000048314*G45^2))))</f>
        <v>1.02311915615458</v>
      </c>
      <c r="N45" s="120" t="n">
        <f aca="false">IF(ISBLANK(D45),"",IF(ISBLANK(G45),J45*(1+0.00001*(35-20)),J45*(1+0.00001*(G45-20))))</f>
        <v>108.37910755034</v>
      </c>
      <c r="O45" s="119" t="n">
        <f aca="false">IF(ISBLANK(E45),"",(0.999842594+(0.00006793952*E45)-(0.00000909529*E45^2)+(0.0000001001685*E45^3)-(0.000000001120083*E45^4)+(0.000000000006536332*E45^5)))</f>
        <v>0.996321931391658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4.52795213853929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4.42563518755499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202.218342507165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197.648867476206</v>
      </c>
      <c r="T45" s="32" t="n">
        <v>0.03</v>
      </c>
      <c r="U45" s="32" t="n">
        <v>0.03</v>
      </c>
      <c r="V45" s="124" t="n">
        <v>0</v>
      </c>
      <c r="W45" s="124" t="n">
        <v>0</v>
      </c>
      <c r="X45" s="124" t="n">
        <v>0</v>
      </c>
      <c r="Y45" s="124" t="n">
        <v>0</v>
      </c>
      <c r="Z45" s="32" t="n">
        <v>0</v>
      </c>
      <c r="AA45" s="32" t="n">
        <v>0</v>
      </c>
      <c r="AB45" s="124" t="n">
        <v>0.9</v>
      </c>
      <c r="AC45" s="124" t="n">
        <v>0.88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 t="str">
        <f aca="false">IF(ISBLANK(D46),"",IF(VLOOKUP(D46,'Volumes flacons'!$A$5:$C$989,2)=0,"",IF(D46&gt;'Volumes flacons'!$A$989,"Mauvais numéro",IF(D46&lt;'Volumes flacons'!$A$5,"Mauvais numéro",(VLOOKUP(D46,'Volumes flacons'!$A$5:$C$989,3))))))</f>
        <v/>
      </c>
      <c r="K46" s="119" t="str">
        <f aca="false">IF(ISBLANK(E46),"",(0.000824493-(0.0000040899*E46)+(0.000000076438*E46^2)-(0.00000000082467*E46^3)+(0.0000000000053875*E46^4)))</f>
        <v/>
      </c>
      <c r="L46" s="119" t="str">
        <f aca="false">IF(ISBLANK(E46),"",(-0.00000572466+(0.00000010227*E46)-(0.0000000016546*E46^2)))</f>
        <v/>
      </c>
      <c r="M46" s="119" t="str">
        <f aca="false">IF(ISBLANK(E46),"",IF(ISBLANK(G46),(O46+(K46*35)+(L46*35^1.5)+(0.00000048314*35^2)),(O46+(K46*G46)+(L46*G46^1.5)+(0.00000048314*G46^2))))</f>
        <v/>
      </c>
      <c r="N46" s="120" t="str">
        <f aca="false">IF(ISBLANK(D46),"",IF(ISBLANK(G46),J46*(1+0.00001*(35-20)),J46*(1+0.00001*(G46-20))))</f>
        <v/>
      </c>
      <c r="O46" s="119" t="str">
        <f aca="false">IF(ISBLANK(E46),"",(0.999842594+(0.00006793952*E46)-(0.00000909529*E46^2)+(0.0000001001685*E46^3)-(0.000000001120083*E46^4)+(0.000000000006536332*E46^5)))</f>
        <v/>
      </c>
      <c r="P46" s="12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63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62:S62"/>
  </mergeCells>
  <dataValidations count="4"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T8" activeCellId="0" sqref="T8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41335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40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-0°40</v>
      </c>
      <c r="P9" s="29" t="s">
        <v>16</v>
      </c>
      <c r="Q9" s="33" t="n">
        <f aca="false">IF(ISBLANK(I9),"",IF(ISBLANK(J9),"",IF(J9&gt;60,"ERREUR !!",O11*(I9+(J9/60)))))</f>
        <v>-0.666666666666667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23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-23°0</v>
      </c>
      <c r="P10" s="29" t="s">
        <v>17</v>
      </c>
      <c r="Q10" s="33" t="n">
        <f aca="false">IF(ISBLANK(I10),"",IF(ISBLANK(J10),"",IF(J10&gt;60,"ERREUR !!",O12*(I10+(J10/60)))))</f>
        <v>-23</v>
      </c>
      <c r="R10" s="33"/>
      <c r="S10" s="35"/>
      <c r="T10" s="35"/>
    </row>
    <row r="11" customFormat="false" ht="13.8" hidden="false" customHeight="false" outlineLevel="0" collapsed="false">
      <c r="G11" s="36" t="s">
        <v>18</v>
      </c>
      <c r="H11" s="36"/>
      <c r="I11" s="37" t="s">
        <v>19</v>
      </c>
      <c r="J11" s="38" t="n">
        <v>41335</v>
      </c>
      <c r="K11" s="38"/>
      <c r="L11" s="38"/>
      <c r="M11" s="38"/>
      <c r="N11" s="39" t="str">
        <f aca="false">I9&amp;"°"&amp;J9</f>
        <v>0°40</v>
      </c>
      <c r="O11" s="40" t="n">
        <f aca="false">IF(P9=M10,-1,1)</f>
        <v>-1</v>
      </c>
      <c r="P11" s="41" t="s">
        <v>163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0.604166666666667</v>
      </c>
      <c r="K12" s="46"/>
      <c r="L12" s="46"/>
      <c r="M12" s="46"/>
      <c r="N12" s="47" t="str">
        <f aca="false">I10&amp;"°"&amp;J10</f>
        <v>23°0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21.5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21.2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4.9952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0.997885202188353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0.0200453044665018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5.00316503390981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4.995125072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0.004999925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0.00400978913413338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2029</v>
      </c>
      <c r="E35" s="115" t="n">
        <v>7.2</v>
      </c>
      <c r="F35" s="116" t="n">
        <v>5.496</v>
      </c>
      <c r="G35" s="117" t="n">
        <v>34.9667</v>
      </c>
      <c r="H35" s="115" t="n">
        <v>2000</v>
      </c>
      <c r="I35" s="115" t="n">
        <v>2020</v>
      </c>
      <c r="J35" s="118" t="n">
        <f aca="false">IF(ISBLANK(D35),"",IF(VLOOKUP(D35,'Volumes flacons'!$A$5:$C$978,2)=0,"",IF(D35&gt;'Volumes flacons'!$A$978,"Mauvais numéro",IF(D35&lt;'Volumes flacons'!$A$5,"Mauvais numéro",(VLOOKUP(D35,'Volumes flacons'!$A$5:$C$978,3))))))</f>
        <v>108.87</v>
      </c>
      <c r="K35" s="119" t="n">
        <f aca="false">IF(ISBLANK(E35),"",(0.000824493-(0.0000040899*E35)+(0.000000076438*E35^2)-(0.00000000082467*E35^3)+(0.0000000000053875*E35^4)))</f>
        <v>0.00079871493778176</v>
      </c>
      <c r="L35" s="119" t="n">
        <f aca="false">IF(ISBLANK(E35),"",(-0.00000572466+(0.00000010227*E35)-(0.0000000016546*E35^2)))</f>
        <v>-5.074090464E-006</v>
      </c>
      <c r="M35" s="119" t="n">
        <f aca="false">IF(ISBLANK(E35),"",IF(ISBLANK(G35),(O35+(K35*35)+(L35*35^1.5)+(0.00000048314*35^2)),(O35+(K35*G35)+(L35*G35^1.5)+(0.00000048314*G35^2))))</f>
        <v>1.02736475296989</v>
      </c>
      <c r="N35" s="120" t="n">
        <f aca="false">IF(ISBLANK(D35),"",IF(ISBLANK(G35),J35*(1+0.00001*(35-20)),J35*(1+0.00001*(G35-20))))</f>
        <v>108.88629424629</v>
      </c>
      <c r="O35" s="119" t="n">
        <f aca="false">IF(ISBLANK(E35),"",(0.999842594+(0.00006793952*E35)-(0.00000909529*E35^2)+(0.0000001001685*E35^3)-(0.000000001120083*E35^4)+(0.000000000006536332*E35^5)))</f>
        <v>0.999894762780404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5.76973930532309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5.61605728505285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257.676557375729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250.81311835046</v>
      </c>
      <c r="T35" s="32"/>
      <c r="U35" s="32"/>
      <c r="V35" s="124"/>
      <c r="W35" s="124"/>
      <c r="X35" s="124"/>
      <c r="Y35" s="124"/>
      <c r="Z35" s="32"/>
      <c r="AA35" s="32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2030</v>
      </c>
      <c r="E36" s="115" t="n">
        <v>8.2</v>
      </c>
      <c r="F36" s="116" t="n">
        <v>3.476</v>
      </c>
      <c r="G36" s="117" t="n">
        <v>34.629</v>
      </c>
      <c r="H36" s="115" t="n">
        <v>1000</v>
      </c>
      <c r="I36" s="115" t="n">
        <v>1009</v>
      </c>
      <c r="J36" s="118" t="n">
        <f aca="false">IF(ISBLANK(D36),"",IF(VLOOKUP(D36,'Volumes flacons'!$A$5:$C$978,2)=0,"",IF(D36&gt;'Volumes flacons'!$A$978,"Mauvais numéro",IF(D36&lt;'Volumes flacons'!$A$5,"Mauvais numéro",(VLOOKUP(D36,'Volumes flacons'!$A$5:$C$978,3))))))</f>
        <v>110.13</v>
      </c>
      <c r="K36" s="119" t="n">
        <f aca="false">IF(ISBLANK(E36),"",(0.000824493-(0.0000040899*E36)+(0.000000076438*E36^2)-(0.00000000082467*E36^3)+(0.0000000000053875*E36^4)))</f>
        <v>0.00079566517253126</v>
      </c>
      <c r="L36" s="119" t="n">
        <f aca="false">IF(ISBLANK(E36),"",(-0.00000572466+(0.00000010227*E36)-(0.0000000016546*E36^2)))</f>
        <v>-4.997301304E-006</v>
      </c>
      <c r="M36" s="119" t="n">
        <f aca="false">IF(ISBLANK(E36),"",IF(ISBLANK(G36),(O36+(K36*35)+(L36*35^1.5)+(0.00000048314*35^2)),(O36+(K36*G36)+(L36*G36^1.5)+(0.00000048314*G36^2))))</f>
        <v>1.02695264754029</v>
      </c>
      <c r="N36" s="120" t="n">
        <f aca="false">IF(ISBLANK(D36),"",IF(ISBLANK(G36),J36*(1+0.00001*(35-20)),J36*(1+0.00001*(G36-20))))</f>
        <v>110.1461109177</v>
      </c>
      <c r="O36" s="119" t="n">
        <f aca="false">IF(ISBLANK(E36),"",(0.999842594+(0.00006793952*E36)-(0.00000909529*E36^2)+(0.0000001001685*E36^3)-(0.000000001120083*E36^4)+(0.000000000006536332*E36^5)))</f>
        <v>0.999838538658805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3.6007774652917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3.50627409541823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160.810721599927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156.590201101378</v>
      </c>
      <c r="T36" s="32"/>
      <c r="U36" s="32"/>
      <c r="V36" s="124"/>
      <c r="W36" s="124"/>
      <c r="X36" s="124"/>
      <c r="Y36" s="124"/>
      <c r="Z36" s="32"/>
      <c r="AA36" s="32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2031</v>
      </c>
      <c r="E37" s="115" t="n">
        <v>10.5</v>
      </c>
      <c r="F37" s="116" t="n">
        <v>2.927</v>
      </c>
      <c r="G37" s="117" t="n">
        <v>34.602</v>
      </c>
      <c r="H37" s="115" t="n">
        <v>500</v>
      </c>
      <c r="I37" s="115" t="n">
        <v>505</v>
      </c>
      <c r="J37" s="118" t="n">
        <f aca="false">IF(ISBLANK(D37),"",IF(VLOOKUP(D37,'Volumes flacons'!$A$5:$C$978,2)=0,"",IF(D37&gt;'Volumes flacons'!$A$978,"Mauvais numéro",IF(D37&lt;'Volumes flacons'!$A$5,"Mauvais numéro",(VLOOKUP(D37,'Volumes flacons'!$A$5:$C$978,3))))))</f>
        <v>107.83</v>
      </c>
      <c r="K37" s="119" t="n">
        <f aca="false">IF(ISBLANK(E37),"",(0.000824493-(0.0000040899*E37)+(0.000000076438*E37^2)-(0.00000000082467*E37^3)+(0.0000000000053875*E37^4)))</f>
        <v>0.000789087166290469</v>
      </c>
      <c r="L37" s="119" t="n">
        <f aca="false">IF(ISBLANK(E37),"",(-0.00000572466+(0.00000010227*E37)-(0.0000000016546*E37^2)))</f>
        <v>-4.83324465E-006</v>
      </c>
      <c r="M37" s="119" t="n">
        <f aca="false">IF(ISBLANK(E37),"",IF(ISBLANK(G37),(O37+(K37*35)+(L37*35^1.5)+(0.00000048314*35^2)),(O37+(K37*G37)+(L37*G37^1.5)+(0.00000048314*G37^2))))</f>
        <v>1.02655507399725</v>
      </c>
      <c r="N37" s="120" t="n">
        <f aca="false">IF(ISBLANK(D37),"",IF(ISBLANK(G37),J37*(1+0.00001*(35-20)),J37*(1+0.00001*(G37-20))))</f>
        <v>107.8457453366</v>
      </c>
      <c r="O37" s="119" t="n">
        <f aca="false">IF(ISBLANK(E37),"",(0.999842594+(0.00006793952*E37)-(0.00000909529*E37^2)+(0.0000001001685*E37^3)-(0.000000001120083*E37^4)+(0.000000000006536332*E37^5)))</f>
        <v>0.999656380338444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3.09541457998767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3.01534195134277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138.24121514225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134.665171546968</v>
      </c>
      <c r="T37" s="32"/>
      <c r="U37" s="32"/>
      <c r="V37" s="124"/>
      <c r="W37" s="124"/>
      <c r="X37" s="124"/>
      <c r="Y37" s="124"/>
      <c r="Z37" s="32"/>
      <c r="AA37" s="32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2032</v>
      </c>
      <c r="E38" s="115" t="n">
        <v>17.5</v>
      </c>
      <c r="F38" s="116" t="n">
        <v>3.583</v>
      </c>
      <c r="G38" s="117" t="n">
        <v>35.698</v>
      </c>
      <c r="H38" s="115" t="n">
        <v>100</v>
      </c>
      <c r="I38" s="115" t="n">
        <v>102</v>
      </c>
      <c r="J38" s="118" t="n">
        <f aca="false">IF(ISBLANK(D38),"",IF(VLOOKUP(D38,'Volumes flacons'!$A$5:$C$978,2)=0,"",IF(D38&gt;'Volumes flacons'!$A$978,"Mauvais numéro",IF(D38&lt;'Volumes flacons'!$A$5,"Mauvais numéro",(VLOOKUP(D38,'Volumes flacons'!$A$5:$C$978,3))))))</f>
        <v>111.3</v>
      </c>
      <c r="K38" s="119" t="n">
        <f aca="false">IF(ISBLANK(E38),"",(0.000824493-(0.0000040899*E38)+(0.000000076438*E38^2)-(0.00000000082467*E38^3)+(0.0000000000053875*E38^4)))</f>
        <v>0.000772414460292969</v>
      </c>
      <c r="L38" s="119" t="n">
        <f aca="false">IF(ISBLANK(E38),"",(-0.00000572466+(0.00000010227*E38)-(0.0000000016546*E38^2)))</f>
        <v>-4.44165625E-006</v>
      </c>
      <c r="M38" s="119" t="n">
        <f aca="false">IF(ISBLANK(E38),"",IF(ISBLANK(G38),(O38+(K38*35)+(L38*35^1.5)+(0.00000048314*35^2)),(O38+(K38*G38)+(L38*G38^1.5)+(0.00000048314*G38^2))))</f>
        <v>1.02593060902488</v>
      </c>
      <c r="N38" s="120" t="n">
        <f aca="false">IF(ISBLANK(D38),"",IF(ISBLANK(G38),J38*(1+0.00001*(35-20)),J38*(1+0.00001*(G38-20))))</f>
        <v>111.317471874</v>
      </c>
      <c r="O38" s="119" t="n">
        <f aca="false">IF(ISBLANK(E38),"",(0.999842594+(0.00006793952*E38)-(0.00000909529*E38^2)+(0.0000001001685*E38^3)-(0.000000001120083*E38^4)+(0.000000000006536332*E38^5)))</f>
        <v>0.998688620195579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3.6723251733085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3.57950639254144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164.006042239957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159.8607554909</v>
      </c>
      <c r="T38" s="32"/>
      <c r="U38" s="32"/>
      <c r="V38" s="124"/>
      <c r="W38" s="124"/>
      <c r="X38" s="124"/>
      <c r="Y38" s="124"/>
      <c r="Z38" s="32"/>
      <c r="AA38" s="32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2033</v>
      </c>
      <c r="E39" s="115" t="n">
        <v>17.8</v>
      </c>
      <c r="F39" s="116" t="n">
        <v>3.573</v>
      </c>
      <c r="G39" s="117" t="n">
        <v>35.704</v>
      </c>
      <c r="H39" s="115" t="n">
        <v>100</v>
      </c>
      <c r="I39" s="115" t="n">
        <v>102</v>
      </c>
      <c r="J39" s="118" t="n">
        <f aca="false">IF(ISBLANK(D39),"",IF(VLOOKUP(D39,'Volumes flacons'!$A$5:$C$978,2)=0,"",IF(D39&gt;'Volumes flacons'!$A$978,"Mauvais numéro",IF(D39&lt;'Volumes flacons'!$A$5,"Mauvais numéro",(VLOOKUP(D39,'Volumes flacons'!$A$5:$C$978,3))))))</f>
        <v>110.79</v>
      </c>
      <c r="K39" s="119" t="n">
        <f aca="false">IF(ISBLANK(E39),"",(0.000824493-(0.0000040899*E39)+(0.000000076438*E39^2)-(0.00000000082467*E39^3)+(0.0000000000053875*E39^4)))</f>
        <v>0.00077180129975558</v>
      </c>
      <c r="L39" s="119" t="n">
        <f aca="false">IF(ISBLANK(E39),"",(-0.00000572466+(0.00000010227*E39)-(0.0000000016546*E39^2)))</f>
        <v>-4.428497464E-006</v>
      </c>
      <c r="M39" s="119" t="n">
        <f aca="false">IF(ISBLANK(E39),"",IF(ISBLANK(G39),(O39+(K39*35)+(L39*35^1.5)+(0.00000048314*35^2)),(O39+(K39*G39)+(L39*G39^1.5)+(0.00000048314*G39^2))))</f>
        <v>1.02586183508666</v>
      </c>
      <c r="N39" s="120" t="n">
        <f aca="false">IF(ISBLANK(D39),"",IF(ISBLANK(G39),J39*(1+0.00001*(35-20)),J39*(1+0.00001*(G39-20))))</f>
        <v>110.8073984616</v>
      </c>
      <c r="O39" s="119" t="n">
        <f aca="false">IF(ISBLANK(E39),"",(0.999842594+(0.00006793952*E39)-(0.00000909529*E39^2)+(0.0000001001685*E39^3)-(0.000000001120083*E39^4)+(0.000000000006536332*E39^5)))</f>
        <v>0.998634328607839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3.67920169651981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3.58644953022256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164.313147766575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160.17083601974</v>
      </c>
      <c r="T39" s="32" t="n">
        <v>0.04</v>
      </c>
      <c r="U39" s="32" t="n">
        <v>0.04</v>
      </c>
      <c r="V39" s="124" t="n">
        <v>12.4</v>
      </c>
      <c r="W39" s="124" t="n">
        <v>12.1</v>
      </c>
      <c r="X39" s="124" t="n">
        <v>12.4</v>
      </c>
      <c r="Y39" s="124" t="n">
        <v>12.1</v>
      </c>
      <c r="Z39" s="32" t="n">
        <v>0.93</v>
      </c>
      <c r="AA39" s="32" t="n">
        <v>0.91</v>
      </c>
      <c r="AB39" s="124" t="n">
        <v>4.81</v>
      </c>
      <c r="AC39" s="124" t="n">
        <v>4.7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2034</v>
      </c>
      <c r="E40" s="115" t="n">
        <v>19.3</v>
      </c>
      <c r="F40" s="116" t="n">
        <v>3.732</v>
      </c>
      <c r="G40" s="117" t="n">
        <v>35.929</v>
      </c>
      <c r="H40" s="115" t="n">
        <v>80</v>
      </c>
      <c r="I40" s="115" t="n">
        <v>81</v>
      </c>
      <c r="J40" s="118" t="n">
        <f aca="false">IF(ISBLANK(D40),"",IF(VLOOKUP(D40,'Volumes flacons'!$A$5:$C$978,2)=0,"",IF(D40&gt;'Volumes flacons'!$A$978,"Mauvais numéro",IF(D40&lt;'Volumes flacons'!$A$5,"Mauvais numéro",(VLOOKUP(D40,'Volumes flacons'!$A$5:$C$978,3))))))</f>
        <v>109.25</v>
      </c>
      <c r="K40" s="119" t="n">
        <f aca="false">IF(ISBLANK(E40),"",(0.000824493-(0.0000040899*E40)+(0.000000076438*E40^2)-(0.00000000082467*E40^3)+(0.0000000000053875*E40^4)))</f>
        <v>0.000768849230144349</v>
      </c>
      <c r="L40" s="119" t="n">
        <f aca="false">IF(ISBLANK(E40),"",(-0.00000572466+(0.00000010227*E40)-(0.0000000016546*E40^2)))</f>
        <v>-4.367170954E-006</v>
      </c>
      <c r="M40" s="119" t="n">
        <f aca="false">IF(ISBLANK(E40),"",IF(ISBLANK(G40),(O40+(K40*35)+(L40*35^1.5)+(0.00000048314*35^2)),(O40+(K40*G40)+(L40*G40^1.5)+(0.00000048314*G40^2))))</f>
        <v>1.0256552787499</v>
      </c>
      <c r="N40" s="120" t="n">
        <f aca="false">IF(ISBLANK(D40),"",IF(ISBLANK(G40),J40*(1+0.00001*(35-20)),J40*(1+0.00001*(G40-20))))</f>
        <v>109.2674024325</v>
      </c>
      <c r="O40" s="119" t="n">
        <f aca="false">IF(ISBLANK(E40),"",(0.999842594+(0.00006793952*E40)-(0.00000909529*E40^2)+(0.0000001001685*E40^3)-(0.000000001120083*E40^4)+(0.000000000006536332*E40^5)))</f>
        <v>0.998348132376428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3.89881991939825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3.8012965956264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174.121297600326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169.765905960675</v>
      </c>
      <c r="T40" s="32" t="n">
        <v>0.07</v>
      </c>
      <c r="U40" s="32" t="n">
        <v>0.07</v>
      </c>
      <c r="V40" s="124" t="n">
        <v>9.26</v>
      </c>
      <c r="W40" s="124" t="n">
        <v>9.05</v>
      </c>
      <c r="X40" s="124" t="n">
        <v>9.19</v>
      </c>
      <c r="Y40" s="124" t="n">
        <v>8.98</v>
      </c>
      <c r="Z40" s="32" t="n">
        <v>0.69</v>
      </c>
      <c r="AA40" s="32" t="n">
        <v>0.68</v>
      </c>
      <c r="AB40" s="124" t="n">
        <v>3.81</v>
      </c>
      <c r="AC40" s="124" t="n">
        <v>3.72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2035</v>
      </c>
      <c r="E41" s="115" t="n">
        <v>21.6</v>
      </c>
      <c r="F41" s="116" t="n">
        <v>3.856</v>
      </c>
      <c r="G41" s="117" t="n">
        <v>36.298</v>
      </c>
      <c r="H41" s="115" t="n">
        <v>60</v>
      </c>
      <c r="I41" s="115" t="n">
        <v>60</v>
      </c>
      <c r="J41" s="118" t="n">
        <f aca="false">IF(ISBLANK(D41),"",IF(VLOOKUP(D41,'Volumes flacons'!$A$5:$C$978,2)=0,"",IF(D41&gt;'Volumes flacons'!$A$978,"Mauvais numéro",IF(D41&lt;'Volumes flacons'!$A$5,"Mauvais numéro",(VLOOKUP(D41,'Volumes flacons'!$A$5:$C$978,3))))))</f>
        <v>110.1</v>
      </c>
      <c r="K41" s="119" t="n">
        <f aca="false">IF(ISBLANK(E41),"",(0.000824493-(0.0000040899*E41)+(0.000000076438*E41^2)-(0.00000000082467*E41^3)+(0.0000000000053875*E41^4)))</f>
        <v>0.0007646760412032</v>
      </c>
      <c r="L41" s="119" t="n">
        <f aca="false">IF(ISBLANK(E41),"",(-0.00000572466+(0.00000010227*E41)-(0.0000000016546*E41^2)))</f>
        <v>-4.287598176E-006</v>
      </c>
      <c r="M41" s="119" t="n">
        <f aca="false">IF(ISBLANK(E41),"",IF(ISBLANK(G41),(O41+(K41*35)+(L41*35^1.5)+(0.00000048314*35^2)),(O41+(K41*G41)+(L41*G41^1.5)+(0.00000048314*G41^2))))</f>
        <v>1.02531809721542</v>
      </c>
      <c r="N41" s="120" t="n">
        <f aca="false">IF(ISBLANK(D41),"",IF(ISBLANK(G41),J41*(1+0.00001*(35-20)),J41*(1+0.00001*(G41-20))))</f>
        <v>110.117944098</v>
      </c>
      <c r="O41" s="119" t="n">
        <f aca="false">IF(ISBLANK(E41),"",(0.999842594+(0.00006793952*E41)-(0.00000909529*E41^2)+(0.0000001001685*E41^3)-(0.000000001120083*E41^4)+(0.000000000006536332*E41^5)))</f>
        <v>0.997862971984057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3.99719529516709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3.89849287359967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178.514741882162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174.106691734961</v>
      </c>
      <c r="T41" s="32"/>
      <c r="U41" s="32"/>
      <c r="V41" s="124"/>
      <c r="W41" s="124"/>
      <c r="X41" s="124"/>
      <c r="Y41" s="124"/>
      <c r="Z41" s="32"/>
      <c r="AA41" s="32"/>
      <c r="AB41" s="124"/>
      <c r="AC41" s="124"/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2036</v>
      </c>
      <c r="E42" s="115" t="n">
        <v>27</v>
      </c>
      <c r="F42" s="116" t="n">
        <v>4.398</v>
      </c>
      <c r="G42" s="117" t="n">
        <v>36.322</v>
      </c>
      <c r="H42" s="115" t="n">
        <v>40</v>
      </c>
      <c r="I42" s="115" t="n">
        <v>41</v>
      </c>
      <c r="J42" s="118" t="n">
        <f aca="false">IF(ISBLANK(D42),"",IF(VLOOKUP(D42,'Volumes flacons'!$A$5:$C$978,2)=0,"",IF(D42&gt;'Volumes flacons'!$A$978,"Mauvais numéro",IF(D42&lt;'Volumes flacons'!$A$5,"Mauvais numéro",(VLOOKUP(D42,'Volumes flacons'!$A$5:$C$978,3))))))</f>
        <v>109.39</v>
      </c>
      <c r="K42" s="119" t="n">
        <f aca="false">IF(ISBLANK(E42),"",(0.000824493-(0.0000040899*E42)+(0.000000076438*E42^2)-(0.00000000082467*E42^3)+(0.0000000000053875*E42^4)))</f>
        <v>0.0007564201607775</v>
      </c>
      <c r="L42" s="119" t="n">
        <f aca="false">IF(ISBLANK(E42),"",(-0.00000572466+(0.00000010227*E42)-(0.0000000016546*E42^2)))</f>
        <v>-4.1695734E-006</v>
      </c>
      <c r="M42" s="119" t="n">
        <f aca="false">IF(ISBLANK(E42),"",IF(ISBLANK(G42),(O42+(K42*35)+(L42*35^1.5)+(0.00000048314*35^2)),(O42+(K42*G42)+(L42*G42^1.5)+(0.00000048314*G42^2))))</f>
        <v>1.02371599787945</v>
      </c>
      <c r="N42" s="120" t="n">
        <f aca="false">IF(ISBLANK(D42),"",IF(ISBLANK(G42),J42*(1+0.00001*(35-20)),J42*(1+0.00001*(G42-20))))</f>
        <v>109.4078546358</v>
      </c>
      <c r="O42" s="119" t="n">
        <f aca="false">IF(ISBLANK(E42),"",(0.999842594+(0.00006793952*E42)-(0.00000909529*E42^2)+(0.0000001001685*E42^3)-(0.000000001120083*E42^4)+(0.000000000006536332*E42^5)))</f>
        <v>0.996516642405886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4.59143398665629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4.48506616695167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205.05344184407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200.303055016062</v>
      </c>
      <c r="T42" s="32" t="n">
        <v>0.01</v>
      </c>
      <c r="U42" s="32" t="n">
        <v>0</v>
      </c>
      <c r="V42" s="124" t="n">
        <v>0</v>
      </c>
      <c r="W42" s="124" t="n">
        <v>0</v>
      </c>
      <c r="X42" s="124" t="n">
        <v>0</v>
      </c>
      <c r="Y42" s="124" t="n">
        <v>0</v>
      </c>
      <c r="Z42" s="32" t="n">
        <v>0.06</v>
      </c>
      <c r="AA42" s="32" t="n">
        <v>0.06</v>
      </c>
      <c r="AB42" s="124" t="n">
        <v>1.03</v>
      </c>
      <c r="AC42" s="124" t="n">
        <v>1.01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2037</v>
      </c>
      <c r="E43" s="115" t="n">
        <v>27.8</v>
      </c>
      <c r="F43" s="116" t="n">
        <v>4.427</v>
      </c>
      <c r="G43" s="117" t="n">
        <v>36.139</v>
      </c>
      <c r="H43" s="115" t="n">
        <v>20</v>
      </c>
      <c r="I43" s="115" t="n">
        <v>20</v>
      </c>
      <c r="J43" s="118" t="n">
        <f aca="false">IF(ISBLANK(D43),"",IF(VLOOKUP(D43,'Volumes flacons'!$A$5:$C$978,2)=0,"",IF(D43&gt;'Volumes flacons'!$A$978,"Mauvais numéro",IF(D43&lt;'Volumes flacons'!$A$5,"Mauvais numéro",(VLOOKUP(D43,'Volumes flacons'!$A$5:$C$978,3))))))</f>
        <v>110.47</v>
      </c>
      <c r="K43" s="119" t="n">
        <f aca="false">IF(ISBLANK(E43),"",(0.000824493-(0.0000040899*E43)+(0.000000076438*E43^2)-(0.00000000082467*E43^3)+(0.0000000000053875*E43^4)))</f>
        <v>0.00075536798352758</v>
      </c>
      <c r="L43" s="119" t="n">
        <f aca="false">IF(ISBLANK(E43),"",(-0.00000572466+(0.00000010227*E43)-(0.0000000016546*E43^2)))</f>
        <v>-4.160295064E-006</v>
      </c>
      <c r="M43" s="119" t="n">
        <f aca="false">IF(ISBLANK(E43),"",IF(ISBLANK(G43),(O43+(K43*35)+(L43*35^1.5)+(0.00000048314*35^2)),(O43+(K43*G43)+(L43*G43^1.5)+(0.00000048314*G43^2))))</f>
        <v>1.02331915548913</v>
      </c>
      <c r="N43" s="120" t="n">
        <f aca="false">IF(ISBLANK(D43),"",IF(ISBLANK(G43),J43*(1+0.00001*(35-20)),J43*(1+0.00001*(G43-20))))</f>
        <v>110.4878287533</v>
      </c>
      <c r="O43" s="119" t="n">
        <f aca="false">IF(ISBLANK(E43),"",(0.999842594+(0.00006793952*E43)-(0.00000909529*E43^2)+(0.0000001001685*E43^3)-(0.000000001120083*E43^4)+(0.000000000006536332*E43^5)))</f>
        <v>0.996293751176098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4.57579871518872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4.47152649361045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204.355170620328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199.698373204642</v>
      </c>
      <c r="T43" s="32" t="n">
        <v>0.03</v>
      </c>
      <c r="U43" s="32" t="n">
        <v>0.03</v>
      </c>
      <c r="V43" s="124" t="n">
        <v>0.14</v>
      </c>
      <c r="W43" s="124" t="n">
        <v>0.14</v>
      </c>
      <c r="X43" s="124" t="n">
        <v>0.11</v>
      </c>
      <c r="Y43" s="124" t="n">
        <v>0.11</v>
      </c>
      <c r="Z43" s="32" t="n">
        <v>0.01</v>
      </c>
      <c r="AA43" s="32" t="n">
        <v>0.01</v>
      </c>
      <c r="AB43" s="124" t="n">
        <v>1.03</v>
      </c>
      <c r="AC43" s="124" t="n">
        <v>1.01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2038</v>
      </c>
      <c r="E44" s="115" t="n">
        <v>28.2</v>
      </c>
      <c r="F44" s="116" t="n">
        <v>4.46</v>
      </c>
      <c r="G44" s="117" t="n">
        <v>36.037</v>
      </c>
      <c r="H44" s="115" t="n">
        <v>10</v>
      </c>
      <c r="I44" s="115" t="n">
        <v>10</v>
      </c>
      <c r="J44" s="118" t="n">
        <f aca="false">IF(ISBLANK(D44),"",IF(VLOOKUP(D44,'Volumes flacons'!$A$5:$C$978,2)=0,"",IF(D44&gt;'Volumes flacons'!$A$978,"Mauvais numéro",IF(D44&lt;'Volumes flacons'!$A$5,"Mauvais numéro",(VLOOKUP(D44,'Volumes flacons'!$A$5:$C$978,3))))))</f>
        <v>111.51</v>
      </c>
      <c r="K44" s="119" t="n">
        <f aca="false">IF(ISBLANK(E44),"",(0.000824493-(0.0000040899*E44)+(0.000000076438*E44^2)-(0.00000000082467*E44^3)+(0.0000000000053875*E44^4)))</f>
        <v>0.00075485760789126</v>
      </c>
      <c r="L44" s="119" t="n">
        <f aca="false">IF(ISBLANK(E44),"",(-0.00000572466+(0.00000010227*E44)-(0.0000000016546*E44^2)))</f>
        <v>-4.156450104E-006</v>
      </c>
      <c r="M44" s="119" t="n">
        <f aca="false">IF(ISBLANK(E44),"",IF(ISBLANK(G44),(O44+(K44*35)+(L44*35^1.5)+(0.00000048314*35^2)),(O44+(K44*G44)+(L44*G44^1.5)+(0.00000048314*G44^2))))</f>
        <v>1.0231111888465</v>
      </c>
      <c r="N44" s="120" t="n">
        <f aca="false">IF(ISBLANK(D44),"",IF(ISBLANK(G44),J44*(1+0.00001*(35-20)),J44*(1+0.00001*(G44-20))))</f>
        <v>111.5278828587</v>
      </c>
      <c r="O44" s="119" t="n">
        <f aca="false">IF(ISBLANK(E44),"",(0.999842594+(0.00006793952*E44)-(0.00000909529*E44^2)+(0.0000001001685*E44^3)-(0.000000001120083*E44^4)+(0.000000000006536332*E44^5)))</f>
        <v>0.996180125720464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4.56624347961015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4.46309602454681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203.928433799389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199.32186845626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2039</v>
      </c>
      <c r="E45" s="115" t="n">
        <v>28.3</v>
      </c>
      <c r="F45" s="116" t="n">
        <v>4.451</v>
      </c>
      <c r="G45" s="117" t="n">
        <v>36.004</v>
      </c>
      <c r="H45" s="115" t="n">
        <v>0</v>
      </c>
      <c r="I45" s="115" t="n">
        <v>1.8</v>
      </c>
      <c r="J45" s="118" t="n">
        <f aca="false">IF(ISBLANK(D45),"",IF(VLOOKUP(D45,'Volumes flacons'!$A$5:$C$978,2)=0,"",IF(D45&gt;'Volumes flacons'!$A$978,"Mauvais numéro",IF(D45&lt;'Volumes flacons'!$A$5,"Mauvais numéro",(VLOOKUP(D45,'Volumes flacons'!$A$5:$C$978,3))))))</f>
        <v>111.47</v>
      </c>
      <c r="K45" s="119" t="n">
        <f aca="false">IF(ISBLANK(E45),"",(0.000824493-(0.0000040899*E45)+(0.000000076438*E45^2)-(0.00000000082467*E45^3)+(0.0000000000053875*E45^4)))</f>
        <v>0.000754731636124149</v>
      </c>
      <c r="L45" s="119" t="n">
        <f aca="false">IF(ISBLANK(E45),"",(-0.00000572466+(0.00000010227*E45)-(0.0000000016546*E45^2)))</f>
        <v>-4.155571594E-006</v>
      </c>
      <c r="M45" s="119" t="n">
        <f aca="false">IF(ISBLANK(E45),"",IF(ISBLANK(G45),(O45+(K45*35)+(L45*35^1.5)+(0.00000048314*35^2)),(O45+(K45*G45)+(L45*G45^1.5)+(0.00000048314*G45^2))))</f>
        <v>1.02305338733718</v>
      </c>
      <c r="N45" s="120" t="n">
        <f aca="false">IF(ISBLANK(D45),"",IF(ISBLANK(G45),J45*(1+0.00001*(35-20)),J45*(1+0.00001*(G45-20))))</f>
        <v>111.4878396588</v>
      </c>
      <c r="O45" s="119" t="n">
        <f aca="false">IF(ISBLANK(E45),"",(0.999842594+(0.00006793952*E45)-(0.00000909529*E45^2)+(0.0000001001685*E45^3)-(0.000000001120083*E45^4)+(0.000000000006536332*E45^5)))</f>
        <v>0.996151493987156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4.55866433965644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4.45593983274108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203.589949409057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199.002272930217</v>
      </c>
      <c r="T45" s="32" t="n">
        <v>0.01</v>
      </c>
      <c r="U45" s="32" t="n">
        <v>0</v>
      </c>
      <c r="V45" s="124" t="n">
        <v>0.07</v>
      </c>
      <c r="W45" s="124" t="n">
        <v>0.07</v>
      </c>
      <c r="X45" s="124" t="n">
        <v>0.07</v>
      </c>
      <c r="Y45" s="124" t="n">
        <v>0.06</v>
      </c>
      <c r="Z45" s="32" t="n">
        <v>0</v>
      </c>
      <c r="AA45" s="32" t="n">
        <v>0</v>
      </c>
      <c r="AB45" s="124" t="n">
        <v>0.89</v>
      </c>
      <c r="AC45" s="124" t="n">
        <v>0.87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 t="str">
        <f aca="false">IF(ISBLANK(D46),"",IF(VLOOKUP(D46,'Volumes flacons'!$A$5:$C$989,2)=0,"",IF(D46&gt;'Volumes flacons'!$A$989,"Mauvais numéro",IF(D46&lt;'Volumes flacons'!$A$5,"Mauvais numéro",(VLOOKUP(D46,'Volumes flacons'!$A$5:$C$989,3))))))</f>
        <v/>
      </c>
      <c r="K46" s="119" t="str">
        <f aca="false">IF(ISBLANK(E46),"",(0.000824493-(0.0000040899*E46)+(0.000000076438*E46^2)-(0.00000000082467*E46^3)+(0.0000000000053875*E46^4)))</f>
        <v/>
      </c>
      <c r="L46" s="119" t="str">
        <f aca="false">IF(ISBLANK(E46),"",(-0.00000572466+(0.00000010227*E46)-(0.0000000016546*E46^2)))</f>
        <v/>
      </c>
      <c r="M46" s="119" t="str">
        <f aca="false">IF(ISBLANK(E46),"",IF(ISBLANK(G46),(O46+(K46*35)+(L46*35^1.5)+(0.00000048314*35^2)),(O46+(K46*G46)+(L46*G46^1.5)+(0.00000048314*G46^2))))</f>
        <v/>
      </c>
      <c r="N46" s="120" t="str">
        <f aca="false">IF(ISBLANK(D46),"",IF(ISBLANK(G46),J46*(1+0.00001*(35-20)),J46*(1+0.00001*(G46-20))))</f>
        <v/>
      </c>
      <c r="O46" s="119" t="str">
        <f aca="false">IF(ISBLANK(E46),"",(0.999842594+(0.00006793952*E46)-(0.00000909529*E46^2)+(0.0000001001685*E46^3)-(0.000000001120083*E46^4)+(0.000000000006536332*E46^5)))</f>
        <v/>
      </c>
      <c r="P46" s="12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 t="s">
        <v>164</v>
      </c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S11" activeCellId="0" sqref="S11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s">
        <v>165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-10°°0</v>
      </c>
      <c r="P9" s="29" t="s">
        <v>16</v>
      </c>
      <c r="Q9" s="33" t="n">
        <v>-10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3.8" hidden="false" customHeight="false" outlineLevel="0" collapsed="false">
      <c r="G11" s="36" t="s">
        <v>18</v>
      </c>
      <c r="H11" s="36"/>
      <c r="I11" s="37" t="s">
        <v>19</v>
      </c>
      <c r="J11" s="152" t="n">
        <v>41340</v>
      </c>
      <c r="K11" s="38"/>
      <c r="L11" s="38"/>
      <c r="M11" s="38"/>
      <c r="N11" s="39" t="str">
        <f aca="false">I9&amp;"°"&amp;J9</f>
        <v>10°°0</v>
      </c>
      <c r="O11" s="40" t="n">
        <f aca="false">IF(P9=M10,-1,1)</f>
        <v>-1</v>
      </c>
      <c r="P11" s="41" t="s">
        <v>166</v>
      </c>
      <c r="Q11" s="41"/>
      <c r="R11" s="41"/>
      <c r="T11" s="42"/>
      <c r="U11" s="42"/>
      <c r="V11" s="5"/>
      <c r="W11" s="5"/>
    </row>
    <row r="12" customFormat="false" ht="13.8" hidden="false" customHeight="false" outlineLevel="0" collapsed="false">
      <c r="G12" s="36"/>
      <c r="H12" s="36"/>
      <c r="I12" s="44" t="s">
        <v>20</v>
      </c>
      <c r="J12" s="45" t="n">
        <v>0.0861111111111111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  <c r="V13" s="5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19.8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19.8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0" t="n">
        <v>4.9528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0.998247365763168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0.0200525795309159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5.00307998138003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4.9528099056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0.00500001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0.00404554985539741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2029</v>
      </c>
      <c r="E35" s="115" t="n">
        <v>7.3</v>
      </c>
      <c r="F35" s="116" t="n">
        <v>5.134</v>
      </c>
      <c r="G35" s="117" t="n">
        <v>34.93</v>
      </c>
      <c r="H35" s="115" t="n">
        <v>2000</v>
      </c>
      <c r="I35" s="115" t="n">
        <v>2021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108.87</v>
      </c>
      <c r="K35" s="119" t="n">
        <f aca="false">IF(ISBLANK(E35),"",(0.000824493-(0.0000040899*E35)+(0.000000076438*E35^2)-(0.00000000082467*E35^3)+(0.0000000000053875*E35^4)))</f>
        <v>0.000798404599922949</v>
      </c>
      <c r="L35" s="119" t="n">
        <f aca="false">IF(ISBLANK(E35),"",(-0.00000572466+(0.00000010227*E35)-(0.0000000016546*E35^2)))</f>
        <v>-5.066262634E-006</v>
      </c>
      <c r="M35" s="119" t="n">
        <f aca="false">IF(ISBLANK(E35),"",IF(ISBLANK(G35),(O35+(K35*35)+(L35*35^1.5)+(0.00000048314*35^2)),(O35+(K35*G35)+(L35*G35^1.5)+(0.00000048314*G35^2))))</f>
        <v>1.02732165160342</v>
      </c>
      <c r="N35" s="120" t="n">
        <f aca="false">IF(ISBLANK(D35),"",IF(ISBLANK(G35),J35*(1+0.00001*(35-20)),J35*(1+0.00001*(G35-20))))</f>
        <v>108.886254291</v>
      </c>
      <c r="O35" s="119" t="n">
        <f aca="false">IF(ISBLANK(E35),"",(0.999842594+(0.00006793952*E35)-(0.00000909529*E35^2)+(0.0000001001685*E35^3)-(0.000000001120083*E35^4)+(0.000000000006536332*E35^5)))</f>
        <v>0.999889786405409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5.4368528241642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5.29225955247656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242.809847127173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236.352311613603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2030</v>
      </c>
      <c r="E36" s="115" t="n">
        <v>8.3</v>
      </c>
      <c r="F36" s="116" t="n">
        <v>3.469</v>
      </c>
      <c r="G36" s="117" t="n">
        <v>34.594</v>
      </c>
      <c r="H36" s="115" t="n">
        <v>1000</v>
      </c>
      <c r="I36" s="115" t="n">
        <v>1008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110.13</v>
      </c>
      <c r="K36" s="119" t="n">
        <f aca="false">IF(ISBLANK(E36),"",(0.000824493-(0.0000040899*E36)+(0.000000076438*E36^2)-(0.00000000082467*E36^3)+(0.0000000000053875*E36^4)))</f>
        <v>0.000795366676405149</v>
      </c>
      <c r="L36" s="119" t="n">
        <f aca="false">IF(ISBLANK(E36),"",(-0.00000572466+(0.00000010227*E36)-(0.0000000016546*E36^2)))</f>
        <v>-4.989804394E-006</v>
      </c>
      <c r="M36" s="119" t="n">
        <f aca="false">IF(ISBLANK(E36),"",IF(ISBLANK(G36),(O36+(K36*35)+(L36*35^1.5)+(0.00000048314*35^2)),(O36+(K36*G36)+(L36*G36^1.5)+(0.00000048314*G36^2))))</f>
        <v>1.02690996704177</v>
      </c>
      <c r="N36" s="120" t="n">
        <f aca="false">IF(ISBLANK(D36),"",IF(ISBLANK(G36),J36*(1+0.00001*(35-20)),J36*(1+0.00001*(G36-20))))</f>
        <v>110.1460723722</v>
      </c>
      <c r="O36" s="119" t="n">
        <f aca="false">IF(ISBLANK(E36),"",(0.999842594+(0.00006793952*E36)-(0.00000909529*E36^2)+(0.0000001001685*E36^3)-(0.000000001120083*E36^4)+(0.000000000006536332*E36^5)))</f>
        <v>0.999832134276928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3.62568377411141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3.53067346746662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161.923037351816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157.679877057059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2031</v>
      </c>
      <c r="E37" s="115" t="n">
        <v>11.2</v>
      </c>
      <c r="F37" s="116" t="n">
        <v>1.706</v>
      </c>
      <c r="G37" s="117" t="n">
        <v>34.7</v>
      </c>
      <c r="H37" s="115" t="n">
        <v>500</v>
      </c>
      <c r="I37" s="115" t="n">
        <v>504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107.83</v>
      </c>
      <c r="K37" s="119" t="n">
        <f aca="false">IF(ISBLANK(E37),"",(0.000824493-(0.0000040899*E37)+(0.000000076438*E37^2)-(0.00000000082467*E37^3)+(0.0000000000053875*E37^4)))</f>
        <v>0.00078720067410176</v>
      </c>
      <c r="L37" s="119" t="n">
        <f aca="false">IF(ISBLANK(E37),"",(-0.00000572466+(0.00000010227*E37)-(0.0000000016546*E37^2)))</f>
        <v>-4.786789024E-006</v>
      </c>
      <c r="M37" s="119" t="n">
        <f aca="false">IF(ISBLANK(E37),"",IF(ISBLANK(G37),(O37+(K37*35)+(L37*35^1.5)+(0.00000048314*35^2)),(O37+(K37*G37)+(L37*G37^1.5)+(0.00000048314*G37^2))))</f>
        <v>1.02650601792573</v>
      </c>
      <c r="N37" s="120" t="n">
        <f aca="false">IF(ISBLANK(D37),"",IF(ISBLANK(G37),J37*(1+0.00001*(35-20)),J37*(1+0.00001*(G37-20))))</f>
        <v>107.84585101</v>
      </c>
      <c r="O37" s="119" t="n">
        <f aca="false">IF(ISBLANK(E37),"",(0.999842594+(0.00006793952*E37)-(0.00000909529*E37^2)+(0.0000001001685*E37^3)-(0.000000001120083*E37^4)+(0.000000000006536332*E37^5)))</f>
        <v>0.999586860178949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1.81356410327572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1.7667349938585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80.9937728522938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78.9023848257205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2032</v>
      </c>
      <c r="E38" s="115" t="n">
        <v>18.6</v>
      </c>
      <c r="F38" s="116" t="n">
        <v>2.741</v>
      </c>
      <c r="G38" s="117" t="n">
        <v>35.877</v>
      </c>
      <c r="H38" s="115" t="n">
        <v>100</v>
      </c>
      <c r="I38" s="115" t="n">
        <v>100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111.3</v>
      </c>
      <c r="K38" s="119" t="n">
        <f aca="false">IF(ISBLANK(E38),"",(0.000824493-(0.0000040899*E38)+(0.000000076438*E38^2)-(0.00000000082467*E38^3)+(0.0000000000053875*E38^4)))</f>
        <v>0.0007702035386151</v>
      </c>
      <c r="L38" s="119" t="n">
        <f aca="false">IF(ISBLANK(E38),"",(-0.00000572466+(0.00000010227*E38)-(0.0000000016546*E38^2)))</f>
        <v>-4.394863416E-006</v>
      </c>
      <c r="M38" s="119" t="n">
        <f aca="false">IF(ISBLANK(E38),"",IF(ISBLANK(G38),(O38+(K38*35)+(L38*35^1.5)+(0.00000048314*35^2)),(O38+(K38*G38)+(L38*G38^1.5)+(0.00000048314*G38^2))))</f>
        <v>1.02579476363743</v>
      </c>
      <c r="N38" s="120" t="n">
        <f aca="false">IF(ISBLANK(D38),"",IF(ISBLANK(G38),J38*(1+0.00001*(35-20)),J38*(1+0.00001*(G38-20))))</f>
        <v>111.317671101</v>
      </c>
      <c r="O38" s="119" t="n">
        <f aca="false">IF(ISBLANK(E38),"",(0.999842594+(0.00006793952*E38)-(0.00000909529*E38^2)+(0.0000001001685*E38^3)-(0.000000001120083*E38^4)+(0.000000000006536332*E38^5)))</f>
        <v>0.998484722762994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2.83079784572323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2.75961424845388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126.42343179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123.24437233595</v>
      </c>
      <c r="T38" s="32" t="n">
        <v>0.3</v>
      </c>
      <c r="U38" s="32" t="n">
        <v>0.29</v>
      </c>
      <c r="V38" s="124" t="n">
        <v>15.6</v>
      </c>
      <c r="W38" s="124" t="n">
        <v>15.2</v>
      </c>
      <c r="X38" s="124" t="n">
        <v>15.3</v>
      </c>
      <c r="Y38" s="124" t="n">
        <v>14.9</v>
      </c>
      <c r="Z38" s="32" t="n">
        <v>1.18</v>
      </c>
      <c r="AA38" s="32" t="n">
        <v>1.15</v>
      </c>
      <c r="AB38" s="124" t="n">
        <v>4.36</v>
      </c>
      <c r="AC38" s="124" t="n">
        <v>4.26</v>
      </c>
      <c r="AD38" s="142" t="n">
        <v>0.0352</v>
      </c>
      <c r="AE38" s="142" t="n">
        <v>0.0298</v>
      </c>
      <c r="AF38" s="142" t="n">
        <v>0.0042</v>
      </c>
      <c r="AG38" s="142" t="n">
        <v>0.0607</v>
      </c>
      <c r="AH38" s="142" t="n">
        <v>0.0155</v>
      </c>
      <c r="AI38" s="142" t="n">
        <v>0.0086</v>
      </c>
      <c r="AJ38" s="142" t="n">
        <v>0.0032</v>
      </c>
      <c r="AK38" s="142" t="n">
        <v>0.0035</v>
      </c>
      <c r="AL38" s="142" t="n">
        <v>0.0626</v>
      </c>
      <c r="AM38" s="142" t="n">
        <v>0.0045</v>
      </c>
      <c r="AN38" s="142" t="n">
        <v>-99999</v>
      </c>
      <c r="AO38" s="142" t="n">
        <v>-99999</v>
      </c>
      <c r="AP38" s="142" t="n">
        <v>0.0234</v>
      </c>
      <c r="AQ38" s="142"/>
      <c r="AR38" s="142" t="n">
        <v>0.0829</v>
      </c>
      <c r="AS38" s="142" t="n">
        <v>0.0536</v>
      </c>
      <c r="AT38" s="142"/>
      <c r="AU38" s="142" t="n">
        <v>0.0296</v>
      </c>
      <c r="AV38" s="142" t="n">
        <v>-99999</v>
      </c>
      <c r="AW38" s="142"/>
      <c r="AX38" s="142" t="n">
        <v>0.0679</v>
      </c>
      <c r="AY38" s="142" t="n">
        <v>0.1643</v>
      </c>
      <c r="BA38" s="142" t="n">
        <v>-99999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2033</v>
      </c>
      <c r="E39" s="115" t="n">
        <v>21.5</v>
      </c>
      <c r="F39" s="116" t="n">
        <v>4.21</v>
      </c>
      <c r="G39" s="117" t="n">
        <v>36.327</v>
      </c>
      <c r="H39" s="115" t="n">
        <v>80</v>
      </c>
      <c r="I39" s="115" t="n">
        <v>81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110.79</v>
      </c>
      <c r="K39" s="119" t="n">
        <f aca="false">IF(ISBLANK(E39),"",(0.000824493-(0.0000040899*E39)+(0.000000076438*E39^2)-(0.00000000082467*E39^3)+(0.0000000000053875*E39^4)))</f>
        <v>0.000764848910187969</v>
      </c>
      <c r="L39" s="119" t="n">
        <f aca="false">IF(ISBLANK(E39),"",(-0.00000572466+(0.00000010227*E39)-(0.0000000016546*E39^2)))</f>
        <v>-4.29069385E-006</v>
      </c>
      <c r="M39" s="119" t="n">
        <f aca="false">IF(ISBLANK(E39),"",IF(ISBLANK(G39),(O39+(K39*35)+(L39*35^1.5)+(0.00000048314*35^2)),(O39+(K39*G39)+(L39*G39^1.5)+(0.00000048314*G39^2))))</f>
        <v>1.02536799868328</v>
      </c>
      <c r="N39" s="120" t="n">
        <f aca="false">IF(ISBLANK(D39),"",IF(ISBLANK(G39),J39*(1+0.00001*(35-20)),J39*(1+0.00001*(G39-20))))</f>
        <v>110.8080886833</v>
      </c>
      <c r="O39" s="119" t="n">
        <f aca="false">IF(ISBLANK(E39),"",(0.999842594+(0.00006793952*E39)-(0.00000909529*E39^2)+(0.0000001001685*E39^3)-(0.000000001120083*E39^4)+(0.000000000006536332*E39^5)))</f>
        <v>0.997885202188353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4.37674799634283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4.2684655674482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195.465565516671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190.629672242236</v>
      </c>
      <c r="T39" s="32" t="n">
        <v>0.12</v>
      </c>
      <c r="U39" s="32" t="n">
        <v>0.12</v>
      </c>
      <c r="V39" s="124" t="n">
        <v>3.15</v>
      </c>
      <c r="W39" s="124" t="n">
        <v>3.08</v>
      </c>
      <c r="X39" s="124" t="n">
        <v>3.03</v>
      </c>
      <c r="Y39" s="124" t="n">
        <v>2.96</v>
      </c>
      <c r="Z39" s="32" t="n">
        <v>0.43</v>
      </c>
      <c r="AA39" s="32" t="n">
        <v>0.42</v>
      </c>
      <c r="AB39" s="124" t="n">
        <v>1.95</v>
      </c>
      <c r="AC39" s="124" t="n">
        <v>1.9</v>
      </c>
      <c r="AD39" s="142" t="n">
        <v>0.0425</v>
      </c>
      <c r="AE39" s="142" t="n">
        <v>0.0494</v>
      </c>
      <c r="AF39" s="142" t="n">
        <v>0.0134</v>
      </c>
      <c r="AG39" s="142" t="n">
        <v>0.061</v>
      </c>
      <c r="AH39" s="142" t="n">
        <v>0.0143</v>
      </c>
      <c r="AI39" s="142" t="n">
        <v>0.017</v>
      </c>
      <c r="AJ39" s="142" t="n">
        <v>-99999</v>
      </c>
      <c r="AK39" s="142" t="n">
        <v>0.0068</v>
      </c>
      <c r="AL39" s="142" t="n">
        <v>0.1309</v>
      </c>
      <c r="AM39" s="142" t="n">
        <v>0.0076</v>
      </c>
      <c r="AN39" s="142" t="n">
        <v>-99999</v>
      </c>
      <c r="AO39" s="142" t="n">
        <v>-99999</v>
      </c>
      <c r="AP39" s="142" t="n">
        <v>0.0765</v>
      </c>
      <c r="AQ39" s="142"/>
      <c r="AR39" s="142" t="n">
        <v>0.0218</v>
      </c>
      <c r="AS39" s="142" t="n">
        <v>0.1319</v>
      </c>
      <c r="AT39" s="142"/>
      <c r="AU39" s="142" t="n">
        <v>0.0359</v>
      </c>
      <c r="AV39" s="142" t="n">
        <v>-99999</v>
      </c>
      <c r="AW39" s="142"/>
      <c r="AX39" s="142" t="n">
        <v>0.1129</v>
      </c>
      <c r="AY39" s="142" t="n">
        <v>0.2808</v>
      </c>
      <c r="BA39" s="142" t="n">
        <v>-99999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2034</v>
      </c>
      <c r="E40" s="115" t="n">
        <v>21.5</v>
      </c>
      <c r="F40" s="116" t="n">
        <v>4.114</v>
      </c>
      <c r="G40" s="117" t="n">
        <v>36.318</v>
      </c>
      <c r="H40" s="115" t="n">
        <v>80</v>
      </c>
      <c r="I40" s="115" t="n">
        <v>81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109.25</v>
      </c>
      <c r="K40" s="119" t="n">
        <f aca="false">IF(ISBLANK(E40),"",(0.000824493-(0.0000040899*E40)+(0.000000076438*E40^2)-(0.00000000082467*E40^3)+(0.0000000000053875*E40^4)))</f>
        <v>0.000764848910187969</v>
      </c>
      <c r="L40" s="119" t="n">
        <f aca="false">IF(ISBLANK(E40),"",(-0.00000572466+(0.00000010227*E40)-(0.0000000016546*E40^2)))</f>
        <v>-4.29069385E-006</v>
      </c>
      <c r="M40" s="119" t="n">
        <f aca="false">IF(ISBLANK(E40),"",IF(ISBLANK(G40),(O40+(K40*35)+(L40*35^1.5)+(0.00000048314*35^2)),(O40+(K40*G40)+(L40*G40^1.5)+(0.00000048314*G40^2))))</f>
        <v>1.02536114826318</v>
      </c>
      <c r="N40" s="120" t="n">
        <f aca="false">IF(ISBLANK(D40),"",IF(ISBLANK(G40),J40*(1+0.00001*(35-20)),J40*(1+0.00001*(G40-20))))</f>
        <v>109.267827415</v>
      </c>
      <c r="O40" s="119" t="n">
        <f aca="false">IF(ISBLANK(E40),"",(0.999842594+(0.00006793952*E40)-(0.00000909529*E40^2)+(0.0000001001685*E40^3)-(0.000000001120083*E40^4)+(0.000000000006536332*E40^5)))</f>
        <v>0.997885202188353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4.33800275895575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4.23070716722952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193.735203214964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188.94338208847</v>
      </c>
      <c r="T40" s="32"/>
      <c r="U40" s="32"/>
      <c r="V40" s="124"/>
      <c r="W40" s="124"/>
      <c r="X40" s="124"/>
      <c r="Y40" s="124"/>
      <c r="Z40" s="32"/>
      <c r="AA40" s="32"/>
      <c r="AB40" s="124"/>
      <c r="AC40" s="124"/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2035</v>
      </c>
      <c r="E41" s="115" t="n">
        <v>23.3</v>
      </c>
      <c r="F41" s="116" t="n">
        <v>4.839</v>
      </c>
      <c r="G41" s="117" t="n">
        <v>36.479</v>
      </c>
      <c r="H41" s="115" t="n">
        <v>60</v>
      </c>
      <c r="I41" s="115" t="n">
        <v>61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110.1</v>
      </c>
      <c r="K41" s="119" t="n">
        <f aca="false">IF(ISBLANK(E41),"",(0.000824493-(0.0000040899*E41)+(0.000000076438*E41^2)-(0.00000000082467*E41^3)+(0.0000000000053875*E41^4)))</f>
        <v>0.000761852082538149</v>
      </c>
      <c r="L41" s="119" t="n">
        <f aca="false">IF(ISBLANK(E41),"",(-0.00000572466+(0.00000010227*E41)-(0.0000000016546*E41^2)))</f>
        <v>-4.240034794E-006</v>
      </c>
      <c r="M41" s="119" t="n">
        <f aca="false">IF(ISBLANK(E41),"",IF(ISBLANK(G41),(O41+(K41*35)+(L41*35^1.5)+(0.00000048314*35^2)),(O41+(K41*G41)+(L41*G41^1.5)+(0.00000048314*G41^2))))</f>
        <v>1.02497001063966</v>
      </c>
      <c r="N41" s="120" t="n">
        <f aca="false">IF(ISBLANK(D41),"",IF(ISBLANK(G41),J41*(1+0.00001*(35-20)),J41*(1+0.00001*(G41-20))))</f>
        <v>110.118143379</v>
      </c>
      <c r="O41" s="119" t="n">
        <f aca="false">IF(ISBLANK(E41),"",(0.999842594+(0.00006793952*E41)-(0.00000909529*E41^2)+(0.0000001001685*E41^3)-(0.000000001120083*E41^4)+(0.000000000006536332*E41^5)))</f>
        <v>0.997469672670003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5.06514179719111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4.94174633853929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226.209232662555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220.698391479164</v>
      </c>
      <c r="T41" s="32" t="n">
        <v>0.01</v>
      </c>
      <c r="U41" s="32" t="n">
        <v>0.01</v>
      </c>
      <c r="V41" s="124" t="n">
        <v>0.05</v>
      </c>
      <c r="W41" s="124" t="n">
        <v>0.05</v>
      </c>
      <c r="X41" s="124" t="n">
        <v>0.04</v>
      </c>
      <c r="Y41" s="124" t="n">
        <v>0.04</v>
      </c>
      <c r="Z41" s="32" t="n">
        <v>0.17</v>
      </c>
      <c r="AA41" s="32" t="n">
        <v>0.17</v>
      </c>
      <c r="AB41" s="124" t="n">
        <v>1.11</v>
      </c>
      <c r="AC41" s="124" t="n">
        <v>1.08</v>
      </c>
      <c r="AD41" s="142" t="n">
        <v>0.0142</v>
      </c>
      <c r="AE41" s="142" t="n">
        <v>0.0199</v>
      </c>
      <c r="AF41" s="142" t="n">
        <v>0.0069</v>
      </c>
      <c r="AG41" s="142" t="n">
        <v>0.0197</v>
      </c>
      <c r="AH41" s="142" t="n">
        <v>0.0072</v>
      </c>
      <c r="AI41" s="142" t="n">
        <v>-99999</v>
      </c>
      <c r="AJ41" s="142" t="n">
        <v>-99999</v>
      </c>
      <c r="AK41" s="142" t="n">
        <v>-99999</v>
      </c>
      <c r="AL41" s="142" t="n">
        <v>0.0573</v>
      </c>
      <c r="AM41" s="142" t="n">
        <v>0.005</v>
      </c>
      <c r="AN41" s="142" t="n">
        <v>-99999</v>
      </c>
      <c r="AO41" s="142" t="n">
        <v>-99999</v>
      </c>
      <c r="AP41" s="142" t="n">
        <v>0.0755</v>
      </c>
      <c r="AQ41" s="142"/>
      <c r="AR41" s="142" t="n">
        <v>0.0082</v>
      </c>
      <c r="AS41" s="142" t="n">
        <v>0.0324</v>
      </c>
      <c r="AT41" s="142"/>
      <c r="AU41" s="142" t="n">
        <v>0.0199</v>
      </c>
      <c r="AV41" s="142" t="n">
        <v>-99999</v>
      </c>
      <c r="AW41" s="142"/>
      <c r="AX41" s="142" t="n">
        <v>0.0869</v>
      </c>
      <c r="AY41" s="142" t="n">
        <v>0.1213</v>
      </c>
      <c r="BA41" s="142" t="n">
        <v>-99999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2036</v>
      </c>
      <c r="E42" s="115" t="n">
        <v>26.4</v>
      </c>
      <c r="F42" s="116" t="n">
        <v>4.421</v>
      </c>
      <c r="G42" s="117" t="n">
        <v>36.549</v>
      </c>
      <c r="H42" s="115" t="n">
        <v>40</v>
      </c>
      <c r="I42" s="115" t="n">
        <v>40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109.39</v>
      </c>
      <c r="K42" s="119" t="n">
        <f aca="false">IF(ISBLANK(E42),"",(0.000824493-(0.0000040899*E42)+(0.000000076438*E42^2)-(0.00000000082467*E42^3)+(0.0000000000053875*E42^4)))</f>
        <v>0.00075723714718464</v>
      </c>
      <c r="L42" s="119" t="n">
        <f aca="false">IF(ISBLANK(E42),"",(-0.00000572466+(0.00000010227*E42)-(0.0000000016546*E42^2)))</f>
        <v>-4.177922016E-006</v>
      </c>
      <c r="M42" s="119" t="n">
        <f aca="false">IF(ISBLANK(E42),"",IF(ISBLANK(G42),(O42+(K42*35)+(L42*35^1.5)+(0.00000048314*35^2)),(O42+(K42*G42)+(L42*G42^1.5)+(0.00000048314*G42^2))))</f>
        <v>1.02407845633017</v>
      </c>
      <c r="N42" s="120" t="n">
        <f aca="false">IF(ISBLANK(D42),"",IF(ISBLANK(G42),J42*(1+0.00001*(35-20)),J42*(1+0.00001*(G42-20))))</f>
        <v>109.4081029511</v>
      </c>
      <c r="O42" s="119" t="n">
        <f aca="false">IF(ISBLANK(E42),"",(0.999842594+(0.00006793952*E42)-(0.00000909529*E42^2)+(0.0000001001685*E42^3)-(0.000000001120083*E42^4)+(0.000000000006536332*E42^5)))</f>
        <v>0.996679955992022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4.65682252162828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4.54732983868855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207.973693815919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203.083750595831</v>
      </c>
      <c r="T42" s="32" t="n">
        <v>0</v>
      </c>
      <c r="U42" s="32" t="n">
        <v>0</v>
      </c>
      <c r="V42" s="124" t="n">
        <v>0.01</v>
      </c>
      <c r="W42" s="124" t="n">
        <v>0.01</v>
      </c>
      <c r="X42" s="124" t="n">
        <v>0.01</v>
      </c>
      <c r="Y42" s="124" t="n">
        <v>0.01</v>
      </c>
      <c r="Z42" s="32" t="n">
        <v>0.13</v>
      </c>
      <c r="AA42" s="32" t="n">
        <v>0.13</v>
      </c>
      <c r="AB42" s="124" t="n">
        <v>0.67</v>
      </c>
      <c r="AC42" s="124" t="n">
        <v>0.65</v>
      </c>
      <c r="AD42" s="142" t="n">
        <v>0.0026</v>
      </c>
      <c r="AE42" s="142" t="n">
        <v>0.0029</v>
      </c>
      <c r="AF42" s="142" t="n">
        <v>0.0035</v>
      </c>
      <c r="AG42" s="142" t="n">
        <v>0.0046</v>
      </c>
      <c r="AH42" s="142" t="n">
        <v>0.0053</v>
      </c>
      <c r="AI42" s="142" t="n">
        <v>-99999</v>
      </c>
      <c r="AJ42" s="142" t="n">
        <v>-99999</v>
      </c>
      <c r="AK42" s="142" t="n">
        <v>0.0009</v>
      </c>
      <c r="AL42" s="142" t="n">
        <v>0.0117</v>
      </c>
      <c r="AM42" s="142" t="n">
        <v>0.0034</v>
      </c>
      <c r="AN42" s="142" t="n">
        <v>-99999</v>
      </c>
      <c r="AO42" s="142" t="n">
        <v>-99999</v>
      </c>
      <c r="AP42" s="142" t="n">
        <v>0.054</v>
      </c>
      <c r="AQ42" s="142"/>
      <c r="AR42" s="142" t="n">
        <v>-99999</v>
      </c>
      <c r="AS42" s="142" t="n">
        <v>-99999</v>
      </c>
      <c r="AT42" s="142"/>
      <c r="AU42" s="142" t="n">
        <v>0.0081</v>
      </c>
      <c r="AV42" s="142" t="n">
        <v>-99999</v>
      </c>
      <c r="AW42" s="142"/>
      <c r="AX42" s="142" t="n">
        <v>0.0304</v>
      </c>
      <c r="AY42" s="142" t="n">
        <v>0.0325</v>
      </c>
      <c r="BA42" s="142" t="n">
        <v>-99999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2037</v>
      </c>
      <c r="E43" s="115" t="n">
        <v>26.5</v>
      </c>
      <c r="F43" s="116" t="n">
        <v>4.44</v>
      </c>
      <c r="G43" s="117" t="n">
        <v>36.548</v>
      </c>
      <c r="H43" s="115" t="n">
        <v>20</v>
      </c>
      <c r="I43" s="115" t="n">
        <v>20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110.47</v>
      </c>
      <c r="K43" s="119" t="n">
        <f aca="false">IF(ISBLANK(E43),"",(0.000824493-(0.0000040899*E43)+(0.000000076438*E43^2)-(0.00000000082467*E43^3)+(0.0000000000053875*E43^4)))</f>
        <v>0.000757099308950469</v>
      </c>
      <c r="L43" s="119" t="n">
        <f aca="false">IF(ISBLANK(E43),"",(-0.00000572466+(0.00000010227*E43)-(0.0000000016546*E43^2)))</f>
        <v>-4.17644785E-006</v>
      </c>
      <c r="M43" s="119" t="n">
        <f aca="false">IF(ISBLANK(E43),"",IF(ISBLANK(G43),(O43+(K43*35)+(L43*35^1.5)+(0.00000048314*35^2)),(O43+(K43*G43)+(L43*G43^1.5)+(0.00000048314*G43^2))))</f>
        <v>1.0240460019435</v>
      </c>
      <c r="N43" s="120" t="n">
        <f aca="false">IF(ISBLANK(D43),"",IF(ISBLANK(G43),J43*(1+0.00001*(35-20)),J43*(1+0.00001*(G43-20))))</f>
        <v>110.4882805756</v>
      </c>
      <c r="O43" s="119" t="n">
        <f aca="false">IF(ISBLANK(E43),"",(0.999842594+(0.00006793952*E43)-(0.00000909529*E43^2)+(0.0000001001685*E43^3)-(0.000000001120083*E43^4)+(0.000000000006536332*E43^5)))</f>
        <v>0.996652968265666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4.63033147636198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4.52160495483038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206.790603734326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201.934877282725</v>
      </c>
      <c r="T43" s="32" t="n">
        <v>0.01</v>
      </c>
      <c r="U43" s="32" t="n">
        <v>0.01</v>
      </c>
      <c r="V43" s="124" t="n">
        <v>0.13</v>
      </c>
      <c r="W43" s="124" t="n">
        <v>0.13</v>
      </c>
      <c r="X43" s="124" t="n">
        <v>0.12</v>
      </c>
      <c r="Y43" s="124" t="n">
        <v>0.11</v>
      </c>
      <c r="Z43" s="32" t="n">
        <v>0.1</v>
      </c>
      <c r="AA43" s="32" t="n">
        <v>0.1</v>
      </c>
      <c r="AB43" s="124" t="n">
        <v>0.59</v>
      </c>
      <c r="AC43" s="124" t="n">
        <v>0.58</v>
      </c>
      <c r="AD43" s="142" t="n">
        <v>0.0026</v>
      </c>
      <c r="AE43" s="142" t="n">
        <v>0.0055</v>
      </c>
      <c r="AF43" s="142" t="n">
        <v>0.0035</v>
      </c>
      <c r="AG43" s="142" t="n">
        <v>0.0042</v>
      </c>
      <c r="AH43" s="142" t="n">
        <v>0.005</v>
      </c>
      <c r="AI43" s="142" t="n">
        <v>-99999</v>
      </c>
      <c r="AJ43" s="142" t="n">
        <v>-99999</v>
      </c>
      <c r="AK43" s="142" t="n">
        <v>-99999</v>
      </c>
      <c r="AL43" s="142" t="n">
        <v>0.0117</v>
      </c>
      <c r="AM43" s="142" t="n">
        <v>0.0033</v>
      </c>
      <c r="AN43" s="142" t="n">
        <v>-99999</v>
      </c>
      <c r="AO43" s="142" t="n">
        <v>-99999</v>
      </c>
      <c r="AP43" s="142" t="n">
        <v>0.0491</v>
      </c>
      <c r="AQ43" s="142"/>
      <c r="AR43" s="142" t="n">
        <v>-99999</v>
      </c>
      <c r="AS43" s="142" t="n">
        <v>-99999</v>
      </c>
      <c r="AT43" s="142"/>
      <c r="AU43" s="142" t="n">
        <v>0.0075</v>
      </c>
      <c r="AV43" s="142" t="n">
        <v>-99999</v>
      </c>
      <c r="AW43" s="142"/>
      <c r="AX43" s="142" t="n">
        <v>0.0278</v>
      </c>
      <c r="AY43" s="142" t="n">
        <v>0.0316</v>
      </c>
      <c r="BA43" s="142" t="n">
        <v>-99999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2038</v>
      </c>
      <c r="E44" s="115" t="n">
        <v>26.5</v>
      </c>
      <c r="F44" s="116" t="n">
        <v>4.473</v>
      </c>
      <c r="G44" s="117" t="n">
        <v>36.548</v>
      </c>
      <c r="H44" s="115" t="n">
        <v>10</v>
      </c>
      <c r="I44" s="115" t="n">
        <v>10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111.51</v>
      </c>
      <c r="K44" s="119" t="n">
        <f aca="false">IF(ISBLANK(E44),"",(0.000824493-(0.0000040899*E44)+(0.000000076438*E44^2)-(0.00000000082467*E44^3)+(0.0000000000053875*E44^4)))</f>
        <v>0.000757099308950469</v>
      </c>
      <c r="L44" s="119" t="n">
        <f aca="false">IF(ISBLANK(E44),"",(-0.00000572466+(0.00000010227*E44)-(0.0000000016546*E44^2)))</f>
        <v>-4.17644785E-006</v>
      </c>
      <c r="M44" s="119" t="n">
        <f aca="false">IF(ISBLANK(E44),"",IF(ISBLANK(G44),(O44+(K44*35)+(L44*35^1.5)+(0.00000048314*35^2)),(O44+(K44*G44)+(L44*G44^1.5)+(0.00000048314*G44^2))))</f>
        <v>1.0240460019435</v>
      </c>
      <c r="N44" s="120" t="n">
        <f aca="false">IF(ISBLANK(D44),"",IF(ISBLANK(G44),J44*(1+0.00001*(35-20)),J44*(1+0.00001*(G44-20))))</f>
        <v>111.5284526748</v>
      </c>
      <c r="O44" s="119" t="n">
        <f aca="false">IF(ISBLANK(E44),"",(0.999842594+(0.00006793952*E44)-(0.00000909529*E44^2)+(0.0000001001685*E44^3)-(0.000000001120083*E44^4)+(0.000000000006536332*E44^5)))</f>
        <v>0.996652968265666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4.62055574435288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4.51205877039086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206.3540195428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201.508544685656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2039</v>
      </c>
      <c r="E45" s="115" t="n">
        <v>26.3</v>
      </c>
      <c r="F45" s="116" t="n">
        <v>4.48</v>
      </c>
      <c r="G45" s="117" t="n">
        <v>36.548</v>
      </c>
      <c r="H45" s="115" t="n">
        <v>0</v>
      </c>
      <c r="I45" s="115" t="n">
        <v>1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111.47</v>
      </c>
      <c r="K45" s="119" t="n">
        <f aca="false">IF(ISBLANK(E45),"",(0.000824493-(0.0000040899*E45)+(0.000000076438*E45^2)-(0.00000000082467*E45^3)+(0.0000000000053875*E45^4)))</f>
        <v>0.000757375658487249</v>
      </c>
      <c r="L45" s="119" t="n">
        <f aca="false">IF(ISBLANK(E45),"",(-0.00000572466+(0.00000010227*E45)-(0.0000000016546*E45^2)))</f>
        <v>-4.179429274E-006</v>
      </c>
      <c r="M45" s="119" t="n">
        <f aca="false">IF(ISBLANK(E45),"",IF(ISBLANK(G45),(O45+(K45*35)+(L45*35^1.5)+(0.00000048314*35^2)),(O45+(K45*G45)+(L45*G45^1.5)+(0.00000048314*G45^2))))</f>
        <v>1.02410932580736</v>
      </c>
      <c r="N45" s="120" t="n">
        <f aca="false">IF(ISBLANK(D45),"",IF(ISBLANK(G45),J45*(1+0.00001*(35-20)),J45*(1+0.00001*(G45-20))))</f>
        <v>111.4884460556</v>
      </c>
      <c r="O45" s="119" t="n">
        <f aca="false">IF(ISBLANK(E45),"",(0.999842594+(0.00006793952*E45)-(0.00000909529*E45^2)+(0.0000001001685*E45^3)-(0.000000001120083*E45^4)+(0.000000000006536332*E45^5)))</f>
        <v>0.996706850854433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4.62950243364082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4.52051584433249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206.753578686399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201.886237607889</v>
      </c>
      <c r="T45" s="32" t="n">
        <v>0</v>
      </c>
      <c r="U45" s="32" t="n">
        <v>0</v>
      </c>
      <c r="V45" s="124" t="n">
        <v>0.05</v>
      </c>
      <c r="W45" s="124" t="n">
        <v>0.05</v>
      </c>
      <c r="X45" s="124" t="n">
        <v>0.05</v>
      </c>
      <c r="Y45" s="124" t="n">
        <v>0.05</v>
      </c>
      <c r="Z45" s="32" t="n">
        <v>0.12</v>
      </c>
      <c r="AA45" s="32" t="n">
        <v>0.12</v>
      </c>
      <c r="AB45" s="124" t="n">
        <v>0.6</v>
      </c>
      <c r="AC45" s="124" t="n">
        <v>0.59</v>
      </c>
      <c r="AD45" s="142" t="n">
        <v>0.0028</v>
      </c>
      <c r="AE45" s="142" t="n">
        <v>0.0058</v>
      </c>
      <c r="AF45" s="142" t="n">
        <v>0.0035</v>
      </c>
      <c r="AG45" s="142" t="n">
        <v>0.0043</v>
      </c>
      <c r="AH45" s="142" t="n">
        <v>0.0051</v>
      </c>
      <c r="AI45" s="142" t="n">
        <v>-99999</v>
      </c>
      <c r="AJ45" s="142" t="n">
        <v>-99999</v>
      </c>
      <c r="AK45" s="142" t="n">
        <v>-99999</v>
      </c>
      <c r="AL45" s="142" t="n">
        <v>0.0119</v>
      </c>
      <c r="AM45" s="142" t="n">
        <v>0.0035</v>
      </c>
      <c r="AN45" s="142" t="n">
        <v>-99999</v>
      </c>
      <c r="AO45" s="142" t="n">
        <v>-99999</v>
      </c>
      <c r="AP45" s="142" t="n">
        <v>0.0543</v>
      </c>
      <c r="AQ45" s="142"/>
      <c r="AR45" s="142" t="n">
        <v>0.0021</v>
      </c>
      <c r="AS45" s="142" t="n">
        <v>0.0052</v>
      </c>
      <c r="AT45" s="142"/>
      <c r="AU45" s="142" t="n">
        <v>0.008</v>
      </c>
      <c r="AV45" s="142" t="n">
        <v>-99999</v>
      </c>
      <c r="AW45" s="142"/>
      <c r="AX45" s="142" t="n">
        <v>0.0312</v>
      </c>
      <c r="AY45" s="142" t="n">
        <v>0.0341</v>
      </c>
      <c r="BA45" s="142" t="n">
        <v>-99999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 t="str">
        <f aca="false">IF(ISBLANK(D46),"",IF(VLOOKUP(D46,'Volumes flacons'!$A$5:$C$989,2)=0,"",IF(D46&gt;'Volumes flacons'!$A$989,"Mauvais numéro",IF(D46&lt;'Volumes flacons'!$A$5,"Mauvais numéro",(VLOOKUP(D46,'Volumes flacons'!$A$5:$C$989,3))))))</f>
        <v/>
      </c>
      <c r="K46" s="119" t="str">
        <f aca="false">IF(ISBLANK(E46),"",(0.000824493-(0.0000040899*E46)+(0.000000076438*E46^2)-(0.00000000082467*E46^3)+(0.0000000000053875*E46^4)))</f>
        <v/>
      </c>
      <c r="L46" s="119" t="str">
        <f aca="false">IF(ISBLANK(E46),"",(-0.00000572466+(0.00000010227*E46)-(0.0000000016546*E46^2)))</f>
        <v/>
      </c>
      <c r="M46" s="119" t="str">
        <f aca="false">IF(ISBLANK(E46),"",IF(ISBLANK(G46),(O46+(K46*35)+(L46*35^1.5)+(0.00000048314*35^2)),(O46+(K46*G46)+(L46*G46^1.5)+(0.00000048314*G46^2))))</f>
        <v/>
      </c>
      <c r="N46" s="120" t="str">
        <f aca="false">IF(ISBLANK(D46),"",IF(ISBLANK(G46),J46*(1+0.00001*(35-20)),J46*(1+0.00001*(G46-20))))</f>
        <v/>
      </c>
      <c r="O46" s="119" t="str">
        <f aca="false">IF(ISBLANK(E46),"",(0.999842594+(0.00006793952*E46)-(0.00000909529*E46^2)+(0.0000001001685*E46^3)-(0.000000001120083*E46^4)+(0.000000000006536332*E46^5)))</f>
        <v/>
      </c>
      <c r="P46" s="12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1" activeCellId="0" sqref="P11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9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-9°30</v>
      </c>
      <c r="P9" s="29" t="s">
        <v>16</v>
      </c>
      <c r="Q9" s="33" t="n">
        <f aca="false">IF(ISBLANK(I9),"",IF(ISBLANK(J9),"",IF(J9&gt;60,"ERREUR !!",O11*(I9+(J9/60)))))</f>
        <v>-9.5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41340</v>
      </c>
      <c r="K11" s="38"/>
      <c r="L11" s="38"/>
      <c r="M11" s="38"/>
      <c r="N11" s="39" t="str">
        <f aca="false">I9&amp;"°"&amp;J9</f>
        <v>9°30</v>
      </c>
      <c r="O11" s="40" t="n">
        <f aca="false">IF(P9=M10,-1,1)</f>
        <v>-1</v>
      </c>
      <c r="P11" s="41" t="str">
        <f aca="false">TEXT(J11,"aaaa-mm-jj")&amp;"T"&amp;TEXT(J12,"hh:mm:ss")&amp;"z"</f>
        <v>2017-03-08T23:08:00z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0.963888888888889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20.1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20.5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4.9848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0.998185638567294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0.0200513395682103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5.00309499064999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4.9847950152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0.004999995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0.00401931681683277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2051</v>
      </c>
      <c r="E35" s="115" t="n">
        <v>7.1</v>
      </c>
      <c r="F35" s="116" t="n">
        <v>5.34</v>
      </c>
      <c r="G35" s="117" t="n">
        <v>34.943</v>
      </c>
      <c r="H35" s="115" t="n">
        <v>2000</v>
      </c>
      <c r="I35" s="115" t="n">
        <v>2022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111.838273331523</v>
      </c>
      <c r="K35" s="119" t="n">
        <f aca="false">IF(ISBLANK(E35),"",(0.000824493-(0.0000040899*E35)+(0.000000076438*E35^2)-(0.00000000082467*E35^3)+(0.0000000000053875*E35^4)))</f>
        <v>0.000799026481658769</v>
      </c>
      <c r="L35" s="119" t="n">
        <f aca="false">IF(ISBLANK(E35),"",(-0.00000572466+(0.00000010227*E35)-(0.0000000016546*E35^2)))</f>
        <v>-5.081951386E-006</v>
      </c>
      <c r="M35" s="119" t="n">
        <f aca="false">IF(ISBLANK(E35),"",IF(ISBLANK(G35),(O35+(K35*35)+(L35*35^1.5)+(0.00000048314*35^2)),(O35+(K35*G35)+(L35*G35^1.5)+(0.00000048314*G35^2))))</f>
        <v>1.02736018321747</v>
      </c>
      <c r="N35" s="120" t="n">
        <f aca="false">IF(ISBLANK(D35),"",IF(ISBLANK(G35),J35*(1+0.00001*(35-20)),J35*(1+0.00001*(G35-20))))</f>
        <v>111.854985324707</v>
      </c>
      <c r="O35" s="119" t="n">
        <f aca="false">IF(ISBLANK(E35),"",(0.999842594+(0.00006793952*E35)-(0.00000909529*E35^2)+(0.0000001001685*E35^3)-(0.000000001120083*E35^4)+(0.000000000006536332*E35^5)))</f>
        <v>0.999899594042335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5.4670050235793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5.32141026378679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244.156444353052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237.654182380718</v>
      </c>
      <c r="T35" s="32"/>
      <c r="U35" s="32"/>
      <c r="V35" s="124"/>
      <c r="W35" s="124"/>
      <c r="X35" s="124"/>
      <c r="Y35" s="124"/>
      <c r="Z35" s="153"/>
      <c r="AA35" s="32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2052</v>
      </c>
      <c r="E36" s="115" t="n">
        <v>7.8</v>
      </c>
      <c r="F36" s="116" t="n">
        <v>3.709</v>
      </c>
      <c r="G36" s="117" t="n">
        <v>34.593</v>
      </c>
      <c r="H36" s="115" t="n">
        <v>1000</v>
      </c>
      <c r="I36" s="115" t="n">
        <v>1009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117.881589078711</v>
      </c>
      <c r="K36" s="119" t="n">
        <f aca="false">IF(ISBLANK(E36),"",(0.000824493-(0.0000040899*E36)+(0.000000076438*E36^2)-(0.00000000082467*E36^3)+(0.0000000000053875*E36^4)))</f>
        <v>0.00079687086098358</v>
      </c>
      <c r="L36" s="119" t="n">
        <f aca="false">IF(ISBLANK(E36),"",(-0.00000572466+(0.00000010227*E36)-(0.0000000016546*E36^2)))</f>
        <v>-5.027619864E-006</v>
      </c>
      <c r="M36" s="119" t="n">
        <f aca="false">IF(ISBLANK(E36),"",IF(ISBLANK(G36),(O36+(K36*35)+(L36*35^1.5)+(0.00000048314*35^2)),(O36+(K36*G36)+(L36*G36^1.5)+(0.00000048314*G36^2))))</f>
        <v>1.02698413095274</v>
      </c>
      <c r="N36" s="120" t="n">
        <f aca="false">IF(ISBLANK(D36),"",IF(ISBLANK(G36),J36*(1+0.00001*(35-20)),J36*(1+0.00001*(G36-20))))</f>
        <v>117.898791539005</v>
      </c>
      <c r="O36" s="119" t="n">
        <f aca="false">IF(ISBLANK(E36),"",(0.999842594+(0.00006793952*E36)-(0.00000909529*E36^2)+(0.0000001001685*E36^3)-(0.000000001120083*E36^4)+(0.000000000006536332*E36^5)))</f>
        <v>0.999862742696217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3.5946461545994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3.50019639667131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160.536897264409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156.318771075341</v>
      </c>
      <c r="T36" s="32"/>
      <c r="U36" s="32"/>
      <c r="V36" s="124"/>
      <c r="W36" s="124"/>
      <c r="X36" s="124"/>
      <c r="Y36" s="124"/>
      <c r="Z36" s="153"/>
      <c r="AA36" s="32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2053</v>
      </c>
      <c r="E37" s="115" t="n">
        <v>10.7</v>
      </c>
      <c r="F37" s="116" t="n">
        <v>1.885</v>
      </c>
      <c r="G37" s="117" t="n">
        <v>34.688</v>
      </c>
      <c r="H37" s="115" t="n">
        <v>500</v>
      </c>
      <c r="I37" s="115" t="n">
        <v>504.6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118.025819941595</v>
      </c>
      <c r="K37" s="119" t="n">
        <f aca="false">IF(ISBLANK(E37),"",(0.000824493-(0.0000040899*E37)+(0.000000076438*E37^2)-(0.00000000082467*E37^3)+(0.0000000000053875*E37^4)))</f>
        <v>0.000788542819544229</v>
      </c>
      <c r="L37" s="119" t="n">
        <f aca="false">IF(ISBLANK(E37),"",(-0.00000572466+(0.00000010227*E37)-(0.0000000016546*E37^2)))</f>
        <v>-4.819806154E-006</v>
      </c>
      <c r="M37" s="119" t="n">
        <f aca="false">IF(ISBLANK(E37),"",IF(ISBLANK(G37),(O37+(K37*35)+(L37*35^1.5)+(0.00000048314*35^2)),(O37+(K37*G37)+(L37*G37^1.5)+(0.00000048314*G37^2))))</f>
        <v>1.0265868000746</v>
      </c>
      <c r="N37" s="120" t="n">
        <f aca="false">IF(ISBLANK(D37),"",IF(ISBLANK(G37),J37*(1+0.00001*(35-20)),J37*(1+0.00001*(G37-20))))</f>
        <v>118.043155574028</v>
      </c>
      <c r="O37" s="119" t="n">
        <f aca="false">IF(ISBLANK(E37),"",(0.999842594+(0.00006793952*E37)-(0.00000909529*E37^2)+(0.0000001001685*E37^3)-(0.000000001120083*E37^4)+(0.000000000006536332*E37^5)))</f>
        <v>0.999637172582749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1.8173325464925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1.77026681656188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81.1620715263553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79.0601160276537</v>
      </c>
      <c r="T37" s="32"/>
      <c r="U37" s="32"/>
      <c r="V37" s="124"/>
      <c r="W37" s="124"/>
      <c r="X37" s="124"/>
      <c r="Y37" s="124"/>
      <c r="Z37" s="153"/>
      <c r="AA37" s="32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2054</v>
      </c>
      <c r="E38" s="115" t="n">
        <v>19</v>
      </c>
      <c r="F38" s="116" t="n">
        <v>3.124</v>
      </c>
      <c r="G38" s="117" t="n">
        <v>35.958</v>
      </c>
      <c r="H38" s="115" t="n">
        <v>100</v>
      </c>
      <c r="I38" s="115" t="n">
        <v>101.5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116.885647043745</v>
      </c>
      <c r="K38" s="119" t="n">
        <f aca="false">IF(ISBLANK(E38),"",(0.000824493-(0.0000040899*E38)+(0.000000076438*E38^2)-(0.00000000082467*E38^3)+(0.0000000000053875*E38^4)))</f>
        <v>0.0007694247108575</v>
      </c>
      <c r="L38" s="119" t="n">
        <f aca="false">IF(ISBLANK(E38),"",(-0.00000572466+(0.00000010227*E38)-(0.0000000016546*E38^2)))</f>
        <v>-4.3788406E-006</v>
      </c>
      <c r="M38" s="119" t="n">
        <f aca="false">IF(ISBLANK(E38),"",IF(ISBLANK(G38),(O38+(K38*35)+(L38*35^1.5)+(0.00000048314*35^2)),(O38+(K38*G38)+(L38*G38^1.5)+(0.00000048314*G38^2))))</f>
        <v>1.02575480337918</v>
      </c>
      <c r="N38" s="120" t="n">
        <f aca="false">IF(ISBLANK(D38),"",IF(ISBLANK(G38),J38*(1+0.00001*(35-20)),J38*(1+0.00001*(G38-20))))</f>
        <v>116.9042996553</v>
      </c>
      <c r="O38" s="119" t="n">
        <f aca="false">IF(ISBLANK(E38),"",(0.999842594+(0.00006793952*E38)-(0.00000909529*E38^2)+(0.0000001001685*E38^3)-(0.000000001120083*E38^4)+(0.000000000006536332*E38^5)))</f>
        <v>0.998407315199986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3.05153368009794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2.97491532093747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136.281494153174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132.859718233067</v>
      </c>
      <c r="T38" s="32"/>
      <c r="U38" s="32"/>
      <c r="V38" s="124"/>
      <c r="W38" s="124"/>
      <c r="X38" s="124"/>
      <c r="Y38" s="124"/>
      <c r="Z38" s="32"/>
      <c r="AA38" s="32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2055</v>
      </c>
      <c r="E39" s="115" t="n">
        <v>21.7</v>
      </c>
      <c r="F39" s="116" t="n">
        <v>4.529</v>
      </c>
      <c r="G39" s="117" t="n">
        <v>36.337</v>
      </c>
      <c r="H39" s="115" t="n">
        <v>80</v>
      </c>
      <c r="I39" s="115" t="n">
        <v>81.5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116.476882270713</v>
      </c>
      <c r="K39" s="119" t="n">
        <f aca="false">IF(ISBLANK(E39),"",(0.000824493-(0.0000040899*E39)+(0.000000076438*E39^2)-(0.00000000082467*E39^3)+(0.0000000000053875*E39^4)))</f>
        <v>0.000764503933838229</v>
      </c>
      <c r="L39" s="119" t="n">
        <f aca="false">IF(ISBLANK(E39),"",(-0.00000572466+(0.00000010227*E39)-(0.0000000016546*E39^2)))</f>
        <v>-4.284535594E-006</v>
      </c>
      <c r="M39" s="119" t="n">
        <f aca="false">IF(ISBLANK(E39),"",IF(ISBLANK(G39),(O39+(K39*35)+(L39*35^1.5)+(0.00000048314*35^2)),(O39+(K39*G39)+(L39*G39^1.5)+(0.00000048314*G39^2))))</f>
        <v>1.02531986176936</v>
      </c>
      <c r="N39" s="120" t="n">
        <f aca="false">IF(ISBLANK(D39),"",IF(ISBLANK(G39),J39*(1+0.00001*(35-20)),J39*(1+0.00001*(G39-20))))</f>
        <v>116.49591109897</v>
      </c>
      <c r="O39" s="119" t="n">
        <f aca="false">IF(ISBLANK(E39),"",(0.999842594+(0.00006793952*E39)-(0.00000909529*E39^2)+(0.0000001001685*E39^3)-(0.000000001120083*E39^4)+(0.000000000006536332*E39^5)))</f>
        <v>0.997840640156176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4.44646921732057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4.3366654476462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198.579315245537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193.675478891879</v>
      </c>
      <c r="T39" s="32"/>
      <c r="U39" s="32"/>
      <c r="V39" s="124"/>
      <c r="W39" s="124"/>
      <c r="X39" s="124"/>
      <c r="Y39" s="124"/>
      <c r="Z39" s="32"/>
      <c r="AA39" s="32"/>
      <c r="AB39" s="124"/>
      <c r="AC39" s="124"/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2056</v>
      </c>
      <c r="E40" s="115" t="n">
        <v>24.8</v>
      </c>
      <c r="F40" s="116" t="n">
        <v>5.141</v>
      </c>
      <c r="G40" s="117" t="n">
        <v>36.55</v>
      </c>
      <c r="H40" s="115" t="n">
        <v>60</v>
      </c>
      <c r="I40" s="115" t="n">
        <v>60.7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117.328924917993</v>
      </c>
      <c r="K40" s="119" t="n">
        <f aca="false">IF(ISBLANK(E40),"",(0.000824493-(0.0000040899*E40)+(0.000000076438*E40^2)-(0.00000000082467*E40^3)+(0.0000000000053875*E40^4)))</f>
        <v>0.00075953517486848</v>
      </c>
      <c r="L40" s="119" t="n">
        <f aca="false">IF(ISBLANK(E40),"",(-0.00000572466+(0.00000010227*E40)-(0.0000000016546*E40^2)))</f>
        <v>-4.206009184E-006</v>
      </c>
      <c r="M40" s="119" t="n">
        <f aca="false">IF(ISBLANK(E40),"",IF(ISBLANK(G40),(O40+(K40*35)+(L40*35^1.5)+(0.00000048314*35^2)),(O40+(K40*G40)+(L40*G40^1.5)+(0.00000048314*G40^2))))</f>
        <v>1.02457605792762</v>
      </c>
      <c r="N40" s="120" t="n">
        <f aca="false">IF(ISBLANK(D40),"",IF(ISBLANK(G40),J40*(1+0.00001*(35-20)),J40*(1+0.00001*(G40-20))))</f>
        <v>117.348342855067</v>
      </c>
      <c r="O40" s="119" t="n">
        <f aca="false">IF(ISBLANK(E40),"",(0.999842594+(0.00006793952*E40)-(0.00000909529*E40^2)+(0.0000001001685*E40^3)-(0.000000001120083*E40^4)+(0.000000000006536332*E40^5)))</f>
        <v>0.997099016400065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5.01202323090503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4.89180202106488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223.836957492218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218.467878260757</v>
      </c>
      <c r="T40" s="32"/>
      <c r="U40" s="32"/>
      <c r="V40" s="124"/>
      <c r="W40" s="124"/>
      <c r="X40" s="124"/>
      <c r="Y40" s="124"/>
      <c r="Z40" s="32"/>
      <c r="AA40" s="32"/>
      <c r="AB40" s="124"/>
      <c r="AC40" s="124"/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2057</v>
      </c>
      <c r="E41" s="115" t="n">
        <v>24.9</v>
      </c>
      <c r="F41" s="116" t="n">
        <v>5.163</v>
      </c>
      <c r="G41" s="117" t="n">
        <v>36.55</v>
      </c>
      <c r="H41" s="115" t="n">
        <v>60</v>
      </c>
      <c r="I41" s="115" t="n">
        <v>60.8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117.674004191901</v>
      </c>
      <c r="K41" s="119" t="n">
        <f aca="false">IF(ISBLANK(E41),"",(0.000824493-(0.0000040899*E41)+(0.000000076438*E41^2)-(0.00000000082467*E41^3)+(0.0000000000053875*E41^4)))</f>
        <v>0.000759386375382709</v>
      </c>
      <c r="L41" s="119" t="n">
        <f aca="false">IF(ISBLANK(E41),"",(-0.00000572466+(0.00000010227*E41)-(0.0000000016546*E41^2)))</f>
        <v>-4.204005546E-006</v>
      </c>
      <c r="M41" s="119" t="n">
        <f aca="false">IF(ISBLANK(E41),"",IF(ISBLANK(G41),(O41+(K41*35)+(L41*35^1.5)+(0.00000048314*35^2)),(O41+(K41*G41)+(L41*G41^1.5)+(0.00000048314*G41^2))))</f>
        <v>1.02454558030576</v>
      </c>
      <c r="N41" s="120" t="n">
        <f aca="false">IF(ISBLANK(D41),"",IF(ISBLANK(G41),J41*(1+0.00001*(35-20)),J41*(1+0.00001*(G41-20))))</f>
        <v>117.693479239595</v>
      </c>
      <c r="O41" s="119" t="n">
        <f aca="false">IF(ISBLANK(E41),"",(0.999842594+(0.00006793952*E41)-(0.00000909529*E41^2)+(0.0000001001685*E41^3)-(0.000000001120083*E41^4)+(0.000000000006536332*E41^5)))</f>
        <v>0.997073534657807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5.01851685058298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4.89828558831446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224.126962547036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218.757434374124</v>
      </c>
      <c r="T41" s="32"/>
      <c r="U41" s="32"/>
      <c r="V41" s="124"/>
      <c r="W41" s="124"/>
      <c r="X41" s="124"/>
      <c r="Y41" s="124"/>
      <c r="Z41" s="32"/>
      <c r="AA41" s="32"/>
      <c r="AB41" s="124"/>
      <c r="AC41" s="124"/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2059</v>
      </c>
      <c r="E42" s="115" t="n">
        <v>26.8</v>
      </c>
      <c r="F42" s="116" t="n">
        <v>4.67</v>
      </c>
      <c r="G42" s="117" t="n">
        <v>36.382</v>
      </c>
      <c r="H42" s="115" t="n">
        <v>40</v>
      </c>
      <c r="I42" s="115" t="n">
        <v>41.4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115.844362159689</v>
      </c>
      <c r="K42" s="119" t="n">
        <f aca="false">IF(ISBLANK(E42),"",(0.000824493-(0.0000040899*E42)+(0.000000076438*E42^2)-(0.00000000082467*E42^3)+(0.0000000000053875*E42^4)))</f>
        <v>0.00075668981744288</v>
      </c>
      <c r="L42" s="119" t="n">
        <f aca="false">IF(ISBLANK(E42),"",(-0.00000572466+(0.00000010227*E42)-(0.0000000016546*E42^2)))</f>
        <v>-4.172223904E-006</v>
      </c>
      <c r="M42" s="119" t="n">
        <f aca="false">IF(ISBLANK(E42),"",IF(ISBLANK(G42),(O42+(K42*35)+(L42*35^1.5)+(0.00000048314*35^2)),(O42+(K42*G42)+(L42*G42^1.5)+(0.00000048314*G42^2))))</f>
        <v>1.02382526425216</v>
      </c>
      <c r="N42" s="120" t="n">
        <f aca="false">IF(ISBLANK(D42),"",IF(ISBLANK(G42),J42*(1+0.00001*(35-20)),J42*(1+0.00001*(G42-20))))</f>
        <v>115.863339783098</v>
      </c>
      <c r="O42" s="119" t="n">
        <f aca="false">IF(ISBLANK(E42),"",(0.999842594+(0.00006793952*E42)-(0.00000909529*E42^2)+(0.0000001001685*E42^3)-(0.000000001120083*E42^4)+(0.000000000006536332*E42^5)))</f>
        <v>0.996571449543413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4.6108445417466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4.50354635965594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205.920317234403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201.128380422234</v>
      </c>
      <c r="T42" s="32"/>
      <c r="U42" s="32"/>
      <c r="V42" s="124"/>
      <c r="W42" s="124"/>
      <c r="X42" s="124"/>
      <c r="Y42" s="124"/>
      <c r="Z42" s="32"/>
      <c r="AA42" s="32"/>
      <c r="AB42" s="124"/>
      <c r="AC42" s="124"/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2060</v>
      </c>
      <c r="E43" s="115" t="n">
        <v>26.9</v>
      </c>
      <c r="F43" s="116" t="n">
        <v>4.689</v>
      </c>
      <c r="G43" s="117" t="n">
        <v>36.388</v>
      </c>
      <c r="H43" s="115" t="n">
        <v>20</v>
      </c>
      <c r="I43" s="115" t="n">
        <v>21.8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116.760412154059</v>
      </c>
      <c r="K43" s="119" t="n">
        <f aca="false">IF(ISBLANK(E43),"",(0.000824493-(0.0000040899*E43)+(0.000000076438*E43^2)-(0.00000000082467*E43^3)+(0.0000000000053875*E43^4)))</f>
        <v>0.000756554656331409</v>
      </c>
      <c r="L43" s="119" t="n">
        <f aca="false">IF(ISBLANK(E43),"",(-0.00000572466+(0.00000010227*E43)-(0.0000000016546*E43^2)))</f>
        <v>-4.170882106E-006</v>
      </c>
      <c r="M43" s="119" t="n">
        <f aca="false">IF(ISBLANK(E43),"",IF(ISBLANK(G43),(O43+(K43*35)+(L43*35^1.5)+(0.00000048314*35^2)),(O43+(K43*G43)+(L43*G43^1.5)+(0.00000048314*G43^2))))</f>
        <v>1.02379780757737</v>
      </c>
      <c r="N43" s="120" t="n">
        <f aca="false">IF(ISBLANK(D43),"",IF(ISBLANK(G43),J43*(1+0.00001*(35-20)),J43*(1+0.00001*(G43-20))))</f>
        <v>116.779546850403</v>
      </c>
      <c r="O43" s="119" t="n">
        <f aca="false">IF(ISBLANK(E43),"",(0.999842594+(0.00006793952*E43)-(0.00000909529*E43^2)+(0.0000001001685*E43^3)-(0.000000001120083*E43^4)+(0.000000000006536332*E43^5)))</f>
        <v>0.996544091998748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4.59270447526747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4.48594873057528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205.110181865445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200.342470307492</v>
      </c>
      <c r="T43" s="32"/>
      <c r="U43" s="32"/>
      <c r="V43" s="124"/>
      <c r="W43" s="124"/>
      <c r="X43" s="124"/>
      <c r="Y43" s="124"/>
      <c r="Z43" s="32"/>
      <c r="AA43" s="32"/>
      <c r="AB43" s="124"/>
      <c r="AC43" s="124"/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2061</v>
      </c>
      <c r="E44" s="115" t="n">
        <v>26.9</v>
      </c>
      <c r="F44" s="116" t="n">
        <v>4.344</v>
      </c>
      <c r="G44" s="117" t="n">
        <v>36.388</v>
      </c>
      <c r="H44" s="115" t="n">
        <v>10</v>
      </c>
      <c r="I44" s="115" t="n">
        <v>11.8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108.361953853045</v>
      </c>
      <c r="K44" s="119" t="n">
        <f aca="false">IF(ISBLANK(E44),"",(0.000824493-(0.0000040899*E44)+(0.000000076438*E44^2)-(0.00000000082467*E44^3)+(0.0000000000053875*E44^4)))</f>
        <v>0.000756554656331409</v>
      </c>
      <c r="L44" s="119" t="n">
        <f aca="false">IF(ISBLANK(E44),"",(-0.00000572466+(0.00000010227*E44)-(0.0000000016546*E44^2)))</f>
        <v>-4.170882106E-006</v>
      </c>
      <c r="M44" s="119" t="n">
        <f aca="false">IF(ISBLANK(E44),"",IF(ISBLANK(G44),(O44+(K44*35)+(L44*35^1.5)+(0.00000048314*35^2)),(O44+(K44*G44)+(L44*G44^1.5)+(0.00000048314*G44^2))))</f>
        <v>1.02379780757737</v>
      </c>
      <c r="N44" s="120" t="n">
        <f aca="false">IF(ISBLANK(D44),"",IF(ISBLANK(G44),J44*(1+0.00001*(35-20)),J44*(1+0.00001*(G44-20))))</f>
        <v>108.379712210042</v>
      </c>
      <c r="O44" s="119" t="n">
        <f aca="false">IF(ISBLANK(E44),"",(0.999842594+(0.00006793952*E44)-(0.00000909529*E44^2)+(0.0000001001685*E44^3)-(0.000000001120083*E44^4)+(0.000000000006536332*E44^5)))</f>
        <v>0.996544091998748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4.58961555620252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4.48293161231023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204.972230740004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200.207725805775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2062</v>
      </c>
      <c r="E45" s="115" t="n">
        <v>26.7</v>
      </c>
      <c r="F45" s="116" t="n">
        <v>4.626</v>
      </c>
      <c r="G45" s="117" t="n">
        <v>36.388</v>
      </c>
      <c r="H45" s="115" t="n">
        <v>0</v>
      </c>
      <c r="I45" s="115" t="n">
        <v>2.8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115.263856488146</v>
      </c>
      <c r="K45" s="119" t="n">
        <f aca="false">IF(ISBLANK(E45),"",(0.000824493-(0.0000040899*E45)+(0.000000076438*E45^2)-(0.00000000082467*E45^3)+(0.0000000000053875*E45^4)))</f>
        <v>0.000756825645588229</v>
      </c>
      <c r="L45" s="119" t="n">
        <f aca="false">IF(ISBLANK(E45),"",(-0.00000572466+(0.00000010227*E45)-(0.0000000016546*E45^2)))</f>
        <v>-4.173598794E-006</v>
      </c>
      <c r="M45" s="119" t="n">
        <f aca="false">IF(ISBLANK(E45),"",IF(ISBLANK(G45),(O45+(K45*35)+(L45*35^1.5)+(0.00000048314*35^2)),(O45+(K45*G45)+(L45*G45^1.5)+(0.00000048314*G45^2))))</f>
        <v>1.02386169489682</v>
      </c>
      <c r="N45" s="120" t="n">
        <f aca="false">IF(ISBLANK(D45),"",IF(ISBLANK(G45),J45*(1+0.00001*(35-20)),J45*(1+0.00001*(G45-20))))</f>
        <v>115.282745928947</v>
      </c>
      <c r="O45" s="119" t="n">
        <f aca="false">IF(ISBLANK(E45),"",(0.999842594+(0.00006793952*E45)-(0.00000909529*E45^2)+(0.0000001001685*E45^3)-(0.000000001120083*E45^4)+(0.000000000006536332*E45^5)))</f>
        <v>0.996598714877918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4.59067119718735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4.48368292325846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205.019375666387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200.241279352723</v>
      </c>
      <c r="T45" s="32"/>
      <c r="U45" s="32"/>
      <c r="V45" s="124"/>
      <c r="W45" s="124"/>
      <c r="X45" s="124"/>
      <c r="Y45" s="124"/>
      <c r="Z45" s="32"/>
      <c r="AA45" s="32"/>
      <c r="AB45" s="124"/>
      <c r="AC45" s="124"/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 t="str">
        <f aca="false">IF(ISBLANK(D46),"",IF(VLOOKUP(D46,'Volumes flacons'!$A$5:$C$989,2)=0,"",IF(D46&gt;'Volumes flacons'!$A$989,"Mauvais numéro",IF(D46&lt;'Volumes flacons'!$A$5,"Mauvais numéro",(VLOOKUP(D46,'Volumes flacons'!$A$5:$C$989,3))))))</f>
        <v/>
      </c>
      <c r="K46" s="119" t="str">
        <f aca="false">IF(ISBLANK(E46),"",(0.000824493-(0.0000040899*E46)+(0.000000076438*E46^2)-(0.00000000082467*E46^3)+(0.0000000000053875*E46^4)))</f>
        <v/>
      </c>
      <c r="L46" s="119" t="str">
        <f aca="false">IF(ISBLANK(E46),"",(-0.00000572466+(0.00000010227*E46)-(0.0000000016546*E46^2)))</f>
        <v/>
      </c>
      <c r="M46" s="119" t="str">
        <f aca="false">IF(ISBLANK(E46),"",IF(ISBLANK(G46),(O46+(K46*35)+(L46*35^1.5)+(0.00000048314*35^2)),(O46+(K46*G46)+(L46*G46^1.5)+(0.00000048314*G46^2))))</f>
        <v/>
      </c>
      <c r="N46" s="120" t="str">
        <f aca="false">IF(ISBLANK(D46),"",IF(ISBLANK(G46),J46*(1+0.00001*(35-20)),J46*(1+0.00001*(G46-20))))</f>
        <v/>
      </c>
      <c r="O46" s="119" t="str">
        <f aca="false">IF(ISBLANK(E46),"",(0.999842594+(0.00006793952*E46)-(0.00000909529*E46^2)+(0.0000001001685*E46^3)-(0.000000001120083*E46^4)+(0.000000000006536332*E46^5)))</f>
        <v/>
      </c>
      <c r="P46" s="12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9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-9°0</v>
      </c>
      <c r="P9" s="29" t="s">
        <v>16</v>
      </c>
      <c r="Q9" s="33" t="n">
        <f aca="false">IF(ISBLANK(I9),"",IF(ISBLANK(J9),"",IF(J9&gt;60,"ERREUR !!",O11*(I9+(J9/60)))))</f>
        <v>-9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41341</v>
      </c>
      <c r="K11" s="38"/>
      <c r="L11" s="38"/>
      <c r="M11" s="38"/>
      <c r="N11" s="39" t="str">
        <f aca="false">I9&amp;"°"&amp;J9</f>
        <v>9°0</v>
      </c>
      <c r="O11" s="40" t="n">
        <f aca="false">IF(P9=M10,-1,1)</f>
        <v>-1</v>
      </c>
      <c r="P11" s="41" t="str">
        <f aca="false">TEXT(J11,"aaaa-mm-jj")&amp;"T"&amp;TEXT(J12,"hh:mm:ss")&amp;"z"</f>
        <v>2017-03-09T04:00:00z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0.166666666666667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20.1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21.3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4.9848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0.998185638567294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0.0200513395682103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5.00309499064999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4.9847950152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0.004999995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0.00401931681683277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2001</v>
      </c>
      <c r="E35" s="115" t="n">
        <v>7.4</v>
      </c>
      <c r="F35" s="116" t="n">
        <v>5.283</v>
      </c>
      <c r="G35" s="117" t="n">
        <v>34.937</v>
      </c>
      <c r="H35" s="115" t="n">
        <v>2000</v>
      </c>
      <c r="I35" s="115" t="n">
        <v>2020.7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110.84</v>
      </c>
      <c r="K35" s="119" t="n">
        <f aca="false">IF(ISBLANK(E35),"",(0.000824493-(0.0000040899*E35)+(0.000000076438*E35^2)-(0.00000000082467*E35^3)+(0.0000000000053875*E35^4)))</f>
        <v>0.00079809546407174</v>
      </c>
      <c r="L35" s="119" t="n">
        <f aca="false">IF(ISBLANK(E35),"",(-0.00000572466+(0.00000010227*E35)-(0.0000000016546*E35^2)))</f>
        <v>-5.058467896E-006</v>
      </c>
      <c r="M35" s="119" t="n">
        <f aca="false">IF(ISBLANK(E35),"",IF(ISBLANK(G35),(O35+(K35*35)+(L35*35^1.5)+(0.00000048314*35^2)),(O35+(K35*G35)+(L35*G35^1.5)+(0.00000048314*G35^2))))</f>
        <v>1.02731285061701</v>
      </c>
      <c r="N35" s="120" t="n">
        <f aca="false">IF(ISBLANK(D35),"",IF(ISBLANK(G35),J35*(1+0.00001*(35-20)),J35*(1+0.00001*(G35-20))))</f>
        <v>110.8565561708</v>
      </c>
      <c r="O35" s="119" t="n">
        <f aca="false">IF(ISBLANK(E35),"",(0.999842594+(0.00006793952*E35)-(0.00000909529*E35^2)+(0.0000001001685*E35^3)-(0.000000001120083*E35^4)+(0.000000000006536332*E35^5)))</f>
        <v>0.999884665344083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5.45809641688997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5.31298368711326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243.758585978306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237.277851466478</v>
      </c>
      <c r="T35" s="32"/>
      <c r="U35" s="32"/>
      <c r="V35" s="124"/>
      <c r="W35" s="124"/>
      <c r="X35" s="124"/>
      <c r="Y35" s="124"/>
      <c r="Z35" s="32"/>
      <c r="AA35" s="32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2002</v>
      </c>
      <c r="E36" s="115" t="n">
        <v>8.4</v>
      </c>
      <c r="F36" s="116" t="n">
        <v>3.404</v>
      </c>
      <c r="G36" s="117" t="n">
        <v>34.607</v>
      </c>
      <c r="H36" s="115" t="n">
        <v>1000</v>
      </c>
      <c r="I36" s="115" t="n">
        <v>1008.1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108.59</v>
      </c>
      <c r="K36" s="119" t="n">
        <f aca="false">IF(ISBLANK(E36),"",(0.000824493-(0.0000040899*E36)+(0.000000076438*E36^2)-(0.00000000082467*E36^3)+(0.0000000000053875*E36^4)))</f>
        <v>0.00079506934289184</v>
      </c>
      <c r="L36" s="119" t="n">
        <f aca="false">IF(ISBLANK(E36),"",(-0.00000572466+(0.00000010227*E36)-(0.0000000016546*E36^2)))</f>
        <v>-4.982340576E-006</v>
      </c>
      <c r="M36" s="119" t="n">
        <f aca="false">IF(ISBLANK(E36),"",IF(ISBLANK(G36),(O36+(K36*35)+(L36*35^1.5)+(0.00000048314*35^2)),(O36+(K36*G36)+(L36*G36^1.5)+(0.00000048314*G36^2))))</f>
        <v>1.02690485388578</v>
      </c>
      <c r="N36" s="120" t="n">
        <f aca="false">IF(ISBLANK(D36),"",IF(ISBLANK(G36),J36*(1+0.00001*(35-20)),J36*(1+0.00001*(G36-20))))</f>
        <v>108.6058617413</v>
      </c>
      <c r="O36" s="119" t="n">
        <f aca="false">IF(ISBLANK(E36),"",(0.999842594+(0.00006793952*E36)-(0.00000909529*E36^2)+(0.0000001001685*E36^3)-(0.000000001120083*E36^4)+(0.000000000006536332*E36^5)))</f>
        <v>0.999825589360969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3.58535056228676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3.49141456359845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160.121756111727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155.926574410307</v>
      </c>
      <c r="T36" s="32"/>
      <c r="U36" s="32"/>
      <c r="V36" s="124"/>
      <c r="W36" s="124"/>
      <c r="X36" s="124"/>
      <c r="Y36" s="124"/>
      <c r="Z36" s="32"/>
      <c r="AA36" s="32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2004</v>
      </c>
      <c r="E37" s="115" t="n">
        <v>11</v>
      </c>
      <c r="F37" s="116" t="n">
        <v>1.868</v>
      </c>
      <c r="G37" s="117" t="n">
        <v>34.656</v>
      </c>
      <c r="H37" s="115" t="n">
        <v>500</v>
      </c>
      <c r="I37" s="115" t="n">
        <v>503.7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110.33</v>
      </c>
      <c r="K37" s="119" t="n">
        <f aca="false">IF(ISBLANK(E37),"",(0.000824493-(0.0000040899*E37)+(0.000000076438*E37^2)-(0.00000000082467*E37^3)+(0.0000000000053875*E37^4)))</f>
        <v>0.0007877343406175</v>
      </c>
      <c r="L37" s="119" t="n">
        <f aca="false">IF(ISBLANK(E37),"",(-0.00000572466+(0.00000010227*E37)-(0.0000000016546*E37^2)))</f>
        <v>-4.7998966E-006</v>
      </c>
      <c r="M37" s="119" t="n">
        <f aca="false">IF(ISBLANK(E37),"",IF(ISBLANK(G37),(O37+(K37*35)+(L37*35^1.5)+(0.00000048314*35^2)),(O37+(K37*G37)+(L37*G37^1.5)+(0.00000048314*G37^2))))</f>
        <v>1.02650810399588</v>
      </c>
      <c r="N37" s="120" t="n">
        <f aca="false">IF(ISBLANK(D37),"",IF(ISBLANK(G37),J37*(1+0.00001*(35-20)),J37*(1+0.00001*(G37-20))))</f>
        <v>110.3461699648</v>
      </c>
      <c r="O37" s="119" t="n">
        <f aca="false">IF(ISBLANK(E37),"",(0.999842594+(0.00006793952*E37)-(0.00000909529*E37^2)+(0.0000001001685*E37^3)-(0.000000001120083*E37^4)+(0.000000000006536332*E37^5)))</f>
        <v>0.999607376451102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1.92875943880736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1.87895198420674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86.1383965371368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83.9139956146728</v>
      </c>
      <c r="T37" s="32"/>
      <c r="U37" s="32"/>
      <c r="V37" s="124"/>
      <c r="W37" s="124"/>
      <c r="X37" s="124"/>
      <c r="Y37" s="124"/>
      <c r="Z37" s="32"/>
      <c r="AA37" s="32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2005</v>
      </c>
      <c r="E38" s="115" t="n">
        <v>20.6</v>
      </c>
      <c r="F38" s="116" t="n">
        <v>3.585</v>
      </c>
      <c r="G38" s="117" t="n">
        <v>36.17</v>
      </c>
      <c r="H38" s="115" t="n">
        <v>100</v>
      </c>
      <c r="I38" s="115" t="n">
        <v>100.8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110.8</v>
      </c>
      <c r="K38" s="119" t="n">
        <f aca="false">IF(ISBLANK(E38),"",(0.000824493-(0.0000040899*E38)+(0.000000076438*E38^2)-(0.00000000082467*E38^3)+(0.0000000000053875*E38^4)))</f>
        <v>0.0007664393648735</v>
      </c>
      <c r="L38" s="119" t="n">
        <f aca="false">IF(ISBLANK(E38),"",(-0.00000572466+(0.00000010227*E38)-(0.0000000016546*E38^2)))</f>
        <v>-4.320044056E-006</v>
      </c>
      <c r="M38" s="119" t="n">
        <f aca="false">IF(ISBLANK(E38),"",IF(ISBLANK(G38),(O38+(K38*35)+(L38*35^1.5)+(0.00000048314*35^2)),(O38+(K38*G38)+(L38*G38^1.5)+(0.00000048314*G38^2))))</f>
        <v>1.02549510888219</v>
      </c>
      <c r="N38" s="120" t="n">
        <f aca="false">IF(ISBLANK(D38),"",IF(ISBLANK(G38),J38*(1+0.00001*(35-20)),J38*(1+0.00001*(G38-20))))</f>
        <v>110.81791636</v>
      </c>
      <c r="O38" s="119" t="n">
        <f aca="false">IF(ISBLANK(E38),"",(0.999842594+(0.00006793952*E38)-(0.00000909529*E38^2)+(0.0000001001685*E38^3)-(0.000000001120083*E38^4)+(0.000000000006536332*E38^5)))</f>
        <v>0.998080666998819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3.70006244729694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3.60807420264548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165.244788896281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161.136593890147</v>
      </c>
      <c r="T38" s="32" t="n">
        <v>0.34</v>
      </c>
      <c r="U38" s="32" t="n">
        <v>0.33</v>
      </c>
      <c r="V38" s="124" t="n">
        <v>8.05</v>
      </c>
      <c r="W38" s="124" t="n">
        <v>7.87</v>
      </c>
      <c r="X38" s="124" t="n">
        <v>7.71</v>
      </c>
      <c r="Y38" s="124" t="n">
        <v>7.54</v>
      </c>
      <c r="Z38" s="32" t="n">
        <v>0.74</v>
      </c>
      <c r="AA38" s="32" t="n">
        <v>0.73</v>
      </c>
      <c r="AB38" s="124" t="n">
        <v>3</v>
      </c>
      <c r="AC38" s="124" t="n">
        <v>2.93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2006</v>
      </c>
      <c r="E39" s="115" t="n">
        <v>23.9</v>
      </c>
      <c r="F39" s="116" t="n">
        <v>4.744</v>
      </c>
      <c r="G39" s="117" t="n">
        <v>36.576</v>
      </c>
      <c r="H39" s="115" t="n">
        <v>80</v>
      </c>
      <c r="I39" s="115" t="n">
        <v>80.8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108.87</v>
      </c>
      <c r="K39" s="119" t="n">
        <f aca="false">IF(ISBLANK(E39),"",(0.000824493-(0.0000040899*E39)+(0.000000076438*E39^2)-(0.00000000082467*E39^3)+(0.0000000000053875*E39^4)))</f>
        <v>0.000760906050093609</v>
      </c>
      <c r="L39" s="119" t="n">
        <f aca="false">IF(ISBLANK(E39),"",(-0.00000572466+(0.00000010227*E39)-(0.0000000016546*E39^2)))</f>
        <v>-4.225531066E-006</v>
      </c>
      <c r="M39" s="119" t="n">
        <f aca="false">IF(ISBLANK(E39),"",IF(ISBLANK(G39),(O39+(K39*35)+(L39*35^1.5)+(0.00000048314*35^2)),(O39+(K39*G39)+(L39*G39^1.5)+(0.00000048314*G39^2))))</f>
        <v>1.02486656853253</v>
      </c>
      <c r="N39" s="120" t="n">
        <f aca="false">IF(ISBLANK(D39),"",IF(ISBLANK(G39),J39*(1+0.00001*(35-20)),J39*(1+0.00001*(G39-20))))</f>
        <v>108.8880462912</v>
      </c>
      <c r="O39" s="119" t="n">
        <f aca="false">IF(ISBLANK(E39),"",(0.999842594+(0.00006793952*E39)-(0.00000909529*E39^2)+(0.0000001001685*E39^3)-(0.000000001120083*E39^4)+(0.000000000006536332*E39^5)))</f>
        <v>0.997324029579615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4.98987075314666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4.86880039446647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222.84762783553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217.440625616873</v>
      </c>
      <c r="T39" s="32" t="n">
        <v>0</v>
      </c>
      <c r="U39" s="32" t="n">
        <v>0</v>
      </c>
      <c r="V39" s="124" t="n">
        <v>0.07</v>
      </c>
      <c r="W39" s="124" t="n">
        <v>0.07</v>
      </c>
      <c r="X39" s="124" t="n">
        <v>0.07</v>
      </c>
      <c r="Y39" s="124" t="n">
        <v>0.06</v>
      </c>
      <c r="Z39" s="32" t="n">
        <v>0.19</v>
      </c>
      <c r="AA39" s="32" t="n">
        <v>0.19</v>
      </c>
      <c r="AB39" s="124" t="n">
        <v>1.1</v>
      </c>
      <c r="AC39" s="124" t="n">
        <v>1.07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2007</v>
      </c>
      <c r="E40" s="115" t="n">
        <v>26.6</v>
      </c>
      <c r="F40" s="116" t="n">
        <v>4.445</v>
      </c>
      <c r="G40" s="117" t="n">
        <v>36.413</v>
      </c>
      <c r="H40" s="115" t="n">
        <v>60</v>
      </c>
      <c r="I40" s="115" t="n">
        <v>60.8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109.77</v>
      </c>
      <c r="K40" s="119" t="n">
        <f aca="false">IF(ISBLANK(E40),"",(0.000824493-(0.0000040899*E40)+(0.000000076438*E40^2)-(0.00000000082467*E40^3)+(0.0000000000053875*E40^4)))</f>
        <v>0.0007569621422567</v>
      </c>
      <c r="L40" s="119" t="n">
        <f aca="false">IF(ISBLANK(E40),"",(-0.00000572466+(0.00000010227*E40)-(0.0000000016546*E40^2)))</f>
        <v>-4.175006776E-006</v>
      </c>
      <c r="M40" s="119" t="n">
        <f aca="false">IF(ISBLANK(E40),"",IF(ISBLANK(G40),(O40+(K40*35)+(L40*35^1.5)+(0.00000048314*35^2)),(O40+(K40*G40)+(L40*G40^1.5)+(0.00000048314*G40^2))))</f>
        <v>1.02391238443847</v>
      </c>
      <c r="N40" s="120" t="n">
        <f aca="false">IF(ISBLANK(D40),"",IF(ISBLANK(G40),J40*(1+0.00001*(35-20)),J40*(1+0.00001*(G40-20))))</f>
        <v>109.7880165501</v>
      </c>
      <c r="O40" s="119" t="n">
        <f aca="false">IF(ISBLANK(E40),"",(0.999842594+(0.00006793952*E40)-(0.00000909529*E40^2)+(0.0000001001685*E40^3)-(0.000000001120083*E40^4)+(0.000000000006536332*E40^5)))</f>
        <v>0.996625887839717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4.6353274506726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4.5270743094046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207.013723947039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202.179138658009</v>
      </c>
      <c r="T40" s="32" t="n">
        <v>0</v>
      </c>
      <c r="U40" s="32" t="n">
        <v>0</v>
      </c>
      <c r="V40" s="124" t="n">
        <v>0</v>
      </c>
      <c r="W40" s="124" t="n">
        <v>0</v>
      </c>
      <c r="X40" s="124" t="n">
        <v>0</v>
      </c>
      <c r="Y40" s="124" t="n">
        <v>0</v>
      </c>
      <c r="Z40" s="32" t="n">
        <v>0.19</v>
      </c>
      <c r="AA40" s="32" t="n">
        <v>0.18</v>
      </c>
      <c r="AB40" s="124" t="n">
        <v>0.83</v>
      </c>
      <c r="AC40" s="124" t="n">
        <v>0.81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2008</v>
      </c>
      <c r="E41" s="115" t="n">
        <v>26.6</v>
      </c>
      <c r="F41" s="116" t="n">
        <v>4.375</v>
      </c>
      <c r="G41" s="117" t="n">
        <v>36.416</v>
      </c>
      <c r="H41" s="115" t="n">
        <v>40</v>
      </c>
      <c r="I41" s="115" t="n">
        <v>40.4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108.85</v>
      </c>
      <c r="K41" s="119" t="n">
        <f aca="false">IF(ISBLANK(E41),"",(0.000824493-(0.0000040899*E41)+(0.000000076438*E41^2)-(0.00000000082467*E41^3)+(0.0000000000053875*E41^4)))</f>
        <v>0.0007569621422567</v>
      </c>
      <c r="L41" s="119" t="n">
        <f aca="false">IF(ISBLANK(E41),"",(-0.00000572466+(0.00000010227*E41)-(0.0000000016546*E41^2)))</f>
        <v>-4.175006776E-006</v>
      </c>
      <c r="M41" s="119" t="n">
        <f aca="false">IF(ISBLANK(E41),"",IF(ISBLANK(G41),(O41+(K41*35)+(L41*35^1.5)+(0.00000048314*35^2)),(O41+(K41*G41)+(L41*G41^1.5)+(0.00000048314*G41^2))))</f>
        <v>1.02391464751243</v>
      </c>
      <c r="N41" s="120" t="n">
        <f aca="false">IF(ISBLANK(D41),"",IF(ISBLANK(G41),J41*(1+0.00001*(35-20)),J41*(1+0.00001*(G41-20))))</f>
        <v>108.867868816</v>
      </c>
      <c r="O41" s="119" t="n">
        <f aca="false">IF(ISBLANK(E41),"",(0.999842594+(0.00006793952*E41)-(0.00000909529*E41^2)+(0.0000001001685*E41^3)-(0.000000001120083*E41^4)+(0.000000000006536332*E41^5)))</f>
        <v>0.996625887839717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4.60136547120663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4.49389554333021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205.496981944088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200.697374965127</v>
      </c>
      <c r="T41" s="32" t="n">
        <v>0</v>
      </c>
      <c r="U41" s="32" t="n">
        <v>0</v>
      </c>
      <c r="V41" s="124" t="n">
        <v>0</v>
      </c>
      <c r="W41" s="124" t="n">
        <v>0</v>
      </c>
      <c r="X41" s="124" t="n">
        <v>0</v>
      </c>
      <c r="Y41" s="124" t="n">
        <v>0</v>
      </c>
      <c r="Z41" s="32" t="n">
        <v>0.17</v>
      </c>
      <c r="AA41" s="32" t="n">
        <v>0.16</v>
      </c>
      <c r="AB41" s="124" t="n">
        <v>0.79</v>
      </c>
      <c r="AC41" s="124" t="n">
        <v>0.77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2009</v>
      </c>
      <c r="E42" s="115" t="n">
        <v>26.6</v>
      </c>
      <c r="F42" s="116" t="n">
        <v>4.388</v>
      </c>
      <c r="G42" s="117" t="n">
        <v>36.415</v>
      </c>
      <c r="H42" s="115" t="n">
        <v>40</v>
      </c>
      <c r="I42" s="115" t="n">
        <v>40.8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109.15</v>
      </c>
      <c r="K42" s="119" t="n">
        <f aca="false">IF(ISBLANK(E42),"",(0.000824493-(0.0000040899*E42)+(0.000000076438*E42^2)-(0.00000000082467*E42^3)+(0.0000000000053875*E42^4)))</f>
        <v>0.0007569621422567</v>
      </c>
      <c r="L42" s="119" t="n">
        <f aca="false">IF(ISBLANK(E42),"",(-0.00000572466+(0.00000010227*E42)-(0.0000000016546*E42^2)))</f>
        <v>-4.175006776E-006</v>
      </c>
      <c r="M42" s="119" t="n">
        <f aca="false">IF(ISBLANK(E42),"",IF(ISBLANK(G42),(O42+(K42*35)+(L42*35^1.5)+(0.00000048314*35^2)),(O42+(K42*G42)+(L42*G42^1.5)+(0.00000048314*G42^2))))</f>
        <v>1.02391389315399</v>
      </c>
      <c r="N42" s="120" t="n">
        <f aca="false">IF(ISBLANK(D42),"",IF(ISBLANK(G42),J42*(1+0.00001*(35-20)),J42*(1+0.00001*(G42-20))))</f>
        <v>109.1679169725</v>
      </c>
      <c r="O42" s="119" t="n">
        <f aca="false">IF(ISBLANK(E42),"",(0.999842594+(0.00006793952*E42)-(0.00000909529*E42^2)+(0.0000001001685*E42^3)-(0.000000001120083*E42^4)+(0.000000000006536332*E42^5)))</f>
        <v>0.996625887839717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4.60216257626948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4.49467734253833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205.532580656195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200.732290117762</v>
      </c>
      <c r="T42" s="32" t="n">
        <v>0.01</v>
      </c>
      <c r="U42" s="32" t="n">
        <v>0.01</v>
      </c>
      <c r="V42" s="124" t="n">
        <v>0</v>
      </c>
      <c r="W42" s="124" t="n">
        <v>0</v>
      </c>
      <c r="X42" s="124" t="n">
        <v>0</v>
      </c>
      <c r="Y42" s="124" t="n">
        <v>0</v>
      </c>
      <c r="Z42" s="32" t="n">
        <v>0.17</v>
      </c>
      <c r="AA42" s="32" t="n">
        <v>0.16</v>
      </c>
      <c r="AB42" s="124" t="n">
        <v>0.82</v>
      </c>
      <c r="AC42" s="124" t="n">
        <v>0.8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2010</v>
      </c>
      <c r="E43" s="115" t="n">
        <v>26.6</v>
      </c>
      <c r="F43" s="116" t="n">
        <v>4.397</v>
      </c>
      <c r="G43" s="117" t="n">
        <v>36.415</v>
      </c>
      <c r="H43" s="115" t="n">
        <v>20</v>
      </c>
      <c r="I43" s="115" t="n">
        <v>19.9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109.42</v>
      </c>
      <c r="K43" s="119" t="n">
        <f aca="false">IF(ISBLANK(E43),"",(0.000824493-(0.0000040899*E43)+(0.000000076438*E43^2)-(0.00000000082467*E43^3)+(0.0000000000053875*E43^4)))</f>
        <v>0.0007569621422567</v>
      </c>
      <c r="L43" s="119" t="n">
        <f aca="false">IF(ISBLANK(E43),"",(-0.00000572466+(0.00000010227*E43)-(0.0000000016546*E43^2)))</f>
        <v>-4.175006776E-006</v>
      </c>
      <c r="M43" s="119" t="n">
        <f aca="false">IF(ISBLANK(E43),"",IF(ISBLANK(G43),(O43+(K43*35)+(L43*35^1.5)+(0.00000048314*35^2)),(O43+(K43*G43)+(L43*G43^1.5)+(0.00000048314*G43^2))))</f>
        <v>1.02391389315399</v>
      </c>
      <c r="N43" s="120" t="n">
        <f aca="false">IF(ISBLANK(D43),"",IF(ISBLANK(G43),J43*(1+0.00001*(35-20)),J43*(1+0.00001*(G43-20))))</f>
        <v>109.437961293</v>
      </c>
      <c r="O43" s="119" t="n">
        <f aca="false">IF(ISBLANK(E43),"",(0.999842594+(0.00006793952*E43)-(0.00000909529*E43^2)+(0.0000001001685*E43^3)-(0.000000001120083*E43^4)+(0.000000000006536332*E43^5)))</f>
        <v>0.996625887839717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4.6000416284423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4.49260593024345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205.437859126233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200.639780844672</v>
      </c>
      <c r="T43" s="32" t="n">
        <v>0.01</v>
      </c>
      <c r="U43" s="32" t="n">
        <v>0.01</v>
      </c>
      <c r="V43" s="124" t="n">
        <v>0</v>
      </c>
      <c r="W43" s="124" t="n">
        <v>0</v>
      </c>
      <c r="X43" s="124" t="n">
        <v>0</v>
      </c>
      <c r="Y43" s="124" t="n">
        <v>0</v>
      </c>
      <c r="Z43" s="32" t="n">
        <v>0.22</v>
      </c>
      <c r="AA43" s="32" t="n">
        <v>0.21</v>
      </c>
      <c r="AB43" s="124" t="n">
        <v>0.77</v>
      </c>
      <c r="AC43" s="124" t="n">
        <v>0.75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2011</v>
      </c>
      <c r="E44" s="115" t="n">
        <v>26.5</v>
      </c>
      <c r="F44" s="116" t="n">
        <v>4.453</v>
      </c>
      <c r="G44" s="117" t="n">
        <v>36.416</v>
      </c>
      <c r="H44" s="115" t="n">
        <v>10</v>
      </c>
      <c r="I44" s="115" t="n">
        <v>10.7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110.81</v>
      </c>
      <c r="K44" s="119" t="n">
        <f aca="false">IF(ISBLANK(E44),"",(0.000824493-(0.0000040899*E44)+(0.000000076438*E44^2)-(0.00000000082467*E44^3)+(0.0000000000053875*E44^4)))</f>
        <v>0.000757099308950469</v>
      </c>
      <c r="L44" s="119" t="n">
        <f aca="false">IF(ISBLANK(E44),"",(-0.00000572466+(0.00000010227*E44)-(0.0000000016546*E44^2)))</f>
        <v>-4.17644785E-006</v>
      </c>
      <c r="M44" s="119" t="n">
        <f aca="false">IF(ISBLANK(E44),"",IF(ISBLANK(G44),(O44+(K44*35)+(L44*35^1.5)+(0.00000048314*35^2)),(O44+(K44*G44)+(L44*G44^1.5)+(0.00000048314*G44^2))))</f>
        <v>1.02394640631778</v>
      </c>
      <c r="N44" s="120" t="n">
        <f aca="false">IF(ISBLANK(D44),"",IF(ISBLANK(G44),J44*(1+0.00001*(35-20)),J44*(1+0.00001*(G44-20))))</f>
        <v>110.8281905696</v>
      </c>
      <c r="O44" s="119" t="n">
        <f aca="false">IF(ISBLANK(E44),"",(0.999842594+(0.00006793952*E44)-(0.00000909529*E44^2)+(0.0000001001685*E44^3)-(0.000000001120083*E44^4)+(0.000000000006536332*E44^5)))</f>
        <v>0.996652968265666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4.59930775921803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4.49174657075818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205.405084526677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200.60140185006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2012</v>
      </c>
      <c r="E45" s="115" t="n">
        <v>26.4</v>
      </c>
      <c r="F45" s="116" t="n">
        <v>4.436</v>
      </c>
      <c r="G45" s="117" t="n">
        <v>36.417</v>
      </c>
      <c r="H45" s="115" t="n">
        <v>0</v>
      </c>
      <c r="I45" s="115" t="n">
        <v>2.1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110.46</v>
      </c>
      <c r="K45" s="119" t="n">
        <f aca="false">IF(ISBLANK(E45),"",(0.000824493-(0.0000040899*E45)+(0.000000076438*E45^2)-(0.00000000082467*E45^3)+(0.0000000000053875*E45^4)))</f>
        <v>0.00075723714718464</v>
      </c>
      <c r="L45" s="119" t="n">
        <f aca="false">IF(ISBLANK(E45),"",(-0.00000572466+(0.00000010227*E45)-(0.0000000016546*E45^2)))</f>
        <v>-4.177922016E-006</v>
      </c>
      <c r="M45" s="119" t="n">
        <f aca="false">IF(ISBLANK(E45),"",IF(ISBLANK(G45),(O45+(K45*35)+(L45*35^1.5)+(0.00000048314*35^2)),(O45+(K45*G45)+(L45*G45^1.5)+(0.00000048314*G45^2))))</f>
        <v>1.02397884421372</v>
      </c>
      <c r="N45" s="120" t="n">
        <f aca="false">IF(ISBLANK(D45),"",IF(ISBLANK(G45),J45*(1+0.00001*(35-20)),J45*(1+0.00001*(G45-20))))</f>
        <v>110.4781342182</v>
      </c>
      <c r="O45" s="119" t="n">
        <f aca="false">IF(ISBLANK(E45),"",(0.999842594+(0.00006793952*E45)-(0.00000909529*E45^2)+(0.0000001001685*E45^3)-(0.000000001120083*E45^4)+(0.000000000006536332*E45^5)))</f>
        <v>0.996679955992022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4.59647620518602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4.48883903330593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205.278627323608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200.471551227443</v>
      </c>
      <c r="T45" s="32" t="n">
        <v>0</v>
      </c>
      <c r="U45" s="32" t="n">
        <v>0</v>
      </c>
      <c r="V45" s="124" t="n">
        <v>0</v>
      </c>
      <c r="W45" s="124" t="n">
        <v>0</v>
      </c>
      <c r="X45" s="124" t="n">
        <v>0</v>
      </c>
      <c r="Y45" s="124" t="n">
        <v>0</v>
      </c>
      <c r="Z45" s="32" t="n">
        <v>0.19</v>
      </c>
      <c r="AA45" s="32" t="n">
        <v>0.18</v>
      </c>
      <c r="AB45" s="124" t="n">
        <v>0.71</v>
      </c>
      <c r="AC45" s="124" t="n">
        <v>0.69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 t="str">
        <f aca="false">IF(ISBLANK(D46),"",IF(VLOOKUP(D46,'Volumes flacons'!$A$5:$C$989,2)=0,"",IF(D46&gt;'Volumes flacons'!$A$989,"Mauvais numéro",IF(D46&lt;'Volumes flacons'!$A$5,"Mauvais numéro",(VLOOKUP(D46,'Volumes flacons'!$A$5:$C$989,3))))))</f>
        <v/>
      </c>
      <c r="K46" s="119" t="str">
        <f aca="false">IF(ISBLANK(E46),"",(0.000824493-(0.0000040899*E46)+(0.000000076438*E46^2)-(0.00000000082467*E46^3)+(0.0000000000053875*E46^4)))</f>
        <v/>
      </c>
      <c r="L46" s="119" t="str">
        <f aca="false">IF(ISBLANK(E46),"",(-0.00000572466+(0.00000010227*E46)-(0.0000000016546*E46^2)))</f>
        <v/>
      </c>
      <c r="M46" s="119" t="str">
        <f aca="false">IF(ISBLANK(E46),"",IF(ISBLANK(G46),(O46+(K46*35)+(L46*35^1.5)+(0.00000048314*35^2)),(O46+(K46*G46)+(L46*G46^1.5)+(0.00000048314*G46^2))))</f>
        <v/>
      </c>
      <c r="N46" s="120" t="str">
        <f aca="false">IF(ISBLANK(D46),"",IF(ISBLANK(G46),J46*(1+0.00001*(35-20)),J46*(1+0.00001*(G46-20))))</f>
        <v/>
      </c>
      <c r="O46" s="119" t="str">
        <f aca="false">IF(ISBLANK(E46),"",(0.999842594+(0.00006793952*E46)-(0.00000909529*E46^2)+(0.0000001001685*E46^3)-(0.000000001120083*E46^4)+(0.000000000006536332*E46^5)))</f>
        <v/>
      </c>
      <c r="P46" s="12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4"/>
      <c r="V46" s="124"/>
      <c r="W46" s="124"/>
      <c r="X46" s="32"/>
      <c r="Y46" s="34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4"/>
      <c r="V47" s="124"/>
      <c r="W47" s="124"/>
      <c r="X47" s="32"/>
      <c r="Y47" s="34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4"/>
      <c r="V48" s="124"/>
      <c r="W48" s="124"/>
      <c r="X48" s="32"/>
      <c r="Y48" s="34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4"/>
      <c r="V49" s="124"/>
      <c r="W49" s="124"/>
      <c r="X49" s="32"/>
      <c r="Y49" s="34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4"/>
      <c r="V50" s="124"/>
      <c r="W50" s="124"/>
      <c r="X50" s="32"/>
      <c r="Y50" s="34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4"/>
      <c r="V51" s="124"/>
      <c r="W51" s="124"/>
      <c r="X51" s="32"/>
      <c r="Y51" s="34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4"/>
      <c r="V52" s="124"/>
      <c r="W52" s="124"/>
      <c r="X52" s="32"/>
      <c r="Y52" s="34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4"/>
      <c r="V53" s="124"/>
      <c r="W53" s="124"/>
      <c r="X53" s="32"/>
      <c r="Y53" s="34"/>
      <c r="Z53" s="124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8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-8°30</v>
      </c>
      <c r="P9" s="29" t="s">
        <v>16</v>
      </c>
      <c r="Q9" s="33" t="n">
        <f aca="false">IF(ISBLANK(I9),"",IF(ISBLANK(J9),"",IF(J9&gt;60,"ERREUR !!",O11*(I9+(J9/60)))))</f>
        <v>-8.5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41341</v>
      </c>
      <c r="K11" s="38"/>
      <c r="L11" s="38"/>
      <c r="M11" s="38"/>
      <c r="N11" s="39" t="str">
        <f aca="false">I9&amp;"°"&amp;J9</f>
        <v>8°30</v>
      </c>
      <c r="O11" s="40" t="n">
        <f aca="false">IF(P9=M10,-1,1)</f>
        <v>-1</v>
      </c>
      <c r="P11" s="41" t="str">
        <f aca="false">TEXT(J11,"aaaa-mm-jj")&amp;"T"&amp;TEXT(J12,"hh:mm:ss")&amp;"z"</f>
        <v>2017-03-09T08:41:00z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0.361805555555556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20.1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21.3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4.9848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0.998185638567294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0.0200513395682103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5.00309499064999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4.9847950152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0.004999995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0.00401931681683277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2186</v>
      </c>
      <c r="E35" s="115" t="n">
        <v>6.5</v>
      </c>
      <c r="F35" s="116" t="n">
        <v>5.337</v>
      </c>
      <c r="G35" s="117" t="n">
        <v>34.94</v>
      </c>
      <c r="H35" s="115" t="n">
        <v>2000</v>
      </c>
      <c r="I35" s="115" t="n">
        <v>2032</v>
      </c>
      <c r="J35" s="34" t="n">
        <v>112.01</v>
      </c>
      <c r="K35" s="119" t="n">
        <f aca="false">IF(ISBLANK(E35),"",(0.000824493-(0.0000040899*E35)+(0.000000076438*E35^2)-(0.00000000082467*E35^3)+(0.0000000000053875*E35^4)))</f>
        <v>0.000800921297525469</v>
      </c>
      <c r="L35" s="119" t="n">
        <f aca="false">IF(ISBLANK(E35),"",(-0.00000572466+(0.00000010227*E35)-(0.0000000016546*E35^2)))</f>
        <v>-5.12981185E-006</v>
      </c>
      <c r="M35" s="119" t="n">
        <f aca="false">IF(ISBLANK(E35),"",IF(ISBLANK(G35),(O35+(K35*35)+(L35*35^1.5)+(0.00000048314*35^2)),(O35+(K35*G35)+(L35*G35^1.5)+(0.00000048314*G35^2))))</f>
        <v>1.02744005627769</v>
      </c>
      <c r="N35" s="120" t="n">
        <f aca="false">IF(ISBLANK(D35),"",IF(ISBLANK(G35),J35*(1+0.00001*(35-20)),J35*(1+0.00001*(G35-20))))</f>
        <v>112.026734294</v>
      </c>
      <c r="O35" s="119" t="n">
        <f aca="false">IF(ISBLANK(E35),"",(0.999842594+(0.00006793952*E35)-(0.00000909529*E35^2)+(0.0000001001685*E35^3)-(0.000000001120083*E35^4)+(0.000000000006536332*E35^5)))</f>
        <v>0.9999255100741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5.45539457027192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5.30969620752011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243.637921508344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237.131032627848</v>
      </c>
      <c r="T35" s="32"/>
      <c r="U35" s="32"/>
      <c r="V35" s="124"/>
      <c r="W35" s="124"/>
      <c r="X35" s="124"/>
      <c r="Y35" s="124"/>
      <c r="Z35" s="32"/>
      <c r="AA35" s="32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2187</v>
      </c>
      <c r="E36" s="115" t="n">
        <v>7.6</v>
      </c>
      <c r="F36" s="116" t="n">
        <v>3.549</v>
      </c>
      <c r="G36" s="117" t="n">
        <v>34.606</v>
      </c>
      <c r="H36" s="115" t="n">
        <v>1000</v>
      </c>
      <c r="I36" s="115" t="n">
        <v>1009</v>
      </c>
      <c r="J36" s="118" t="n">
        <v>111.83</v>
      </c>
      <c r="K36" s="119" t="n">
        <f aca="false">IF(ISBLANK(E36),"",(0.000824493-(0.0000040899*E36)+(0.000000076438*E36^2)-(0.00000000082467*E36^3)+(0.0000000000053875*E36^4)))</f>
        <v>0.0007974807824144</v>
      </c>
      <c r="L36" s="119" t="n">
        <f aca="false">IF(ISBLANK(E36),"",(-0.00000572466+(0.00000010227*E36)-(0.0000000016546*E36^2)))</f>
        <v>-5.042977696E-006</v>
      </c>
      <c r="M36" s="119" t="n">
        <f aca="false">IF(ISBLANK(E36),"",IF(ISBLANK(G36),(O36+(K36*35)+(L36*35^1.5)+(0.00000048314*35^2)),(O36+(K36*G36)+(L36*G36^1.5)+(0.00000048314*G36^2))))</f>
        <v>1.02702357683809</v>
      </c>
      <c r="N36" s="120" t="n">
        <f aca="false">IF(ISBLANK(D36),"",IF(ISBLANK(G36),J36*(1+0.00001*(35-20)),J36*(1+0.00001*(G36-20))))</f>
        <v>111.8463338898</v>
      </c>
      <c r="O36" s="119" t="n">
        <f aca="false">IF(ISBLANK(E36),"",(0.999842594+(0.00006793952*E36)-(0.00000909529*E36^2)+(0.0000001001685*E36^3)-(0.000000001120083*E36^4)+(0.000000000006536332*E36^5)))</f>
        <v>0.999873990858795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3.62845156969751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3.53297787074028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162.046647102691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157.782791707261</v>
      </c>
      <c r="T36" s="32"/>
      <c r="U36" s="32"/>
      <c r="V36" s="124"/>
      <c r="W36" s="124"/>
      <c r="X36" s="124"/>
      <c r="Y36" s="124"/>
      <c r="Z36" s="32"/>
      <c r="AA36" s="32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2188</v>
      </c>
      <c r="E37" s="115" t="n">
        <v>10.4</v>
      </c>
      <c r="F37" s="116" t="n">
        <v>1.909</v>
      </c>
      <c r="G37" s="117" t="n">
        <v>34.664</v>
      </c>
      <c r="H37" s="115" t="n">
        <v>500</v>
      </c>
      <c r="I37" s="115" t="n">
        <v>504.9</v>
      </c>
      <c r="J37" s="118" t="n">
        <v>113.9</v>
      </c>
      <c r="K37" s="119" t="n">
        <f aca="false">IF(ISBLANK(E37),"",(0.000824493-(0.0000040899*E37)+(0.000000076438*E37^2)-(0.00000000082467*E37^3)+(0.0000000000053875*E37^4)))</f>
        <v>0.00078936095861504</v>
      </c>
      <c r="L37" s="119" t="n">
        <f aca="false">IF(ISBLANK(E37),"",(-0.00000572466+(0.00000010227*E37)-(0.0000000016546*E37^2)))</f>
        <v>-4.840013536E-006</v>
      </c>
      <c r="M37" s="119" t="n">
        <f aca="false">IF(ISBLANK(E37),"",IF(ISBLANK(G37),(O37+(K37*35)+(L37*35^1.5)+(0.00000048314*35^2)),(O37+(K37*G37)+(L37*G37^1.5)+(0.00000048314*G37^2))))</f>
        <v>1.02662094217976</v>
      </c>
      <c r="N37" s="120" t="n">
        <f aca="false">IF(ISBLANK(D37),"",IF(ISBLANK(G37),J37*(1+0.00001*(35-20)),J37*(1+0.00001*(G37-20))))</f>
        <v>113.916702296</v>
      </c>
      <c r="O37" s="119" t="n">
        <f aca="false">IF(ISBLANK(E37),"",(0.999842594+(0.00006793952*E37)-(0.00000909529*E37^2)+(0.0000001001685*E37^3)-(0.000000001120083*E37^4)+(0.000000000006536332*E37^5)))</f>
        <v>0.999665786239059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1.90853584637949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1.85904628277622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85.2352108993082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83.025006988786</v>
      </c>
      <c r="T37" s="32"/>
      <c r="U37" s="32"/>
      <c r="V37" s="124"/>
      <c r="W37" s="124"/>
      <c r="X37" s="124"/>
      <c r="Y37" s="124"/>
      <c r="Z37" s="32"/>
      <c r="AA37" s="32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2189</v>
      </c>
      <c r="E38" s="115" t="n">
        <v>20</v>
      </c>
      <c r="F38" s="116" t="n">
        <v>3.477</v>
      </c>
      <c r="G38" s="117" t="n">
        <v>36.125</v>
      </c>
      <c r="H38" s="115" t="n">
        <v>100</v>
      </c>
      <c r="I38" s="115" t="n">
        <v>102.8</v>
      </c>
      <c r="J38" s="118" t="n">
        <v>113.62</v>
      </c>
      <c r="K38" s="119" t="n">
        <f aca="false">IF(ISBLANK(E38),"",(0.000824493-(0.0000040899*E38)+(0.000000076438*E38^2)-(0.00000000082467*E38^3)+(0.0000000000053875*E38^4)))</f>
        <v>0.00076753484</v>
      </c>
      <c r="L38" s="119" t="n">
        <f aca="false">IF(ISBLANK(E38),"",(-0.00000572466+(0.00000010227*E38)-(0.0000000016546*E38^2)))</f>
        <v>-4.3411E-006</v>
      </c>
      <c r="M38" s="119" t="n">
        <f aca="false">IF(ISBLANK(E38),"",IF(ISBLANK(G38),(O38+(K38*35)+(L38*35^1.5)+(0.00000048314*35^2)),(O38+(K38*G38)+(L38*G38^1.5)+(0.00000048314*G38^2))))</f>
        <v>1.02562145515206</v>
      </c>
      <c r="N38" s="120" t="n">
        <f aca="false">IF(ISBLANK(D38),"",IF(ISBLANK(G38),J38*(1+0.00001*(35-20)),J38*(1+0.00001*(G38-20))))</f>
        <v>113.638321225</v>
      </c>
      <c r="O38" s="119" t="n">
        <f aca="false">IF(ISBLANK(E38),"",(0.999842594+(0.00006793952*E38)-(0.00000909529*E38^2)+(0.0000001001685*E38^3)-(0.000000001120083*E38^4)+(0.000000000006536332*E38^5)))</f>
        <v>0.9982063193824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3.49745797172366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3.41008659106603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156.196473017179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152.294467157009</v>
      </c>
      <c r="T38" s="32"/>
      <c r="U38" s="32"/>
      <c r="V38" s="124"/>
      <c r="W38" s="124"/>
      <c r="X38" s="124"/>
      <c r="Y38" s="124"/>
      <c r="Z38" s="32"/>
      <c r="AA38" s="32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2190</v>
      </c>
      <c r="E39" s="115" t="n">
        <v>23.3</v>
      </c>
      <c r="F39" s="116" t="n">
        <v>4.84</v>
      </c>
      <c r="G39" s="117" t="n">
        <v>36.575</v>
      </c>
      <c r="H39" s="115" t="n">
        <v>80</v>
      </c>
      <c r="I39" s="115" t="n">
        <v>81</v>
      </c>
      <c r="J39" s="118" t="n">
        <v>111.38</v>
      </c>
      <c r="K39" s="119" t="n">
        <f aca="false">IF(ISBLANK(E39),"",(0.000824493-(0.0000040899*E39)+(0.000000076438*E39^2)-(0.00000000082467*E39^3)+(0.0000000000053875*E39^4)))</f>
        <v>0.000761852082538149</v>
      </c>
      <c r="L39" s="119" t="n">
        <f aca="false">IF(ISBLANK(E39),"",(-0.00000572466+(0.00000010227*E39)-(0.0000000016546*E39^2)))</f>
        <v>-4.240034794E-006</v>
      </c>
      <c r="M39" s="119" t="n">
        <f aca="false">IF(ISBLANK(E39),"",IF(ISBLANK(G39),(O39+(K39*35)+(L39*35^1.5)+(0.00000048314*35^2)),(O39+(K39*G39)+(L39*G39^1.5)+(0.00000048314*G39^2))))</f>
        <v>1.02504284668294</v>
      </c>
      <c r="N39" s="120" t="n">
        <f aca="false">IF(ISBLANK(D39),"",IF(ISBLANK(G39),J39*(1+0.00001*(35-20)),J39*(1+0.00001*(G39-20))))</f>
        <v>111.398461235</v>
      </c>
      <c r="O39" s="119" t="n">
        <f aca="false">IF(ISBLANK(E39),"",(0.999842594+(0.00006793952*E39)-(0.00000909529*E39^2)+(0.0000001001685*E39^3)-(0.000000001120083*E39^4)+(0.000000000006536332*E39^5)))</f>
        <v>0.997469672670003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4.97432443915115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4.85279659796481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222.15332945249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216.725896065108</v>
      </c>
      <c r="T39" s="32"/>
      <c r="U39" s="32"/>
      <c r="V39" s="124"/>
      <c r="W39" s="124"/>
      <c r="X39" s="124"/>
      <c r="Y39" s="124"/>
      <c r="Z39" s="32"/>
      <c r="AA39" s="32"/>
      <c r="AB39" s="124"/>
      <c r="AC39" s="124"/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2191</v>
      </c>
      <c r="E40" s="115" t="n">
        <v>25.8</v>
      </c>
      <c r="F40" s="116" t="n">
        <v>4.862</v>
      </c>
      <c r="G40" s="117" t="n">
        <v>36.442</v>
      </c>
      <c r="H40" s="115" t="n">
        <v>60</v>
      </c>
      <c r="I40" s="115" t="n">
        <v>59.1</v>
      </c>
      <c r="J40" s="118" t="n">
        <v>114.18</v>
      </c>
      <c r="K40" s="119" t="n">
        <f aca="false">IF(ISBLANK(E40),"",(0.000824493-(0.0000040899*E40)+(0.000000076438*E40^2)-(0.00000000082467*E40^3)+(0.0000000000053875*E40^4)))</f>
        <v>0.00075807836541318</v>
      </c>
      <c r="L40" s="119" t="n">
        <f aca="false">IF(ISBLANK(E40),"",(-0.00000572466+(0.00000010227*E40)-(0.0000000016546*E40^2)))</f>
        <v>-4.187461944E-006</v>
      </c>
      <c r="M40" s="119" t="n">
        <f aca="false">IF(ISBLANK(E40),"",IF(ISBLANK(G40),(O40+(K40*35)+(L40*35^1.5)+(0.00000048314*35^2)),(O40+(K40*G40)+(L40*G40^1.5)+(0.00000048314*G40^2))))</f>
        <v>1.02418623694985</v>
      </c>
      <c r="N40" s="120" t="n">
        <f aca="false">IF(ISBLANK(D40),"",IF(ISBLANK(G40),J40*(1+0.00001*(35-20)),J40*(1+0.00001*(G40-20))))</f>
        <v>114.1987734756</v>
      </c>
      <c r="O40" s="119" t="n">
        <f aca="false">IF(ISBLANK(E40),"",(0.999842594+(0.00006793952*E40)-(0.00000909529*E40^2)+(0.0000001001685*E40^3)-(0.000000001120083*E40^4)+(0.000000000006536332*E40^5)))</f>
        <v>0.996839926411263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4.87227038137698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4.75721134067102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217.595595232296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212.457058474367</v>
      </c>
      <c r="T40" s="32"/>
      <c r="U40" s="32"/>
      <c r="V40" s="124"/>
      <c r="W40" s="124"/>
      <c r="X40" s="124"/>
      <c r="Y40" s="124"/>
      <c r="Z40" s="32"/>
      <c r="AA40" s="32"/>
      <c r="AB40" s="124"/>
      <c r="AC40" s="124"/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2192</v>
      </c>
      <c r="E41" s="115" t="n">
        <v>27.2</v>
      </c>
      <c r="F41" s="116" t="n">
        <v>4.545</v>
      </c>
      <c r="G41" s="117" t="n">
        <v>36.411</v>
      </c>
      <c r="H41" s="115" t="n">
        <v>40</v>
      </c>
      <c r="I41" s="115" t="n">
        <v>39.5</v>
      </c>
      <c r="J41" s="118" t="n">
        <v>113.56</v>
      </c>
      <c r="K41" s="119" t="n">
        <f aca="false">IF(ISBLANK(E41),"",(0.000824493-(0.0000040899*E41)+(0.000000076438*E41^2)-(0.00000000082467*E41^3)+(0.0000000000053875*E41^4)))</f>
        <v>0.00075615316050176</v>
      </c>
      <c r="L41" s="119" t="n">
        <f aca="false">IF(ISBLANK(E41),"",(-0.00000572466+(0.00000010227*E41)-(0.0000000016546*E41^2)))</f>
        <v>-4.167055264E-006</v>
      </c>
      <c r="M41" s="119" t="n">
        <f aca="false">IF(ISBLANK(E41),"",IF(ISBLANK(G41),(O41+(K41*35)+(L41*35^1.5)+(0.00000048314*35^2)),(O41+(K41*G41)+(L41*G41^1.5)+(0.00000048314*G41^2))))</f>
        <v>1.0237187467939</v>
      </c>
      <c r="N41" s="120" t="n">
        <f aca="false">IF(ISBLANK(D41),"",IF(ISBLANK(G41),J41*(1+0.00001*(35-20)),J41*(1+0.00001*(G41-20))))</f>
        <v>113.5786363316</v>
      </c>
      <c r="O41" s="119" t="n">
        <f aca="false">IF(ISBLANK(E41),"",(0.999842594+(0.00006793952*E41)-(0.00000909529*E41^2)+(0.0000001001685*E41^3)-(0.000000001120083*E41^4)+(0.000000000006536332*E41^5)))</f>
        <v>0.996461467720534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4.57891485328775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4.47282504850877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204.494337347831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199.756366666402</v>
      </c>
      <c r="T41" s="32"/>
      <c r="U41" s="32"/>
      <c r="V41" s="124"/>
      <c r="W41" s="124"/>
      <c r="X41" s="124"/>
      <c r="Y41" s="124"/>
      <c r="Z41" s="32"/>
      <c r="AA41" s="32"/>
      <c r="AB41" s="124"/>
      <c r="AC41" s="124"/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2193</v>
      </c>
      <c r="E42" s="115" t="n">
        <v>27.3</v>
      </c>
      <c r="F42" s="116" t="n">
        <v>4.453</v>
      </c>
      <c r="G42" s="117" t="n">
        <v>36.407</v>
      </c>
      <c r="H42" s="115" t="n">
        <v>20</v>
      </c>
      <c r="I42" s="115" t="n">
        <v>19.9</v>
      </c>
      <c r="J42" s="118" t="n">
        <v>111.44</v>
      </c>
      <c r="K42" s="119" t="n">
        <f aca="false">IF(ISBLANK(E42),"",(0.000824493-(0.0000040899*E42)+(0.000000076438*E42^2)-(0.00000000082467*E42^3)+(0.0000000000053875*E42^4)))</f>
        <v>0.000756020652891949</v>
      </c>
      <c r="L42" s="119" t="n">
        <f aca="false">IF(ISBLANK(E42),"",(-0.00000572466+(0.00000010227*E42)-(0.0000000016546*E42^2)))</f>
        <v>-4.165845834E-006</v>
      </c>
      <c r="M42" s="119" t="n">
        <f aca="false">IF(ISBLANK(E42),"",IF(ISBLANK(G42),(O42+(K42*35)+(L42*35^1.5)+(0.00000048314*35^2)),(O42+(K42*G42)+(L42*G42^1.5)+(0.00000048314*G42^2))))</f>
        <v>1.02368344902339</v>
      </c>
      <c r="N42" s="120" t="n">
        <f aca="false">IF(ISBLANK(D42),"",IF(ISBLANK(G42),J42*(1+0.00001*(35-20)),J42*(1+0.00001*(G42-20))))</f>
        <v>111.4582839608</v>
      </c>
      <c r="O42" s="119" t="n">
        <f aca="false">IF(ISBLANK(E42),"",(0.999842594+(0.00006793952*E42)-(0.00000909529*E42^2)+(0.0000001001685*E42^3)-(0.000000001120083*E42^4)+(0.000000000006536332*E42^5)))</f>
        <v>0.996433742949107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4.57282801345602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4.46703325898115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204.222499080946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199.497705346098</v>
      </c>
      <c r="T42" s="32"/>
      <c r="U42" s="32"/>
      <c r="V42" s="124"/>
      <c r="W42" s="124"/>
      <c r="X42" s="124"/>
      <c r="Y42" s="124"/>
      <c r="Z42" s="32"/>
      <c r="AA42" s="32"/>
      <c r="AB42" s="124"/>
      <c r="AC42" s="124"/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2194</v>
      </c>
      <c r="E43" s="115" t="n">
        <v>27.3</v>
      </c>
      <c r="F43" s="116" t="n">
        <v>4.479</v>
      </c>
      <c r="G43" s="117" t="n">
        <v>36.407</v>
      </c>
      <c r="H43" s="115" t="n">
        <v>20</v>
      </c>
      <c r="I43" s="115" t="n">
        <v>19.9</v>
      </c>
      <c r="J43" s="118" t="n">
        <v>111.97</v>
      </c>
      <c r="K43" s="119" t="n">
        <f aca="false">IF(ISBLANK(E43),"",(0.000824493-(0.0000040899*E43)+(0.000000076438*E43^2)-(0.00000000082467*E43^3)+(0.0000000000053875*E43^4)))</f>
        <v>0.000756020652891949</v>
      </c>
      <c r="L43" s="119" t="n">
        <f aca="false">IF(ISBLANK(E43),"",(-0.00000572466+(0.00000010227*E43)-(0.0000000016546*E43^2)))</f>
        <v>-4.165845834E-006</v>
      </c>
      <c r="M43" s="119" t="n">
        <f aca="false">IF(ISBLANK(E43),"",IF(ISBLANK(G43),(O43+(K43*35)+(L43*35^1.5)+(0.00000048314*35^2)),(O43+(K43*G43)+(L43*G43^1.5)+(0.00000048314*G43^2))))</f>
        <v>1.02368344902339</v>
      </c>
      <c r="N43" s="120" t="n">
        <f aca="false">IF(ISBLANK(D43),"",IF(ISBLANK(G43),J43*(1+0.00001*(35-20)),J43*(1+0.00001*(G43-20))))</f>
        <v>111.9883709179</v>
      </c>
      <c r="O43" s="119" t="n">
        <f aca="false">IF(ISBLANK(E43),"",(0.999842594+(0.00006793952*E43)-(0.00000909529*E43^2)+(0.0000001001685*E43^3)-(0.000000001120083*E43^4)+(0.000000000006536332*E43^5)))</f>
        <v>0.996433742949107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4.57744817237323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4.47154652811881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204.428835378189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199.699267945786</v>
      </c>
      <c r="T43" s="32"/>
      <c r="U43" s="32"/>
      <c r="V43" s="124"/>
      <c r="W43" s="124"/>
      <c r="X43" s="124"/>
      <c r="Y43" s="124"/>
      <c r="Z43" s="32"/>
      <c r="AA43" s="32"/>
      <c r="AB43" s="124"/>
      <c r="AC43" s="124"/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2197</v>
      </c>
      <c r="E44" s="115" t="n">
        <v>27.3</v>
      </c>
      <c r="F44" s="116" t="n">
        <v>4.55</v>
      </c>
      <c r="G44" s="117" t="n">
        <v>36.407</v>
      </c>
      <c r="H44" s="115" t="n">
        <v>10</v>
      </c>
      <c r="I44" s="115" t="n">
        <v>10.8</v>
      </c>
      <c r="J44" s="118" t="n">
        <v>113.81</v>
      </c>
      <c r="K44" s="119" t="n">
        <f aca="false">IF(ISBLANK(E44),"",(0.000824493-(0.0000040899*E44)+(0.000000076438*E44^2)-(0.00000000082467*E44^3)+(0.0000000000053875*E44^4)))</f>
        <v>0.000756020652891949</v>
      </c>
      <c r="L44" s="119" t="n">
        <f aca="false">IF(ISBLANK(E44),"",(-0.00000572466+(0.00000010227*E44)-(0.0000000016546*E44^2)))</f>
        <v>-4.165845834E-006</v>
      </c>
      <c r="M44" s="119" t="n">
        <f aca="false">IF(ISBLANK(E44),"",IF(ISBLANK(G44),(O44+(K44*35)+(L44*35^1.5)+(0.00000048314*35^2)),(O44+(K44*G44)+(L44*G44^1.5)+(0.00000048314*G44^2))))</f>
        <v>1.02368344902339</v>
      </c>
      <c r="N44" s="120" t="n">
        <f aca="false">IF(ISBLANK(D44),"",IF(ISBLANK(G44),J44*(1+0.00001*(35-20)),J44*(1+0.00001*(G44-20))))</f>
        <v>113.8286728067</v>
      </c>
      <c r="O44" s="119" t="n">
        <f aca="false">IF(ISBLANK(E44),"",(0.999842594+(0.00006793952*E44)-(0.00000909529*E44^2)+(0.0000001001685*E44^3)-(0.000000001120083*E44^4)+(0.000000000006536332*E44^5)))</f>
        <v>0.996433742949107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4.57371834595984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4.46790299317942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204.262261330566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199.536547675393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2198</v>
      </c>
      <c r="E45" s="115" t="n">
        <v>28</v>
      </c>
      <c r="F45" s="116" t="n">
        <v>4.523</v>
      </c>
      <c r="G45" s="117" t="n">
        <v>36.408</v>
      </c>
      <c r="H45" s="115" t="n">
        <v>0</v>
      </c>
      <c r="I45" s="115" t="n">
        <v>2.6</v>
      </c>
      <c r="J45" s="118" t="n">
        <v>113.13</v>
      </c>
      <c r="K45" s="119" t="n">
        <f aca="false">IF(ISBLANK(E45),"",(0.000824493-(0.0000040899*E45)+(0.000000076438*E45^2)-(0.00000000082467*E45^3)+(0.0000000000053875*E45^4)))</f>
        <v>0.00075511149536</v>
      </c>
      <c r="L45" s="119" t="n">
        <f aca="false">IF(ISBLANK(E45),"",(-0.00000572466+(0.00000010227*E45)-(0.0000000016546*E45^2)))</f>
        <v>-4.1583064E-006</v>
      </c>
      <c r="M45" s="119" t="n">
        <f aca="false">IF(ISBLANK(E45),"",IF(ISBLANK(G45),(O45+(K45*35)+(L45*35^1.5)+(0.00000048314*35^2)),(O45+(K45*G45)+(L45*G45^1.5)+(0.00000048314*G45^2))))</f>
        <v>1.02345613429862</v>
      </c>
      <c r="N45" s="120" t="n">
        <f aca="false">IF(ISBLANK(D45),"",IF(ISBLANK(G45),J45*(1+0.00001*(35-20)),J45*(1+0.00001*(G45-20))))</f>
        <v>113.1485623704</v>
      </c>
      <c r="O45" s="119" t="n">
        <f aca="false">IF(ISBLANK(E45),"",(0.999842594+(0.00006793952*E45)-(0.00000909529*E45^2)+(0.0000001001685*E45^3)-(0.000000001120083*E45^4)+(0.000000000006536332*E45^5)))</f>
        <v>0.996237119054642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4.57431022320873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4.46947364905241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204.288694568502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199.606693166681</v>
      </c>
      <c r="T45" s="32"/>
      <c r="U45" s="32"/>
      <c r="V45" s="124"/>
      <c r="W45" s="124"/>
      <c r="X45" s="124"/>
      <c r="Y45" s="124"/>
      <c r="Z45" s="32"/>
      <c r="AA45" s="32"/>
      <c r="AB45" s="124"/>
      <c r="AC45" s="124"/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 t="str">
        <f aca="false">IF(ISBLANK(D46),"",IF(VLOOKUP(D46,'Volumes flacons'!$A$5:$C$989,2)=0,"",IF(D46&gt;'Volumes flacons'!$A$989,"Mauvais numéro",IF(D46&lt;'Volumes flacons'!$A$5,"Mauvais numéro",(VLOOKUP(D46,'Volumes flacons'!$A$5:$C$989,3))))))</f>
        <v/>
      </c>
      <c r="K46" s="119" t="str">
        <f aca="false">IF(ISBLANK(E46),"",(0.000824493-(0.0000040899*E46)+(0.000000076438*E46^2)-(0.00000000082467*E46^3)+(0.0000000000053875*E46^4)))</f>
        <v/>
      </c>
      <c r="L46" s="119" t="str">
        <f aca="false">IF(ISBLANK(E46),"",(-0.00000572466+(0.00000010227*E46)-(0.0000000016546*E46^2)))</f>
        <v/>
      </c>
      <c r="M46" s="119" t="str">
        <f aca="false">IF(ISBLANK(E46),"",IF(ISBLANK(G46),(O46+(K46*35)+(L46*35^1.5)+(0.00000048314*35^2)),(O46+(K46*G46)+(L46*G46^1.5)+(0.00000048314*G46^2))))</f>
        <v/>
      </c>
      <c r="N46" s="120" t="str">
        <f aca="false">IF(ISBLANK(D46),"",IF(ISBLANK(G46),J46*(1+0.00001*(35-20)),J46*(1+0.00001*(G46-20))))</f>
        <v/>
      </c>
      <c r="O46" s="119" t="str">
        <f aca="false">IF(ISBLANK(E46),"",(0.999842594+(0.00006793952*E46)-(0.00000909529*E46^2)+(0.0000001001685*E46^3)-(0.000000001120083*E46^4)+(0.000000000006536332*E46^5)))</f>
        <v/>
      </c>
      <c r="P46" s="12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4"/>
      <c r="V46" s="124"/>
      <c r="W46" s="124"/>
      <c r="X46" s="32"/>
      <c r="Y46" s="34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4"/>
      <c r="V47" s="124"/>
      <c r="W47" s="124"/>
      <c r="X47" s="32"/>
      <c r="Y47" s="34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4"/>
      <c r="V48" s="124"/>
      <c r="W48" s="124"/>
      <c r="X48" s="32"/>
      <c r="Y48" s="34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4"/>
      <c r="V49" s="124"/>
      <c r="W49" s="124"/>
      <c r="X49" s="32"/>
      <c r="Y49" s="34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4"/>
      <c r="V50" s="124"/>
      <c r="W50" s="124"/>
      <c r="X50" s="32"/>
      <c r="Y50" s="34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4"/>
      <c r="V51" s="124"/>
      <c r="W51" s="124"/>
      <c r="X51" s="32"/>
      <c r="Y51" s="34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4"/>
      <c r="V52" s="124"/>
      <c r="W52" s="124"/>
      <c r="X52" s="32"/>
      <c r="Y52" s="34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4"/>
      <c r="V53" s="124"/>
      <c r="W53" s="124"/>
      <c r="X53" s="32"/>
      <c r="Y53" s="34"/>
      <c r="Z53" s="124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W8" s="0" t="n">
        <v>4.983</v>
      </c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8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-8°0</v>
      </c>
      <c r="P9" s="29" t="s">
        <v>16</v>
      </c>
      <c r="Q9" s="33" t="n">
        <f aca="false">IF(ISBLANK(I9),"",IF(ISBLANK(J9),"",IF(J9&gt;60,"ERREUR !!",O11*(I9+(J9/60)))))</f>
        <v>-8</v>
      </c>
      <c r="R9" s="33"/>
      <c r="W9" s="0" t="n">
        <v>4.995</v>
      </c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  <c r="W10" s="0" t="n">
        <v>4.993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41341</v>
      </c>
      <c r="K11" s="38"/>
      <c r="L11" s="38"/>
      <c r="M11" s="38"/>
      <c r="N11" s="39" t="str">
        <f aca="false">I9&amp;"°"&amp;J9</f>
        <v>8°0</v>
      </c>
      <c r="O11" s="40" t="n">
        <f aca="false">IF(P9=M10,-1,1)</f>
        <v>-1</v>
      </c>
      <c r="P11" s="41" t="str">
        <f aca="false">TEXT(J11,"aaaa-mm-jj")&amp;"T"&amp;TEXT(J12,"hh:mm:ss")&amp;"z"</f>
        <v>2017-03-09T13:18:00z</v>
      </c>
      <c r="Q11" s="41"/>
      <c r="R11" s="41"/>
      <c r="T11" s="42"/>
      <c r="U11" s="42"/>
      <c r="V11" s="5"/>
      <c r="W11" s="5" t="n">
        <v>4.987</v>
      </c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0.554166666666667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 t="n">
        <f aca="false">AVERAGE(W8:W11)</f>
        <v>4.9895</v>
      </c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21.2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21.3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4.9895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0.997951281016373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0.020046631843863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5.00315002463985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4.989440126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0.00499994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0.00401462829167481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2029</v>
      </c>
      <c r="E35" s="115" t="n">
        <v>6.4</v>
      </c>
      <c r="F35" s="116" t="n">
        <v>5.187</v>
      </c>
      <c r="G35" s="117" t="n">
        <v>34.941</v>
      </c>
      <c r="H35" s="115" t="n">
        <v>2000</v>
      </c>
      <c r="I35" s="115" t="n">
        <v>2021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108.87</v>
      </c>
      <c r="K35" s="119" t="n">
        <f aca="false">IF(ISBLANK(E35),"",(0.000824493-(0.0000040899*E35)+(0.000000076438*E35^2)-(0.00000000082467*E35^3)+(0.0000000000053875*E35^4)))</f>
        <v>0.00080124139691264</v>
      </c>
      <c r="L35" s="119" t="n">
        <f aca="false">IF(ISBLANK(E35),"",(-0.00000572466+(0.00000010227*E35)-(0.0000000016546*E35^2)))</f>
        <v>-5.137904416E-006</v>
      </c>
      <c r="M35" s="119" t="n">
        <f aca="false">IF(ISBLANK(E35),"",IF(ISBLANK(G35),(O35+(K35*35)+(L35*35^1.5)+(0.00000048314*35^2)),(O35+(K35*G35)+(L35*G35^1.5)+(0.00000048314*G35^2))))</f>
        <v>1.02745416197873</v>
      </c>
      <c r="N35" s="120" t="n">
        <f aca="false">IF(ISBLANK(D35),"",IF(ISBLANK(G35),J35*(1+0.00001*(35-20)),J35*(1+0.00001*(G35-20))))</f>
        <v>108.8862662667</v>
      </c>
      <c r="O35" s="119" t="n">
        <f aca="false">IF(ISBLANK(E35),"",(0.999842594+(0.00006793952*E35)-(0.00000909529*E35^2)+(0.0000001001685*E35^3)-(0.000000001120083*E35^4)+(0.000000000006536332*E35^5)))</f>
        <v>0.999929313416752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5.45103689454031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5.30538207567565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243.44330771017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236.938363499674</v>
      </c>
      <c r="T35" s="32"/>
      <c r="U35" s="32"/>
      <c r="V35" s="124"/>
      <c r="W35" s="124"/>
      <c r="X35" s="124"/>
      <c r="Y35" s="124"/>
      <c r="Z35" s="32"/>
      <c r="AA35" s="32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2030</v>
      </c>
      <c r="E36" s="115" t="n">
        <v>7.7</v>
      </c>
      <c r="F36" s="116" t="n">
        <v>3.493</v>
      </c>
      <c r="G36" s="117" t="n">
        <v>34.585</v>
      </c>
      <c r="H36" s="115" t="n">
        <v>1000</v>
      </c>
      <c r="I36" s="115" t="n">
        <v>1008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110.13</v>
      </c>
      <c r="K36" s="119" t="n">
        <f aca="false">IF(ISBLANK(E36),"",(0.000824493-(0.0000040899*E36)+(0.000000076438*E36^2)-(0.00000000082467*E36^3)+(0.0000000000053875*E36^4)))</f>
        <v>0.000797175228651729</v>
      </c>
      <c r="L36" s="119" t="n">
        <f aca="false">IF(ISBLANK(E36),"",(-0.00000572466+(0.00000010227*E36)-(0.0000000016546*E36^2)))</f>
        <v>-5.035282234E-006</v>
      </c>
      <c r="M36" s="119" t="n">
        <f aca="false">IF(ISBLANK(E36),"",IF(ISBLANK(G36),(O36+(K36*35)+(L36*35^1.5)+(0.00000048314*35^2)),(O36+(K36*G36)+(L36*G36^1.5)+(0.00000048314*G36^2))))</f>
        <v>1.02699250710879</v>
      </c>
      <c r="N36" s="120" t="n">
        <f aca="false">IF(ISBLANK(D36),"",IF(ISBLANK(G36),J36*(1+0.00001*(35-20)),J36*(1+0.00001*(G36-20))))</f>
        <v>110.1460624605</v>
      </c>
      <c r="O36" s="119" t="n">
        <f aca="false">IF(ISBLANK(E36),"",(0.999842594+(0.00006793952*E36)-(0.00000909529*E36^2)+(0.0000001001685*E36^3)-(0.000000001120083*E36^4)+(0.000000000006536332*E36^5)))</f>
        <v>0.999868438277747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3.62285285716124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3.52763319311878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161.796608600821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157.544098404685</v>
      </c>
      <c r="T36" s="32"/>
      <c r="U36" s="32"/>
      <c r="V36" s="124"/>
      <c r="W36" s="124"/>
      <c r="X36" s="124"/>
      <c r="Y36" s="124"/>
      <c r="Z36" s="32"/>
      <c r="AA36" s="32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2031</v>
      </c>
      <c r="E37" s="115" t="n">
        <v>10.2</v>
      </c>
      <c r="F37" s="116" t="n">
        <v>1.867</v>
      </c>
      <c r="G37" s="117" t="n">
        <v>34.632</v>
      </c>
      <c r="H37" s="115" t="n">
        <v>500</v>
      </c>
      <c r="I37" s="115" t="n">
        <v>504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107.83</v>
      </c>
      <c r="K37" s="119" t="n">
        <f aca="false">IF(ISBLANK(E37),"",(0.000824493-(0.0000040899*E37)+(0.000000076438*E37^2)-(0.00000000082467*E37^3)+(0.0000000000053875*E37^4)))</f>
        <v>0.00078991179915126</v>
      </c>
      <c r="L37" s="119" t="n">
        <f aca="false">IF(ISBLANK(E37),"",(-0.00000572466+(0.00000010227*E37)-(0.0000000016546*E37^2)))</f>
        <v>-4.853650584E-006</v>
      </c>
      <c r="M37" s="119" t="n">
        <f aca="false">IF(ISBLANK(E37),"",IF(ISBLANK(G37),(O37+(K37*35)+(L37*35^1.5)+(0.00000048314*35^2)),(O37+(K37*G37)+(L37*G37^1.5)+(0.00000048314*G37^2))))</f>
        <v>1.02663069021154</v>
      </c>
      <c r="N37" s="120" t="n">
        <f aca="false">IF(ISBLANK(D37),"",IF(ISBLANK(G37),J37*(1+0.00001*(35-20)),J37*(1+0.00001*(G37-20))))</f>
        <v>107.8457776856</v>
      </c>
      <c r="O37" s="119" t="n">
        <f aca="false">IF(ISBLANK(E37),"",(0.999842594+(0.00006793952*E37)-(0.00000909529*E37^2)+(0.0000001001685*E37^3)-(0.000000001120083*E37^4)+(0.000000000006536332*E37^5)))</f>
        <v>0.999684200271206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1.97094338168162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1.91981732133441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88.0223314259014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85.7390415707948</v>
      </c>
      <c r="T37" s="32"/>
      <c r="U37" s="32"/>
      <c r="V37" s="124"/>
      <c r="W37" s="124"/>
      <c r="X37" s="124"/>
      <c r="Y37" s="124"/>
      <c r="Z37" s="32"/>
      <c r="AA37" s="32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2032</v>
      </c>
      <c r="E38" s="115" t="n">
        <v>20.1</v>
      </c>
      <c r="F38" s="116" t="n">
        <v>3.373</v>
      </c>
      <c r="G38" s="117" t="n">
        <v>36.117</v>
      </c>
      <c r="H38" s="115" t="n">
        <v>100</v>
      </c>
      <c r="I38" s="115" t="n">
        <v>100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111.3</v>
      </c>
      <c r="K38" s="119" t="n">
        <f aca="false">IF(ISBLANK(E38),"",(0.000824493-(0.0000040899*E38)+(0.000000076438*E38^2)-(0.00000000082467*E38^3)+(0.0000000000053875*E38^4)))</f>
        <v>0.000767350280084869</v>
      </c>
      <c r="L38" s="119" t="n">
        <f aca="false">IF(ISBLANK(E38),"",(-0.00000572466+(0.00000010227*E38)-(0.0000000016546*E38^2)))</f>
        <v>-4.337507946E-006</v>
      </c>
      <c r="M38" s="119" t="n">
        <f aca="false">IF(ISBLANK(E38),"",IF(ISBLANK(G38),(O38+(K38*35)+(L38*35^1.5)+(0.00000048314*35^2)),(O38+(K38*G38)+(L38*G38^1.5)+(0.00000048314*G38^2))))</f>
        <v>1.02558878183698</v>
      </c>
      <c r="N38" s="120" t="n">
        <f aca="false">IF(ISBLANK(D38),"",IF(ISBLANK(G38),J38*(1+0.00001*(35-20)),J38*(1+0.00001*(G38-20))))</f>
        <v>111.317938221</v>
      </c>
      <c r="O38" s="119" t="n">
        <f aca="false">IF(ISBLANK(E38),"",(0.999842594+(0.00006793952*E38)-(0.00000909529*E38^2)+(0.0000001001685*E38^3)-(0.000000001120083*E38^4)+(0.000000000006536332*E38^5)))</f>
        <v>0.998185638567294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3.46034421762479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3.37400747639498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154.538972759123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150.6831738958</v>
      </c>
      <c r="T38" s="32" t="n">
        <v>0.43</v>
      </c>
      <c r="U38" s="32" t="n">
        <v>0.42</v>
      </c>
      <c r="V38" s="124" t="n">
        <v>9.91</v>
      </c>
      <c r="W38" s="124" t="n">
        <v>9.68</v>
      </c>
      <c r="X38" s="124" t="n">
        <v>9.48</v>
      </c>
      <c r="Y38" s="124" t="n">
        <v>9.27</v>
      </c>
      <c r="Z38" s="32" t="n">
        <v>0.81</v>
      </c>
      <c r="AA38" s="32" t="n">
        <v>0.79</v>
      </c>
      <c r="AB38" s="124" t="n">
        <v>3.17</v>
      </c>
      <c r="AC38" s="124" t="n">
        <v>3.1</v>
      </c>
      <c r="AD38" s="142" t="n">
        <v>0.0474</v>
      </c>
      <c r="AE38" s="142" t="n">
        <v>0.0423</v>
      </c>
      <c r="AF38" s="142" t="n">
        <v>0.0044</v>
      </c>
      <c r="AG38" s="142" t="n">
        <v>0.0877</v>
      </c>
      <c r="AH38" s="142" t="n">
        <v>0.02</v>
      </c>
      <c r="AI38" s="142" t="n">
        <v>0.0124</v>
      </c>
      <c r="AJ38" s="142" t="n">
        <v>0.0044</v>
      </c>
      <c r="AK38" s="142" t="n">
        <v>0.0032</v>
      </c>
      <c r="AL38" s="142" t="n">
        <v>0.0804</v>
      </c>
      <c r="AM38" s="142" t="n">
        <v>0.0049</v>
      </c>
      <c r="AN38" s="142" t="n">
        <v>-99999</v>
      </c>
      <c r="AO38" s="142" t="n">
        <v>-99999</v>
      </c>
      <c r="AP38" s="142" t="n">
        <v>0.0407</v>
      </c>
      <c r="AQ38" s="142"/>
      <c r="AR38" s="142" t="n">
        <v>0.0954</v>
      </c>
      <c r="AS38" s="142" t="n">
        <v>0.0891</v>
      </c>
      <c r="AT38" s="142"/>
      <c r="AU38" s="142" t="n">
        <v>0.0381</v>
      </c>
      <c r="AV38" s="142" t="n">
        <v>-99999</v>
      </c>
      <c r="AW38" s="142" t="n">
        <v>0.103</v>
      </c>
      <c r="AX38" s="142" t="n">
        <v>0.2378</v>
      </c>
      <c r="AY38" s="142"/>
      <c r="BA38" s="142" t="n">
        <v>-99999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2033</v>
      </c>
      <c r="E39" s="115" t="n">
        <v>21.5</v>
      </c>
      <c r="F39" s="116" t="n">
        <v>3.957</v>
      </c>
      <c r="G39" s="117" t="n">
        <v>36.305</v>
      </c>
      <c r="H39" s="115" t="n">
        <v>80</v>
      </c>
      <c r="I39" s="115" t="n">
        <v>81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110.79</v>
      </c>
      <c r="K39" s="119" t="n">
        <f aca="false">IF(ISBLANK(E39),"",(0.000824493-(0.0000040899*E39)+(0.000000076438*E39^2)-(0.00000000082467*E39^3)+(0.0000000000053875*E39^4)))</f>
        <v>0.000764848910187969</v>
      </c>
      <c r="L39" s="119" t="n">
        <f aca="false">IF(ISBLANK(E39),"",(-0.00000572466+(0.00000010227*E39)-(0.0000000016546*E39^2)))</f>
        <v>-4.29069385E-006</v>
      </c>
      <c r="M39" s="119" t="n">
        <f aca="false">IF(ISBLANK(E39),"",IF(ISBLANK(G39),(O39+(K39*35)+(L39*35^1.5)+(0.00000048314*35^2)),(O39+(K39*G39)+(L39*G39^1.5)+(0.00000048314*G39^2))))</f>
        <v>1.02535125327376</v>
      </c>
      <c r="N39" s="120" t="n">
        <f aca="false">IF(ISBLANK(D39),"",IF(ISBLANK(G39),J39*(1+0.00001*(35-20)),J39*(1+0.00001*(G39-20))))</f>
        <v>110.8080643095</v>
      </c>
      <c r="O39" s="119" t="n">
        <f aca="false">IF(ISBLANK(E39),"",(0.999842594+(0.00006793952*E39)-(0.00000909529*E39^2)+(0.0000001001685*E39^3)-(0.000000001120083*E39^4)+(0.000000000006536332*E39^5)))</f>
        <v>0.997885202188353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4.08122487114879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3.98031880111151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182.267502745505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177.76103765764</v>
      </c>
      <c r="T39" s="32" t="n">
        <v>0.24</v>
      </c>
      <c r="U39" s="32" t="n">
        <v>0.23</v>
      </c>
      <c r="V39" s="124" t="n">
        <v>4.8</v>
      </c>
      <c r="W39" s="124" t="n">
        <v>4.69</v>
      </c>
      <c r="X39" s="124" t="n">
        <v>4.57</v>
      </c>
      <c r="Y39" s="124" t="n">
        <v>4.46</v>
      </c>
      <c r="Z39" s="32" t="n">
        <v>0.5</v>
      </c>
      <c r="AA39" s="32" t="n">
        <v>0.49</v>
      </c>
      <c r="AB39" s="124" t="n">
        <v>2.23</v>
      </c>
      <c r="AC39" s="124" t="n">
        <v>2.18</v>
      </c>
      <c r="AD39" s="142" t="n">
        <v>0.054</v>
      </c>
      <c r="AE39" s="142" t="n">
        <v>0.0618</v>
      </c>
      <c r="AF39" s="142" t="n">
        <v>0.0079</v>
      </c>
      <c r="AG39" s="142" t="n">
        <v>0.0916</v>
      </c>
      <c r="AH39" s="142" t="n">
        <v>0.0154</v>
      </c>
      <c r="AI39" s="142" t="n">
        <v>0.018</v>
      </c>
      <c r="AJ39" s="142" t="n">
        <v>0.0038</v>
      </c>
      <c r="AK39" s="142" t="n">
        <v>0.0059</v>
      </c>
      <c r="AL39" s="142" t="n">
        <v>0.1293</v>
      </c>
      <c r="AM39" s="142" t="n">
        <v>0.0074</v>
      </c>
      <c r="AN39" s="142" t="n">
        <v>-99999</v>
      </c>
      <c r="AO39" s="142" t="n">
        <v>-99999</v>
      </c>
      <c r="AP39" s="142" t="n">
        <v>0.0866</v>
      </c>
      <c r="AQ39" s="142"/>
      <c r="AR39" s="142" t="n">
        <v>0.0604</v>
      </c>
      <c r="AS39" s="142" t="n">
        <v>0.1662</v>
      </c>
      <c r="AT39" s="142"/>
      <c r="AU39" s="142" t="n">
        <v>0.0495</v>
      </c>
      <c r="AV39" s="142" t="n">
        <v>-99999</v>
      </c>
      <c r="AW39" s="142" t="n">
        <v>0.1537</v>
      </c>
      <c r="AX39" s="142" t="n">
        <v>0.341</v>
      </c>
      <c r="AY39" s="142"/>
      <c r="BA39" s="142" t="n">
        <v>-99999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2034</v>
      </c>
      <c r="E40" s="115" t="n">
        <v>24.4</v>
      </c>
      <c r="F40" s="116" t="n">
        <v>4.693</v>
      </c>
      <c r="G40" s="117" t="n">
        <v>36.495</v>
      </c>
      <c r="H40" s="115" t="n">
        <v>60</v>
      </c>
      <c r="I40" s="115" t="n">
        <v>60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109.25</v>
      </c>
      <c r="K40" s="119" t="n">
        <f aca="false">IF(ISBLANK(E40),"",(0.000824493-(0.0000040899*E40)+(0.000000076438*E40^2)-(0.00000000082467*E40^3)+(0.0000000000053875*E40^4)))</f>
        <v>0.00076013738310944</v>
      </c>
      <c r="L40" s="119" t="n">
        <f aca="false">IF(ISBLANK(E40),"",(-0.00000572466+(0.00000010227*E40)-(0.0000000016546*E40^2)))</f>
        <v>-4.214354656E-006</v>
      </c>
      <c r="M40" s="119" t="n">
        <f aca="false">IF(ISBLANK(E40),"",IF(ISBLANK(G40),(O40+(K40*35)+(L40*35^1.5)+(0.00000048314*35^2)),(O40+(K40*G40)+(L40*G40^1.5)+(0.00000048314*G40^2))))</f>
        <v>1.02465554655716</v>
      </c>
      <c r="N40" s="120" t="n">
        <f aca="false">IF(ISBLANK(D40),"",IF(ISBLANK(G40),J40*(1+0.00001*(35-20)),J40*(1+0.00001*(G40-20))))</f>
        <v>109.2680207875</v>
      </c>
      <c r="O40" s="119" t="n">
        <f aca="false">IF(ISBLANK(E40),"",(0.999842594+(0.00006793952*E40)-(0.00000909529*E40^2)+(0.0000001001685*E40^3)-(0.000000001120083*E40^4)+(0.000000000006536332*E40^5)))</f>
        <v>0.997199985777041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4.91281122868847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4.79459779942195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219.406149473227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214.126737722184</v>
      </c>
      <c r="T40" s="32" t="n">
        <v>0</v>
      </c>
      <c r="U40" s="32" t="n">
        <v>0</v>
      </c>
      <c r="V40" s="124" t="n">
        <v>0</v>
      </c>
      <c r="W40" s="124" t="n">
        <v>0</v>
      </c>
      <c r="X40" s="124" t="n">
        <v>0</v>
      </c>
      <c r="Y40" s="124" t="n">
        <v>0</v>
      </c>
      <c r="Z40" s="32" t="n">
        <v>0.13</v>
      </c>
      <c r="AA40" s="32" t="n">
        <v>0.13</v>
      </c>
      <c r="AB40" s="124" t="n">
        <v>1</v>
      </c>
      <c r="AC40" s="124" t="n">
        <v>0.98</v>
      </c>
      <c r="AD40" s="142" t="n">
        <v>0.0082</v>
      </c>
      <c r="AE40" s="142" t="n">
        <v>0.0068</v>
      </c>
      <c r="AF40" s="142" t="n">
        <v>0.0049</v>
      </c>
      <c r="AG40" s="142" t="n">
        <v>0.0107</v>
      </c>
      <c r="AH40" s="142" t="n">
        <v>0.0028</v>
      </c>
      <c r="AI40" s="142" t="n">
        <v>-99999</v>
      </c>
      <c r="AJ40" s="142" t="n">
        <v>-99999</v>
      </c>
      <c r="AK40" s="142" t="n">
        <v>-99999</v>
      </c>
      <c r="AL40" s="142" t="n">
        <v>0.037</v>
      </c>
      <c r="AM40" s="142" t="n">
        <v>0.0072</v>
      </c>
      <c r="AN40" s="142" t="n">
        <v>-99999</v>
      </c>
      <c r="AO40" s="142" t="n">
        <v>-99999</v>
      </c>
      <c r="AP40" s="142" t="n">
        <v>0.0815</v>
      </c>
      <c r="AQ40" s="142"/>
      <c r="AR40" s="142" t="n">
        <v>0.0104</v>
      </c>
      <c r="AS40" s="142" t="n">
        <v>0.017</v>
      </c>
      <c r="AT40" s="142"/>
      <c r="AU40" s="142" t="n">
        <v>0.0171</v>
      </c>
      <c r="AV40" s="142" t="n">
        <v>-99999</v>
      </c>
      <c r="AW40" s="142" t="n">
        <v>0.0682</v>
      </c>
      <c r="AX40" s="142" t="n">
        <v>0.1083</v>
      </c>
      <c r="AY40" s="142"/>
      <c r="BA40" s="142" t="n">
        <v>-99999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2035</v>
      </c>
      <c r="E41" s="115" t="n">
        <v>26.9</v>
      </c>
      <c r="F41" s="116" t="n">
        <v>4.405</v>
      </c>
      <c r="G41" s="117" t="n">
        <v>36.391</v>
      </c>
      <c r="H41" s="115" t="n">
        <v>40</v>
      </c>
      <c r="I41" s="115" t="n">
        <v>40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110.1</v>
      </c>
      <c r="K41" s="119" t="n">
        <f aca="false">IF(ISBLANK(E41),"",(0.000824493-(0.0000040899*E41)+(0.000000076438*E41^2)-(0.00000000082467*E41^3)+(0.0000000000053875*E41^4)))</f>
        <v>0.000756554656331409</v>
      </c>
      <c r="L41" s="119" t="n">
        <f aca="false">IF(ISBLANK(E41),"",(-0.00000572466+(0.00000010227*E41)-(0.0000000016546*E41^2)))</f>
        <v>-4.170882106E-006</v>
      </c>
      <c r="M41" s="119" t="n">
        <f aca="false">IF(ISBLANK(E41),"",IF(ISBLANK(G41),(O41+(K41*35)+(L41*35^1.5)+(0.00000048314*35^2)),(O41+(K41*G41)+(L41*G41^1.5)+(0.00000048314*G41^2))))</f>
        <v>1.02380006950729</v>
      </c>
      <c r="N41" s="120" t="n">
        <f aca="false">IF(ISBLANK(D41),"",IF(ISBLANK(G41),J41*(1+0.00001*(35-20)),J41*(1+0.00001*(G41-20))))</f>
        <v>110.118046491</v>
      </c>
      <c r="O41" s="119" t="n">
        <f aca="false">IF(ISBLANK(E41),"",(0.999842594+(0.00006793952*E41)-(0.00000909529*E41^2)+(0.0000001001685*E41^3)-(0.000000001120083*E41^4)+(0.000000000006536332*E41^5)))</f>
        <v>0.996544091998748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4.57408741357736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4.46775454486797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204.278743890365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199.529917973804</v>
      </c>
      <c r="T41" s="32" t="n">
        <v>0</v>
      </c>
      <c r="U41" s="32" t="n">
        <v>0</v>
      </c>
      <c r="V41" s="124" t="n">
        <v>0</v>
      </c>
      <c r="W41" s="124" t="n">
        <v>0</v>
      </c>
      <c r="X41" s="124" t="n">
        <v>0</v>
      </c>
      <c r="Y41" s="124" t="n">
        <v>0</v>
      </c>
      <c r="Z41" s="32" t="n">
        <v>0.12</v>
      </c>
      <c r="AA41" s="32" t="n">
        <v>0.12</v>
      </c>
      <c r="AB41" s="124" t="n">
        <v>0.71</v>
      </c>
      <c r="AC41" s="124" t="n">
        <v>0.69</v>
      </c>
      <c r="AD41" s="142" t="n">
        <v>0.0027</v>
      </c>
      <c r="AE41" s="142" t="n">
        <v>0.0035</v>
      </c>
      <c r="AF41" s="142" t="n">
        <v>-99999</v>
      </c>
      <c r="AG41" s="142" t="n">
        <v>0.0051</v>
      </c>
      <c r="AH41" s="142" t="n">
        <v>0.0023</v>
      </c>
      <c r="AI41" s="142" t="n">
        <v>-99999</v>
      </c>
      <c r="AJ41" s="142" t="n">
        <v>-99999</v>
      </c>
      <c r="AK41" s="142" t="n">
        <v>-99999</v>
      </c>
      <c r="AL41" s="142" t="n">
        <v>0.0155</v>
      </c>
      <c r="AM41" s="142" t="n">
        <v>0.0071</v>
      </c>
      <c r="AN41" s="142" t="n">
        <v>-99999</v>
      </c>
      <c r="AO41" s="142" t="n">
        <v>-99999</v>
      </c>
      <c r="AP41" s="142" t="n">
        <v>0.0708</v>
      </c>
      <c r="AQ41" s="142"/>
      <c r="AR41" s="142" t="n">
        <v>-99999</v>
      </c>
      <c r="AS41" s="142" t="n">
        <v>-99999</v>
      </c>
      <c r="AT41" s="142"/>
      <c r="AU41" s="142" t="n">
        <v>0.0106</v>
      </c>
      <c r="AV41" s="142" t="n">
        <v>-99999</v>
      </c>
      <c r="AW41" s="142" t="n">
        <v>0.0313</v>
      </c>
      <c r="AX41" s="142" t="n">
        <v>0.059</v>
      </c>
      <c r="AY41" s="142"/>
      <c r="BA41" s="142" t="n">
        <v>-99999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2036</v>
      </c>
      <c r="E42" s="115" t="n">
        <v>27.1</v>
      </c>
      <c r="F42" s="116" t="n">
        <v>4.374</v>
      </c>
      <c r="G42" s="117" t="n">
        <v>36.396</v>
      </c>
      <c r="H42" s="115" t="n">
        <v>20</v>
      </c>
      <c r="I42" s="115" t="n">
        <v>20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109.39</v>
      </c>
      <c r="K42" s="119" t="n">
        <f aca="false">IF(ISBLANK(E42),"",(0.000824493-(0.0000040899*E42)+(0.000000076438*E42^2)-(0.00000000082467*E42^3)+(0.0000000000053875*E42^4)))</f>
        <v>0.000756286329317769</v>
      </c>
      <c r="L42" s="119" t="n">
        <f aca="false">IF(ISBLANK(E42),"",(-0.00000572466+(0.00000010227*E42)-(0.0000000016546*E42^2)))</f>
        <v>-4.168297786E-006</v>
      </c>
      <c r="M42" s="119" t="n">
        <f aca="false">IF(ISBLANK(E42),"",IF(ISBLANK(G42),(O42+(K42*35)+(L42*35^1.5)+(0.00000048314*35^2)),(O42+(K42*G42)+(L42*G42^1.5)+(0.00000048314*G42^2))))</f>
        <v>1.02373964974584</v>
      </c>
      <c r="N42" s="120" t="n">
        <f aca="false">IF(ISBLANK(D42),"",IF(ISBLANK(G42),J42*(1+0.00001*(35-20)),J42*(1+0.00001*(G42-20))))</f>
        <v>109.4079355844</v>
      </c>
      <c r="O42" s="119" t="n">
        <f aca="false">IF(ISBLANK(E42),"",(0.999842594+(0.00006793952*E42)-(0.00000909529*E42^2)+(0.0000001001685*E42^3)-(0.000000001120083*E42^4)+(0.000000000006536332*E42^5)))</f>
        <v>0.99648910092621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4.57181759306091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4.46580104052425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204.1773737061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199.442674469813</v>
      </c>
      <c r="T42" s="32" t="n">
        <v>0</v>
      </c>
      <c r="U42" s="32" t="n">
        <v>0</v>
      </c>
      <c r="V42" s="124" t="n">
        <v>0.05</v>
      </c>
      <c r="W42" s="124" t="n">
        <v>0.05</v>
      </c>
      <c r="X42" s="124" t="n">
        <v>0.05</v>
      </c>
      <c r="Y42" s="124" t="n">
        <v>0.05</v>
      </c>
      <c r="Z42" s="32" t="n">
        <v>0.12</v>
      </c>
      <c r="AA42" s="32" t="n">
        <v>0.11</v>
      </c>
      <c r="AB42" s="124" t="n">
        <v>0.68</v>
      </c>
      <c r="AC42" s="124" t="n">
        <v>0.66</v>
      </c>
      <c r="AD42" s="142" t="n">
        <v>0.002</v>
      </c>
      <c r="AE42" s="142" t="n">
        <v>0.0026</v>
      </c>
      <c r="AF42" s="142" t="n">
        <v>-99999</v>
      </c>
      <c r="AG42" s="142" t="n">
        <v>0.004</v>
      </c>
      <c r="AH42" s="142" t="n">
        <v>0.0022</v>
      </c>
      <c r="AI42" s="142" t="n">
        <v>-99999</v>
      </c>
      <c r="AJ42" s="142" t="n">
        <v>-99999</v>
      </c>
      <c r="AK42" s="142" t="n">
        <v>-99999</v>
      </c>
      <c r="AL42" s="142" t="n">
        <v>0.0094</v>
      </c>
      <c r="AM42" s="142" t="n">
        <v>0.0074</v>
      </c>
      <c r="AN42" s="142" t="n">
        <v>-99999</v>
      </c>
      <c r="AO42" s="142" t="n">
        <v>0.0016</v>
      </c>
      <c r="AP42" s="142" t="n">
        <v>0.0623</v>
      </c>
      <c r="AQ42" s="142"/>
      <c r="AR42" s="142" t="n">
        <v>-99999</v>
      </c>
      <c r="AS42" s="142" t="n">
        <v>-99999</v>
      </c>
      <c r="AT42" s="142"/>
      <c r="AU42" s="142" t="n">
        <v>0.0091</v>
      </c>
      <c r="AV42" s="142" t="n">
        <v>-99999</v>
      </c>
      <c r="AW42" s="142" t="n">
        <v>0.0307</v>
      </c>
      <c r="AX42" s="142" t="n">
        <v>0.0465</v>
      </c>
      <c r="AY42" s="142"/>
      <c r="BA42" s="142" t="n">
        <v>-99999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2037</v>
      </c>
      <c r="E43" s="115" t="n">
        <v>27.1</v>
      </c>
      <c r="F43" s="116" t="n">
        <v>4.417</v>
      </c>
      <c r="G43" s="117" t="n">
        <v>36.395</v>
      </c>
      <c r="H43" s="115" t="n">
        <v>10</v>
      </c>
      <c r="I43" s="115" t="n">
        <v>10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110.47</v>
      </c>
      <c r="K43" s="119" t="n">
        <f aca="false">IF(ISBLANK(E43),"",(0.000824493-(0.0000040899*E43)+(0.000000076438*E43^2)-(0.00000000082467*E43^3)+(0.0000000000053875*E43^4)))</f>
        <v>0.000756286329317769</v>
      </c>
      <c r="L43" s="119" t="n">
        <f aca="false">IF(ISBLANK(E43),"",(-0.00000572466+(0.00000010227*E43)-(0.0000000016546*E43^2)))</f>
        <v>-4.168297786E-006</v>
      </c>
      <c r="M43" s="119" t="n">
        <f aca="false">IF(ISBLANK(E43),"",IF(ISBLANK(G43),(O43+(K43*35)+(L43*35^1.5)+(0.00000048314*35^2)),(O43+(K43*G43)+(L43*G43^1.5)+(0.00000048314*G43^2))))</f>
        <v>1.02373889601146</v>
      </c>
      <c r="N43" s="120" t="n">
        <f aca="false">IF(ISBLANK(D43),"",IF(ISBLANK(G43),J43*(1+0.00001*(35-20)),J43*(1+0.00001*(G43-20))))</f>
        <v>110.4881115565</v>
      </c>
      <c r="O43" s="119" t="n">
        <f aca="false">IF(ISBLANK(E43),"",(0.999842594+(0.00006793952*E43)-(0.00000909529*E43^2)+(0.0000001001685*E43^3)-(0.000000001120083*E43^4)+(0.000000000006536332*E43^5)))</f>
        <v>0.99648910092621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4.57094356387447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4.46495056667587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204.138339562634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199.404692307744</v>
      </c>
      <c r="T43" s="32"/>
      <c r="U43" s="32"/>
      <c r="V43" s="124"/>
      <c r="W43" s="124"/>
      <c r="X43" s="124"/>
      <c r="Y43" s="124"/>
      <c r="Z43" s="32"/>
      <c r="AA43" s="32"/>
      <c r="AB43" s="124"/>
      <c r="AC43" s="124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BA43" s="142"/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2038</v>
      </c>
      <c r="E44" s="115" t="n">
        <v>27.1</v>
      </c>
      <c r="F44" s="116" t="n">
        <v>4.46</v>
      </c>
      <c r="G44" s="117" t="n">
        <v>36.396</v>
      </c>
      <c r="H44" s="115" t="n">
        <v>10</v>
      </c>
      <c r="I44" s="115" t="n">
        <v>10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111.51</v>
      </c>
      <c r="K44" s="119" t="n">
        <f aca="false">IF(ISBLANK(E44),"",(0.000824493-(0.0000040899*E44)+(0.000000076438*E44^2)-(0.00000000082467*E44^3)+(0.0000000000053875*E44^4)))</f>
        <v>0.000756286329317769</v>
      </c>
      <c r="L44" s="119" t="n">
        <f aca="false">IF(ISBLANK(E44),"",(-0.00000572466+(0.00000010227*E44)-(0.0000000016546*E44^2)))</f>
        <v>-4.168297786E-006</v>
      </c>
      <c r="M44" s="119" t="n">
        <f aca="false">IF(ISBLANK(E44),"",IF(ISBLANK(G44),(O44+(K44*35)+(L44*35^1.5)+(0.00000048314*35^2)),(O44+(K44*G44)+(L44*G44^1.5)+(0.00000048314*G44^2))))</f>
        <v>1.02373964974584</v>
      </c>
      <c r="N44" s="120" t="n">
        <f aca="false">IF(ISBLANK(D44),"",IF(ISBLANK(G44),J44*(1+0.00001*(35-20)),J44*(1+0.00001*(G44-20))))</f>
        <v>111.5282831796</v>
      </c>
      <c r="O44" s="119" t="n">
        <f aca="false">IF(ISBLANK(E44),"",(0.999842594+(0.00006793952*E44)-(0.00000909529*E44^2)+(0.0000001001685*E44^3)-(0.000000001120083*E44^4)+(0.000000000006536332*E44^5)))</f>
        <v>0.99648910092621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4.57175620878865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4.46574107970094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204.174632284501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199.439996619444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2039</v>
      </c>
      <c r="E45" s="115" t="n">
        <v>27.3</v>
      </c>
      <c r="F45" s="116" t="n">
        <v>4.453</v>
      </c>
      <c r="G45" s="117" t="n">
        <v>36.403</v>
      </c>
      <c r="H45" s="115" t="n">
        <v>0</v>
      </c>
      <c r="I45" s="115" t="n">
        <v>2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111.47</v>
      </c>
      <c r="K45" s="119" t="n">
        <f aca="false">IF(ISBLANK(E45),"",(0.000824493-(0.0000040899*E45)+(0.000000076438*E45^2)-(0.00000000082467*E45^3)+(0.0000000000053875*E45^4)))</f>
        <v>0.000756020652891949</v>
      </c>
      <c r="L45" s="119" t="n">
        <f aca="false">IF(ISBLANK(E45),"",(-0.00000572466+(0.00000010227*E45)-(0.0000000016546*E45^2)))</f>
        <v>-4.165845834E-006</v>
      </c>
      <c r="M45" s="119" t="n">
        <f aca="false">IF(ISBLANK(E45),"",IF(ISBLANK(G45),(O45+(K45*35)+(L45*35^1.5)+(0.00000048314*35^2)),(O45+(K45*G45)+(L45*G45^1.5)+(0.00000048314*G45^2))))</f>
        <v>1.02368043504276</v>
      </c>
      <c r="N45" s="120" t="n">
        <f aca="false">IF(ISBLANK(D45),"",IF(ISBLANK(G45),J45*(1+0.00001*(35-20)),J45*(1+0.00001*(G45-20))))</f>
        <v>111.4882844241</v>
      </c>
      <c r="O45" s="119" t="n">
        <f aca="false">IF(ISBLANK(E45),"",(0.999842594+(0.00006793952*E45)-(0.00000909529*E45^2)+(0.0000001001685*E45^3)-(0.000000001120083*E45^4)+(0.000000000006536332*E45^5)))</f>
        <v>0.996433742949107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4.56622399443743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4.46059516048746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203.927563591576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199.21017986737</v>
      </c>
      <c r="T45" s="32" t="n">
        <v>0</v>
      </c>
      <c r="U45" s="32" t="n">
        <v>0</v>
      </c>
      <c r="V45" s="124" t="n">
        <v>0.11</v>
      </c>
      <c r="W45" s="124" t="n">
        <v>0.11</v>
      </c>
      <c r="X45" s="124" t="n">
        <v>0.11</v>
      </c>
      <c r="Y45" s="124" t="n">
        <v>0.11</v>
      </c>
      <c r="Z45" s="32" t="n">
        <v>0.11</v>
      </c>
      <c r="AA45" s="32" t="n">
        <v>0.1</v>
      </c>
      <c r="AB45" s="124" t="n">
        <v>0.77</v>
      </c>
      <c r="AC45" s="124" t="n">
        <v>0.75</v>
      </c>
      <c r="AD45" s="142" t="n">
        <v>-99999</v>
      </c>
      <c r="AE45" s="142" t="n">
        <v>0.0019</v>
      </c>
      <c r="AF45" s="142" t="n">
        <v>-99999</v>
      </c>
      <c r="AG45" s="142" t="n">
        <v>-99999</v>
      </c>
      <c r="AH45" s="142" t="n">
        <v>-99999</v>
      </c>
      <c r="AI45" s="142" t="n">
        <v>-99999</v>
      </c>
      <c r="AJ45" s="142" t="n">
        <v>-99999</v>
      </c>
      <c r="AK45" s="142" t="n">
        <v>-99999</v>
      </c>
      <c r="AL45" s="142" t="n">
        <v>0.0082</v>
      </c>
      <c r="AM45" s="142" t="n">
        <v>0.0068</v>
      </c>
      <c r="AN45" s="142" t="n">
        <v>-99999</v>
      </c>
      <c r="AO45" s="142" t="n">
        <v>0.0027</v>
      </c>
      <c r="AP45" s="142" t="n">
        <v>0.0609</v>
      </c>
      <c r="AQ45" s="142"/>
      <c r="AR45" s="142" t="n">
        <v>-99999</v>
      </c>
      <c r="AS45" s="142" t="n">
        <v>-99999</v>
      </c>
      <c r="AT45" s="142"/>
      <c r="AU45" s="142" t="n">
        <v>0.0076</v>
      </c>
      <c r="AV45" s="142" t="n">
        <v>-99999</v>
      </c>
      <c r="AW45" s="142" t="n">
        <v>0.0302</v>
      </c>
      <c r="AX45" s="142" t="n">
        <v>0.0366</v>
      </c>
      <c r="AY45" s="142"/>
      <c r="BA45" s="142" t="n">
        <v>-99999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 t="str">
        <f aca="false">IF(ISBLANK(D46),"",IF(VLOOKUP(D46,'Volumes flacons'!$A$5:$C$989,2)=0,"",IF(D46&gt;'Volumes flacons'!$A$989,"Mauvais numéro",IF(D46&lt;'Volumes flacons'!$A$5,"Mauvais numéro",(VLOOKUP(D46,'Volumes flacons'!$A$5:$C$989,3))))))</f>
        <v/>
      </c>
      <c r="K46" s="119" t="str">
        <f aca="false">IF(ISBLANK(E46),"",(0.000824493-(0.0000040899*E46)+(0.000000076438*E46^2)-(0.00000000082467*E46^3)+(0.0000000000053875*E46^4)))</f>
        <v/>
      </c>
      <c r="L46" s="119" t="str">
        <f aca="false">IF(ISBLANK(E46),"",(-0.00000572466+(0.00000010227*E46)-(0.0000000016546*E46^2)))</f>
        <v/>
      </c>
      <c r="M46" s="119" t="str">
        <f aca="false">IF(ISBLANK(E46),"",IF(ISBLANK(G46),(O46+(K46*35)+(L46*35^1.5)+(0.00000048314*35^2)),(O46+(K46*G46)+(L46*G46^1.5)+(0.00000048314*G46^2))))</f>
        <v/>
      </c>
      <c r="N46" s="120" t="str">
        <f aca="false">IF(ISBLANK(D46),"",IF(ISBLANK(G46),J46*(1+0.00001*(35-20)),J46*(1+0.00001*(G46-20))))</f>
        <v/>
      </c>
      <c r="O46" s="119" t="str">
        <f aca="false">IF(ISBLANK(E46),"",(0.999842594+(0.00006793952*E46)-(0.00000909529*E46^2)+(0.0000001001685*E46^3)-(0.000000001120083*E46^4)+(0.000000000006536332*E46^5)))</f>
        <v/>
      </c>
      <c r="P46" s="12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7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-7°30</v>
      </c>
      <c r="P9" s="29" t="s">
        <v>16</v>
      </c>
      <c r="Q9" s="33" t="n">
        <f aca="false">IF(ISBLANK(I9),"",IF(ISBLANK(J9),"",IF(J9&gt;60,"ERREUR !!",O11*(I9+(J9/60)))))</f>
        <v>-7.5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41341</v>
      </c>
      <c r="K11" s="38"/>
      <c r="L11" s="38"/>
      <c r="M11" s="38"/>
      <c r="N11" s="39" t="str">
        <f aca="false">I9&amp;"°"&amp;J9</f>
        <v>7°30</v>
      </c>
      <c r="O11" s="40" t="n">
        <f aca="false">IF(P9=M10,-1,1)</f>
        <v>-1</v>
      </c>
      <c r="P11" s="41" t="str">
        <f aca="false">TEXT(J11,"aaaa-mm-jj")&amp;"T"&amp;TEXT(J12,"hh:mm:ss")&amp;"z"</f>
        <v>2017-03-09T17:48:00z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0.741666666666667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21.2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21.6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4.9895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0.997951281016373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0.020046631843863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5.00315002463985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4.989440126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0.00499994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0.00401462829167481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144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144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45" t="n">
        <v>1</v>
      </c>
      <c r="D35" s="115" t="n">
        <v>2075</v>
      </c>
      <c r="E35" s="115" t="n">
        <v>7.4</v>
      </c>
      <c r="F35" s="116" t="n">
        <v>5.314</v>
      </c>
      <c r="G35" s="117" t="n">
        <v>34.942</v>
      </c>
      <c r="H35" s="115" t="n">
        <v>2000</v>
      </c>
      <c r="I35" s="115" t="n">
        <v>2020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110.99770773023</v>
      </c>
      <c r="K35" s="119" t="n">
        <f aca="false">IF(ISBLANK(E35),"",(0.000824493-(0.0000040899*E35)+(0.000000076438*E35^2)-(0.00000000082467*E35^3)+(0.0000000000053875*E35^4)))</f>
        <v>0.00079809546407174</v>
      </c>
      <c r="L35" s="119" t="n">
        <f aca="false">IF(ISBLANK(E35),"",(-0.00000572466+(0.00000010227*E35)-(0.0000000016546*E35^2)))</f>
        <v>-5.058467896E-006</v>
      </c>
      <c r="M35" s="119" t="n">
        <f aca="false">IF(ISBLANK(E35),"",IF(ISBLANK(G35),(O35+(K35*35)+(L35*35^1.5)+(0.00000048314*35^2)),(O35+(K35*G35)+(L35*G35^1.5)+(0.00000048314*G35^2))))</f>
        <v>1.02731678564785</v>
      </c>
      <c r="N35" s="120" t="n">
        <f aca="false">IF(ISBLANK(D35),"",IF(ISBLANK(G35),J35*(1+0.00001*(35-20)),J35*(1+0.00001*(G35-20))))</f>
        <v>111.014293007719</v>
      </c>
      <c r="O35" s="119" t="n">
        <f aca="false">IF(ISBLANK(E35),"",(0.999842594+(0.00006793952*E35)-(0.00000909529*E35^2)+(0.0000001001685*E35^3)-(0.000000001120083*E35^4)+(0.000000000006536332*E35^5)))</f>
        <v>0.999884665344083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5.47585797897676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5.33025261095443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244.551817341102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238.049081605225</v>
      </c>
      <c r="T35" s="32"/>
      <c r="U35" s="32"/>
      <c r="V35" s="124"/>
      <c r="W35" s="124"/>
      <c r="X35" s="124"/>
      <c r="Y35" s="124"/>
      <c r="Z35" s="32"/>
      <c r="AA35" s="32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46" t="n">
        <v>2</v>
      </c>
      <c r="D36" s="115" t="n">
        <v>2076</v>
      </c>
      <c r="E36" s="115" t="n">
        <v>8.3</v>
      </c>
      <c r="F36" s="116" t="n">
        <v>3.331</v>
      </c>
      <c r="G36" s="117" t="n">
        <v>34.579</v>
      </c>
      <c r="H36" s="115" t="n">
        <v>1000</v>
      </c>
      <c r="I36" s="115" t="n">
        <v>1009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106.398627209907</v>
      </c>
      <c r="K36" s="119" t="n">
        <f aca="false">IF(ISBLANK(E36),"",(0.000824493-(0.0000040899*E36)+(0.000000076438*E36^2)-(0.00000000082467*E36^3)+(0.0000000000053875*E36^4)))</f>
        <v>0.000795366676405149</v>
      </c>
      <c r="L36" s="119" t="n">
        <f aca="false">IF(ISBLANK(E36),"",(-0.00000572466+(0.00000010227*E36)-(0.0000000016546*E36^2)))</f>
        <v>-4.989804394E-006</v>
      </c>
      <c r="M36" s="119" t="n">
        <f aca="false">IF(ISBLANK(E36),"",IF(ISBLANK(G36),(O36+(K36*35)+(L36*35^1.5)+(0.00000048314*35^2)),(O36+(K36*G36)+(L36*G36^1.5)+(0.00000048314*G36^2))))</f>
        <v>1.02689819550461</v>
      </c>
      <c r="N36" s="120" t="n">
        <f aca="false">IF(ISBLANK(D36),"",IF(ISBLANK(G36),J36*(1+0.00001*(35-20)),J36*(1+0.00001*(G36-20))))</f>
        <v>106.414139065768</v>
      </c>
      <c r="O36" s="119" t="n">
        <f aca="false">IF(ISBLANK(E36),"",(0.999842594+(0.00006793952*E36)-(0.00000909529*E36^2)+(0.0000001001685*E36^3)-(0.000000001120083*E36^4)+(0.000000000006536332*E36^5)))</f>
        <v>0.999832134276928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3.57756814716203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3.48385863644843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159.774193452256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155.589126703787</v>
      </c>
      <c r="T36" s="32"/>
      <c r="U36" s="32"/>
      <c r="V36" s="124"/>
      <c r="W36" s="124"/>
      <c r="X36" s="124"/>
      <c r="Y36" s="124"/>
      <c r="Z36" s="32"/>
      <c r="AA36" s="32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46" t="n">
        <v>3</v>
      </c>
      <c r="D37" s="115" t="n">
        <v>2077</v>
      </c>
      <c r="E37" s="115" t="n">
        <v>10.9</v>
      </c>
      <c r="F37" s="116" t="n">
        <v>1.817</v>
      </c>
      <c r="G37" s="117" t="n">
        <v>34.651</v>
      </c>
      <c r="H37" s="115" t="n">
        <v>500</v>
      </c>
      <c r="I37" s="115" t="n">
        <v>504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117.65506019962</v>
      </c>
      <c r="K37" s="119" t="n">
        <f aca="false">IF(ISBLANK(E37),"",(0.000824493-(0.0000040899*E37)+(0.000000076438*E37^2)-(0.00000000082467*E37^3)+(0.0000000000053875*E37^4)))</f>
        <v>0.000788002766173809</v>
      </c>
      <c r="L37" s="119" t="n">
        <f aca="false">IF(ISBLANK(E37),"",(-0.00000572466+(0.00000010227*E37)-(0.0000000016546*E37^2)))</f>
        <v>-4.806500026E-006</v>
      </c>
      <c r="M37" s="119" t="n">
        <f aca="false">IF(ISBLANK(E37),"",IF(ISBLANK(G37),(O37+(K37*35)+(L37*35^1.5)+(0.00000048314*35^2)),(O37+(K37*G37)+(L37*G37^1.5)+(0.00000048314*G37^2))))</f>
        <v>1.02652222694146</v>
      </c>
      <c r="N37" s="120" t="n">
        <f aca="false">IF(ISBLANK(D37),"",IF(ISBLANK(G37),J37*(1+0.00001*(35-20)),J37*(1+0.00001*(G37-20))))</f>
        <v>117.67229784249</v>
      </c>
      <c r="O37" s="119" t="n">
        <f aca="false">IF(ISBLANK(E37),"",(0.999842594+(0.00006793952*E37)-(0.00000909529*E37^2)+(0.0000001001685*E37^3)-(0.000000001120083*E37^4)+(0.000000000006536332*E37^5)))</f>
        <v>0.999617439285541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1.75478873142109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1.70945030255168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78.368864745266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76.3440505119579</v>
      </c>
      <c r="T37" s="32"/>
      <c r="U37" s="32"/>
      <c r="V37" s="124"/>
      <c r="W37" s="124"/>
      <c r="X37" s="124"/>
      <c r="Y37" s="124"/>
      <c r="Z37" s="32"/>
      <c r="AA37" s="32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46" t="n">
        <v>4</v>
      </c>
      <c r="D38" s="115" t="n">
        <v>2078</v>
      </c>
      <c r="E38" s="115" t="n">
        <v>18.4</v>
      </c>
      <c r="F38" s="116" t="n">
        <v>2.47</v>
      </c>
      <c r="G38" s="117" t="n">
        <v>35.74</v>
      </c>
      <c r="H38" s="115" t="n">
        <v>100</v>
      </c>
      <c r="I38" s="115" t="n">
        <v>102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110.09049390415</v>
      </c>
      <c r="K38" s="119" t="n">
        <f aca="false">IF(ISBLANK(E38),"",(0.000824493-(0.0000040899*E38)+(0.000000076438*E38^2)-(0.00000000082467*E38^3)+(0.0000000000053875*E38^4)))</f>
        <v>0.00077059793494784</v>
      </c>
      <c r="L38" s="119" t="n">
        <f aca="false">IF(ISBLANK(E38),"",(-0.00000572466+(0.00000010227*E38)-(0.0000000016546*E38^2)))</f>
        <v>-4.403073376E-006</v>
      </c>
      <c r="M38" s="119" t="n">
        <f aca="false">IF(ISBLANK(E38),"",IF(ISBLANK(G38),(O38+(K38*35)+(L38*35^1.5)+(0.00000048314*35^2)),(O38+(K38*G38)+(L38*G38^1.5)+(0.00000048314*G38^2))))</f>
        <v>1.02574030687852</v>
      </c>
      <c r="N38" s="120" t="n">
        <f aca="false">IF(ISBLANK(D38),"",IF(ISBLANK(G38),J38*(1+0.00001*(35-20)),J38*(1+0.00001*(G38-20))))</f>
        <v>110.107822147891</v>
      </c>
      <c r="O38" s="119" t="n">
        <f aca="false">IF(ISBLANK(E38),"",(0.999842594+(0.00006793952*E38)-(0.00000909529*E38^2)+(0.0000001001685*E38^3)-(0.000000001120083*E38^4)+(0.000000000006536332*E38^5)))</f>
        <v>0.998522778246976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2.55807708274288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2.49388374970609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114.243722515297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111.376848261874</v>
      </c>
      <c r="T38" s="32"/>
      <c r="U38" s="32"/>
      <c r="V38" s="124"/>
      <c r="W38" s="124"/>
      <c r="X38" s="124"/>
      <c r="Y38" s="124"/>
      <c r="Z38" s="32"/>
      <c r="AA38" s="32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46" t="n">
        <v>5</v>
      </c>
      <c r="D39" s="115" t="n">
        <v>2079</v>
      </c>
      <c r="E39" s="115" t="n">
        <v>23.4</v>
      </c>
      <c r="F39" s="116" t="n">
        <v>4.51</v>
      </c>
      <c r="G39" s="117" t="n">
        <v>36.496</v>
      </c>
      <c r="H39" s="115" t="n">
        <v>80</v>
      </c>
      <c r="I39" s="115" t="n">
        <v>75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107.716585598878</v>
      </c>
      <c r="K39" s="119" t="n">
        <f aca="false">IF(ISBLANK(E39),"",(0.000824493-(0.0000040899*E39)+(0.000000076438*E39^2)-(0.00000000082467*E39^3)+(0.0000000000053875*E39^4)))</f>
        <v>0.00076169260451334</v>
      </c>
      <c r="L39" s="119" t="n">
        <f aca="false">IF(ISBLANK(E39),"",(-0.00000572466+(0.00000010227*E39)-(0.0000000016546*E39^2)))</f>
        <v>-4.237534776E-006</v>
      </c>
      <c r="M39" s="119" t="n">
        <f aca="false">IF(ISBLANK(E39),"",IF(ISBLANK(G39),(O39+(K39*35)+(L39*35^1.5)+(0.00000048314*35^2)),(O39+(K39*G39)+(L39*G39^1.5)+(0.00000048314*G39^2))))</f>
        <v>1.02495361011091</v>
      </c>
      <c r="N39" s="120" t="n">
        <f aca="false">IF(ISBLANK(D39),"",IF(ISBLANK(G39),J39*(1+0.00001*(35-20)),J39*(1+0.00001*(G39-20))))</f>
        <v>107.734354526838</v>
      </c>
      <c r="O39" s="119" t="n">
        <f aca="false">IF(ISBLANK(E39),"",(0.999842594+(0.00006793952*E39)-(0.00000909529*E39^2)+(0.0000001001685*E39^3)-(0.000000001120083*E39^4)+(0.000000000006536332*E39^5)))</f>
        <v>0.997445643495083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4.78909830786867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4.67250250218684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213.881130429415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208.673961747664</v>
      </c>
      <c r="T39" s="32"/>
      <c r="U39" s="32"/>
      <c r="V39" s="124"/>
      <c r="W39" s="124"/>
      <c r="X39" s="124"/>
      <c r="Y39" s="124"/>
      <c r="Z39" s="32"/>
      <c r="AA39" s="32"/>
      <c r="AB39" s="124"/>
      <c r="AC39" s="124"/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46" t="n">
        <v>6</v>
      </c>
      <c r="D40" s="115" t="n">
        <v>2080</v>
      </c>
      <c r="E40" s="115" t="n">
        <v>24.7</v>
      </c>
      <c r="F40" s="116" t="n">
        <v>4.721</v>
      </c>
      <c r="G40" s="117" t="n">
        <v>36.562</v>
      </c>
      <c r="H40" s="115" t="n">
        <v>60</v>
      </c>
      <c r="I40" s="115" t="n">
        <v>61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108.728955940893</v>
      </c>
      <c r="K40" s="119" t="n">
        <f aca="false">IF(ISBLANK(E40),"",(0.000824493-(0.0000040899*E40)+(0.000000076438*E40^2)-(0.00000000082467*E40^3)+(0.0000000000053875*E40^4)))</f>
        <v>0.000759684673629729</v>
      </c>
      <c r="L40" s="119" t="n">
        <f aca="false">IF(ISBLANK(E40),"",(-0.00000572466+(0.00000010227*E40)-(0.0000000016546*E40^2)))</f>
        <v>-4.208045914E-006</v>
      </c>
      <c r="M40" s="119" t="n">
        <f aca="false">IF(ISBLANK(E40),"",IF(ISBLANK(G40),(O40+(K40*35)+(L40*35^1.5)+(0.00000048314*35^2)),(O40+(K40*G40)+(L40*G40^1.5)+(0.00000048314*G40^2))))</f>
        <v>1.02461554034383</v>
      </c>
      <c r="N40" s="120" t="n">
        <f aca="false">IF(ISBLANK(D40),"",IF(ISBLANK(G40),J40*(1+0.00001*(35-20)),J40*(1+0.00001*(G40-20))))</f>
        <v>108.746963630576</v>
      </c>
      <c r="O40" s="119" t="n">
        <f aca="false">IF(ISBLANK(E40),"",(0.999842594+(0.00006793952*E40)-(0.00000909529*E40^2)+(0.0000001001685*E40^3)-(0.000000001120083*E40^4)+(0.000000000006536332*E40^5)))</f>
        <v>0.997124402559411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4.96634604591842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4.84703369251248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221.797014410717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216.468524707607</v>
      </c>
      <c r="T40" s="32"/>
      <c r="U40" s="32"/>
      <c r="V40" s="124"/>
      <c r="W40" s="124"/>
      <c r="X40" s="124"/>
      <c r="Y40" s="124"/>
      <c r="Z40" s="32"/>
      <c r="AA40" s="32"/>
      <c r="AB40" s="124"/>
      <c r="AC40" s="124"/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46" t="n">
        <v>7</v>
      </c>
      <c r="D41" s="115" t="n">
        <v>2081</v>
      </c>
      <c r="E41" s="115" t="n">
        <v>26.9</v>
      </c>
      <c r="F41" s="116" t="n">
        <v>4.883</v>
      </c>
      <c r="G41" s="117" t="n">
        <v>36.379</v>
      </c>
      <c r="H41" s="115" t="n">
        <v>40</v>
      </c>
      <c r="I41" s="115" t="n">
        <v>40.4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119.400871030793</v>
      </c>
      <c r="K41" s="119" t="n">
        <f aca="false">IF(ISBLANK(E41),"",(0.000824493-(0.0000040899*E41)+(0.000000076438*E41^2)-(0.00000000082467*E41^3)+(0.0000000000053875*E41^4)))</f>
        <v>0.000756554656331409</v>
      </c>
      <c r="L41" s="119" t="n">
        <f aca="false">IF(ISBLANK(E41),"",(-0.00000572466+(0.00000010227*E41)-(0.0000000016546*E41^2)))</f>
        <v>-4.170882106E-006</v>
      </c>
      <c r="M41" s="119" t="n">
        <f aca="false">IF(ISBLANK(E41),"",IF(ISBLANK(G41),(O41+(K41*35)+(L41*35^1.5)+(0.00000048314*35^2)),(O41+(K41*G41)+(L41*G41^1.5)+(0.00000048314*G41^2))))</f>
        <v>1.02379102181179</v>
      </c>
      <c r="N41" s="120" t="n">
        <f aca="false">IF(ISBLANK(D41),"",IF(ISBLANK(G41),J41*(1+0.00001*(35-20)),J41*(1+0.00001*(G41-20))))</f>
        <v>119.420427699459</v>
      </c>
      <c r="O41" s="119" t="n">
        <f aca="false">IF(ISBLANK(E41),"",(0.999842594+(0.00006793952*E41)-(0.00000909529*E41^2)+(0.0000001001685*E41^3)-(0.000000001120083*E41^4)+(0.000000000006536332*E41^5)))</f>
        <v>0.996544091998748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4.6702720183109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4.5617434796859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208.574348337765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203.727463802772</v>
      </c>
      <c r="T41" s="32"/>
      <c r="U41" s="32"/>
      <c r="V41" s="124"/>
      <c r="W41" s="124"/>
      <c r="X41" s="124"/>
      <c r="Y41" s="124"/>
      <c r="Z41" s="32"/>
      <c r="AA41" s="32"/>
      <c r="AB41" s="124"/>
      <c r="AC41" s="124"/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46" t="n">
        <v>8</v>
      </c>
      <c r="D42" s="115" t="n">
        <v>2082</v>
      </c>
      <c r="E42" s="115" t="n">
        <v>27.3</v>
      </c>
      <c r="F42" s="116" t="n">
        <v>4.45</v>
      </c>
      <c r="G42" s="117" t="n">
        <v>36.397</v>
      </c>
      <c r="H42" s="115" t="n">
        <v>20</v>
      </c>
      <c r="I42" s="115" t="n">
        <v>20.2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111.179069723571</v>
      </c>
      <c r="K42" s="119" t="n">
        <f aca="false">IF(ISBLANK(E42),"",(0.000824493-(0.0000040899*E42)+(0.000000076438*E42^2)-(0.00000000082467*E42^3)+(0.0000000000053875*E42^4)))</f>
        <v>0.000756020652891949</v>
      </c>
      <c r="L42" s="119" t="n">
        <f aca="false">IF(ISBLANK(E42),"",(-0.00000572466+(0.00000010227*E42)-(0.0000000016546*E42^2)))</f>
        <v>-4.165845834E-006</v>
      </c>
      <c r="M42" s="119" t="n">
        <f aca="false">IF(ISBLANK(E42),"",IF(ISBLANK(G42),(O42+(K42*35)+(L42*35^1.5)+(0.00000048314*35^2)),(O42+(K42*G42)+(L42*G42^1.5)+(0.00000048314*G42^2))))</f>
        <v>1.02367591408527</v>
      </c>
      <c r="N42" s="120" t="n">
        <f aca="false">IF(ISBLANK(D42),"",IF(ISBLANK(G42),J42*(1+0.00001*(35-20)),J42*(1+0.00001*(G42-20))))</f>
        <v>111.197299755634</v>
      </c>
      <c r="O42" s="119" t="n">
        <f aca="false">IF(ISBLANK(E42),"",(0.999842594+(0.00006793952*E42)-(0.00000909529*E42^2)+(0.0000001001685*E42^3)-(0.000000001120083*E42^4)+(0.000000000006536332*E42^5)))</f>
        <v>0.996433742949107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4.57529864327439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4.46947962760535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204.332837408634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199.606960168855</v>
      </c>
      <c r="T42" s="32"/>
      <c r="U42" s="32"/>
      <c r="V42" s="124"/>
      <c r="W42" s="124"/>
      <c r="X42" s="124"/>
      <c r="Y42" s="124"/>
      <c r="Z42" s="32"/>
      <c r="AA42" s="32"/>
      <c r="AB42" s="124"/>
      <c r="AC42" s="124"/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46" t="n">
        <v>9</v>
      </c>
      <c r="D43" s="115" t="n">
        <v>2083</v>
      </c>
      <c r="E43" s="115" t="n">
        <v>27.5</v>
      </c>
      <c r="F43" s="116" t="n">
        <v>4.373</v>
      </c>
      <c r="G43" s="117" t="n">
        <v>36.4</v>
      </c>
      <c r="H43" s="115" t="n">
        <v>10</v>
      </c>
      <c r="I43" s="115" t="n">
        <v>10.4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109.430192197379</v>
      </c>
      <c r="K43" s="119" t="n">
        <f aca="false">IF(ISBLANK(E43),"",(0.000824493-(0.0000040899*E43)+(0.000000076438*E43^2)-(0.00000000082467*E43^3)+(0.0000000000053875*E43^4)))</f>
        <v>0.000755757615605469</v>
      </c>
      <c r="L43" s="119" t="n">
        <f aca="false">IF(ISBLANK(E43),"",(-0.00000572466+(0.00000010227*E43)-(0.0000000016546*E43^2)))</f>
        <v>-4.16352625E-006</v>
      </c>
      <c r="M43" s="119" t="n">
        <f aca="false">IF(ISBLANK(E43),"",IF(ISBLANK(G43),(O43+(K43*35)+(L43*35^1.5)+(0.00000048314*35^2)),(O43+(K43*G43)+(L43*G43^1.5)+(0.00000048314*G43^2))))</f>
        <v>1.0236133858067</v>
      </c>
      <c r="N43" s="120" t="n">
        <f aca="false">IF(ISBLANK(D43),"",IF(ISBLANK(G43),J43*(1+0.00001*(35-20)),J43*(1+0.00001*(G43-20))))</f>
        <v>109.448138748899</v>
      </c>
      <c r="O43" s="119" t="n">
        <f aca="false">IF(ISBLANK(E43),"",(0.999842594+(0.00006793952*E43)-(0.00000909529*E43^2)+(0.0000001001685*E43^3)-(0.000000001120083*E43^4)+(0.000000000006536332*E43^5)))</f>
        <v>0.99637801934724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4.56905823671727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4.46365620074072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204.054140851793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199.34688592508</v>
      </c>
      <c r="T43" s="32"/>
      <c r="U43" s="32"/>
      <c r="V43" s="124"/>
      <c r="W43" s="124"/>
      <c r="X43" s="124"/>
      <c r="Y43" s="124"/>
      <c r="Z43" s="32"/>
      <c r="AA43" s="32"/>
      <c r="AB43" s="124"/>
      <c r="AC43" s="124"/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46" t="n">
        <v>10</v>
      </c>
      <c r="D44" s="115" t="n">
        <v>2084</v>
      </c>
      <c r="E44" s="115" t="n">
        <v>27.6</v>
      </c>
      <c r="F44" s="116" t="n">
        <v>4.359</v>
      </c>
      <c r="G44" s="117" t="n">
        <v>36.405</v>
      </c>
      <c r="H44" s="115" t="n">
        <v>0</v>
      </c>
      <c r="I44" s="115" t="n">
        <v>2.3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109.283119775488</v>
      </c>
      <c r="K44" s="119" t="n">
        <f aca="false">IF(ISBLANK(E44),"",(0.000824493-(0.0000040899*E44)+(0.000000076438*E44^2)-(0.00000000082467*E44^3)+(0.0000000000053875*E44^4)))</f>
        <v>0.0007556270831184</v>
      </c>
      <c r="L44" s="119" t="n">
        <f aca="false">IF(ISBLANK(E44),"",(-0.00000572466+(0.00000010227*E44)-(0.0000000016546*E44^2)))</f>
        <v>-4.162416096E-006</v>
      </c>
      <c r="M44" s="119" t="n">
        <f aca="false">IF(ISBLANK(E44),"",IF(ISBLANK(G44),(O44+(K44*35)+(L44*35^1.5)+(0.00000048314*35^2)),(O44+(K44*G44)+(L44*G44^1.5)+(0.00000048314*G44^2))))</f>
        <v>1.02358464536992</v>
      </c>
      <c r="N44" s="120" t="n">
        <f aca="false">IF(ISBLANK(D44),"",IF(ISBLANK(G44),J44*(1+0.00001*(35-20)),J44*(1+0.00001*(G44-20))))</f>
        <v>109.301047671287</v>
      </c>
      <c r="O44" s="119" t="n">
        <f aca="false">IF(ISBLANK(E44),"",(0.999842594+(0.00006793952*E44)-(0.00000909529*E44^2)+(0.0000001001685*E44^3)-(0.000000001120083*E44^4)+(0.000000000006536332*E44^5)))</f>
        <v>0.996350020834558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4.56062361616743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4.45554125572022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203.677450698037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198.984472480465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46" t="n">
        <v>11</v>
      </c>
      <c r="D45" s="115" t="n">
        <v>2085</v>
      </c>
      <c r="E45" s="115" t="n">
        <v>27.6</v>
      </c>
      <c r="F45" s="116" t="n">
        <v>4.633</v>
      </c>
      <c r="G45" s="117" t="n">
        <v>36.404</v>
      </c>
      <c r="H45" s="115" t="n">
        <v>0</v>
      </c>
      <c r="I45" s="115" t="n">
        <v>2.3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116.158259585244</v>
      </c>
      <c r="K45" s="119" t="n">
        <f aca="false">IF(ISBLANK(E45),"",(0.000824493-(0.0000040899*E45)+(0.000000076438*E45^2)-(0.00000000082467*E45^3)+(0.0000000000053875*E45^4)))</f>
        <v>0.0007556270831184</v>
      </c>
      <c r="L45" s="119" t="n">
        <f aca="false">IF(ISBLANK(E45),"",(-0.00000572466+(0.00000010227*E45)-(0.0000000016546*E45^2)))</f>
        <v>-4.162416096E-006</v>
      </c>
      <c r="M45" s="119" t="n">
        <f aca="false">IF(ISBLANK(E45),"",IF(ISBLANK(G45),(O45+(K45*35)+(L45*35^1.5)+(0.00000048314*35^2)),(O45+(K45*G45)+(L45*G45^1.5)+(0.00000048314*G45^2))))</f>
        <v>1.02358389223752</v>
      </c>
      <c r="N45" s="120" t="n">
        <f aca="false">IF(ISBLANK(D45),"",IF(ISBLANK(G45),J45*(1+0.00001*(35-20)),J45*(1+0.00001*(G45-20))))</f>
        <v>116.177314186146</v>
      </c>
      <c r="O45" s="119" t="n">
        <f aca="false">IF(ISBLANK(E45),"",(0.999842594+(0.00006793952*E45)-(0.00000909529*E45^2)+(0.0000001001685*E45^3)-(0.000000001120083*E45^4)+(0.000000000006536332*E45^5)))</f>
        <v>0.996350020834558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4.55627494628139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4.45129605969232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203.483239100927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198.794882025859</v>
      </c>
      <c r="T45" s="32"/>
      <c r="U45" s="32"/>
      <c r="V45" s="124"/>
      <c r="W45" s="124"/>
      <c r="X45" s="124"/>
      <c r="Y45" s="124"/>
      <c r="Z45" s="32"/>
      <c r="AA45" s="32"/>
      <c r="AB45" s="124"/>
      <c r="AC45" s="124"/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46" t="n">
        <v>12</v>
      </c>
      <c r="D46" s="115"/>
      <c r="E46" s="115"/>
      <c r="F46" s="116"/>
      <c r="G46" s="117"/>
      <c r="H46" s="115"/>
      <c r="I46" s="115"/>
      <c r="J46" s="118" t="str">
        <f aca="false">IF(ISBLANK(D46),"",IF(VLOOKUP(D46,'Volumes flacons'!$A$5:$C$989,2)=0,"",IF(D46&gt;'Volumes flacons'!$A$989,"Mauvais numéro",IF(D46&lt;'Volumes flacons'!$A$5,"Mauvais numéro",(VLOOKUP(D46,'Volumes flacons'!$A$5:$C$989,3))))))</f>
        <v/>
      </c>
      <c r="K46" s="119" t="str">
        <f aca="false">IF(ISBLANK(E46),"",(0.000824493-(0.0000040899*E46)+(0.000000076438*E46^2)-(0.00000000082467*E46^3)+(0.0000000000053875*E46^4)))</f>
        <v/>
      </c>
      <c r="L46" s="119" t="str">
        <f aca="false">IF(ISBLANK(E46),"",(-0.00000572466+(0.00000010227*E46)-(0.0000000016546*E46^2)))</f>
        <v/>
      </c>
      <c r="M46" s="119" t="str">
        <f aca="false">IF(ISBLANK(E46),"",IF(ISBLANK(G46),(O46+(K46*35)+(L46*35^1.5)+(0.00000048314*35^2)),(O46+(K46*G46)+(L46*G46^1.5)+(0.00000048314*G46^2))))</f>
        <v/>
      </c>
      <c r="N46" s="120" t="str">
        <f aca="false">IF(ISBLANK(D46),"",IF(ISBLANK(G46),J46*(1+0.00001*(35-20)),J46*(1+0.00001*(G46-20))))</f>
        <v/>
      </c>
      <c r="O46" s="119" t="str">
        <f aca="false">IF(ISBLANK(E46),"",(0.999842594+(0.00006793952*E46)-(0.00000909529*E46^2)+(0.0000001001685*E46^3)-(0.000000001120083*E46^4)+(0.000000000006536332*E46^5)))</f>
        <v/>
      </c>
      <c r="P46" s="12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46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46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46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46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46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46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46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46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46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46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46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48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7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-7°0</v>
      </c>
      <c r="P9" s="29" t="s">
        <v>16</v>
      </c>
      <c r="Q9" s="33" t="n">
        <f aca="false">IF(ISBLANK(I9),"",IF(ISBLANK(J9),"",IF(J9&gt;60,"ERREUR !!",O11*(I9+(J9/60)))))</f>
        <v>-7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41341</v>
      </c>
      <c r="K11" s="38"/>
      <c r="L11" s="38"/>
      <c r="M11" s="38"/>
      <c r="N11" s="39" t="str">
        <f aca="false">I9&amp;"°"&amp;J9</f>
        <v>7°0</v>
      </c>
      <c r="O11" s="40" t="n">
        <f aca="false">IF(P9=M10,-1,1)</f>
        <v>-1</v>
      </c>
      <c r="P11" s="41" t="str">
        <f aca="false">TEXT(J11,"aaaa-mm-jj")&amp;"T"&amp;TEXT(J12,"hh:mm:ss")&amp;"z"</f>
        <v>2017-03-09T22:24:00z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0.933333333333333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21.2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21.2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4.9895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0.997951281016373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0.020046631843863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5.00315002463985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4.989440126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0.00499994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0.00401462829167481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2013</v>
      </c>
      <c r="E35" s="115" t="n">
        <v>6.3</v>
      </c>
      <c r="F35" s="116" t="n">
        <v>5.233</v>
      </c>
      <c r="G35" s="117" t="n">
        <v>34.941</v>
      </c>
      <c r="H35" s="115" t="n">
        <v>2000</v>
      </c>
      <c r="I35" s="115" t="n">
        <v>2021.2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109.83</v>
      </c>
      <c r="K35" s="119" t="n">
        <f aca="false">IF(ISBLANK(E35),"",(0.000824493-(0.0000040899*E35)+(0.000000076438*E35^2)-(0.00000000082467*E35^3)+(0.0000000000053875*E35^4)))</f>
        <v>0.000801562734868249</v>
      </c>
      <c r="L35" s="119" t="n">
        <f aca="false">IF(ISBLANK(E35),"",(-0.00000572466+(0.00000010227*E35)-(0.0000000016546*E35^2)))</f>
        <v>-5.146030074E-006</v>
      </c>
      <c r="M35" s="119" t="n">
        <f aca="false">IF(ISBLANK(E35),"",IF(ISBLANK(G35),(O35+(K35*35)+(L35*35^1.5)+(0.00000048314*35^2)),(O35+(K35*G35)+(L35*G35^1.5)+(0.00000048314*G35^2))))</f>
        <v>1.02746736631802</v>
      </c>
      <c r="N35" s="120" t="n">
        <f aca="false">IF(ISBLANK(D35),"",IF(ISBLANK(G35),J35*(1+0.00001*(35-20)),J35*(1+0.00001*(G35-20))))</f>
        <v>109.8464097003</v>
      </c>
      <c r="O35" s="119" t="n">
        <f aca="false">IF(ISBLANK(E35),"",(0.999842594+(0.00006793952*E35)-(0.00000909529*E35^2)+(0.0000001001685*E35^3)-(0.000000001120083*E35^4)+(0.000000000006536332*E35^5)))</f>
        <v>0.999932968155385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5.45055192364239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5.30484188823896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243.421648909869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236.914238728752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2014</v>
      </c>
      <c r="E36" s="115" t="n">
        <v>6.5</v>
      </c>
      <c r="F36" s="116" t="n">
        <v>5.337</v>
      </c>
      <c r="G36" s="117" t="n">
        <v>34.94</v>
      </c>
      <c r="H36" s="115" t="n">
        <v>2000</v>
      </c>
      <c r="I36" s="115" t="n">
        <v>2021.8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112.03</v>
      </c>
      <c r="K36" s="119" t="n">
        <f aca="false">IF(ISBLANK(E36),"",(0.000824493-(0.0000040899*E36)+(0.000000076438*E36^2)-(0.00000000082467*E36^3)+(0.0000000000053875*E36^4)))</f>
        <v>0.000800921297525469</v>
      </c>
      <c r="L36" s="119" t="n">
        <f aca="false">IF(ISBLANK(E36),"",(-0.00000572466+(0.00000010227*E36)-(0.0000000016546*E36^2)))</f>
        <v>-5.12981185E-006</v>
      </c>
      <c r="M36" s="119" t="n">
        <f aca="false">IF(ISBLANK(E36),"",IF(ISBLANK(G36),(O36+(K36*35)+(L36*35^1.5)+(0.00000048314*35^2)),(O36+(K36*G36)+(L36*G36^1.5)+(0.00000048314*G36^2))))</f>
        <v>1.02744005627769</v>
      </c>
      <c r="N36" s="120" t="n">
        <f aca="false">IF(ISBLANK(D36),"",IF(ISBLANK(G36),J36*(1+0.00001*(35-20)),J36*(1+0.00001*(G36-20))))</f>
        <v>112.046737282</v>
      </c>
      <c r="O36" s="119" t="n">
        <f aca="false">IF(ISBLANK(E36),"",(0.999842594+(0.00006793952*E36)-(0.00000909529*E36^2)+(0.0000001001685*E36^3)-(0.000000001120083*E36^4)+(0.000000000006536332*E36^5)))</f>
        <v>0.9999255100741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5.44802223209166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5.30252076391616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243.308672885213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236.810577316496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2015</v>
      </c>
      <c r="E37" s="115" t="n">
        <v>7.6</v>
      </c>
      <c r="F37" s="116" t="n">
        <v>3.375</v>
      </c>
      <c r="G37" s="117" t="n">
        <v>34.567</v>
      </c>
      <c r="H37" s="115" t="n">
        <v>1000</v>
      </c>
      <c r="I37" s="115" t="n">
        <v>1009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110.12</v>
      </c>
      <c r="K37" s="119" t="n">
        <f aca="false">IF(ISBLANK(E37),"",(0.000824493-(0.0000040899*E37)+(0.000000076438*E37^2)-(0.00000000082467*E37^3)+(0.0000000000053875*E37^4)))</f>
        <v>0.0007974807824144</v>
      </c>
      <c r="L37" s="119" t="n">
        <f aca="false">IF(ISBLANK(E37),"",(-0.00000572466+(0.00000010227*E37)-(0.0000000016546*E37^2)))</f>
        <v>-5.042977696E-006</v>
      </c>
      <c r="M37" s="119" t="n">
        <f aca="false">IF(ISBLANK(E37),"",IF(ISBLANK(G37),(O37+(K37*35)+(L37*35^1.5)+(0.00000048314*35^2)),(O37+(K37*G37)+(L37*G37^1.5)+(0.00000048314*G37^2))))</f>
        <v>1.02699290668506</v>
      </c>
      <c r="N37" s="120" t="n">
        <f aca="false">IF(ISBLANK(D37),"",IF(ISBLANK(G37),J37*(1+0.00001*(35-20)),J37*(1+0.00001*(G37-20))))</f>
        <v>110.1360411804</v>
      </c>
      <c r="O37" s="119" t="n">
        <f aca="false">IF(ISBLANK(E37),"",(0.999842594+(0.00006793952*E37)-(0.00000909529*E37^2)+(0.0000001001685*E37^3)-(0.000000001120083*E37^4)+(0.000000000006536332*E37^5)))</f>
        <v>0.999873990858795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3.50025419295636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3.40825547106702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156.321352257431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152.212689337853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2016</v>
      </c>
      <c r="E38" s="115" t="n">
        <v>10.9</v>
      </c>
      <c r="F38" s="116" t="n">
        <v>1.68</v>
      </c>
      <c r="G38" s="117" t="n">
        <v>34.647</v>
      </c>
      <c r="H38" s="115" t="n">
        <v>500</v>
      </c>
      <c r="I38" s="115" t="n">
        <v>504.3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107.63</v>
      </c>
      <c r="K38" s="119" t="n">
        <f aca="false">IF(ISBLANK(E38),"",(0.000824493-(0.0000040899*E38)+(0.000000076438*E38^2)-(0.00000000082467*E38^3)+(0.0000000000053875*E38^4)))</f>
        <v>0.000788002766173809</v>
      </c>
      <c r="L38" s="119" t="n">
        <f aca="false">IF(ISBLANK(E38),"",(-0.00000572466+(0.00000010227*E38)-(0.0000000016546*E38^2)))</f>
        <v>-4.806500026E-006</v>
      </c>
      <c r="M38" s="119" t="n">
        <f aca="false">IF(ISBLANK(E38),"",IF(ISBLANK(G38),(O38+(K38*35)+(L38*35^1.5)+(0.00000048314*35^2)),(O38+(K38*G38)+(L38*G38^1.5)+(0.00000048314*G38^2))))</f>
        <v>1.02651911076401</v>
      </c>
      <c r="N38" s="120" t="n">
        <f aca="false">IF(ISBLANK(D38),"",IF(ISBLANK(G38),J38*(1+0.00001*(35-20)),J38*(1+0.00001*(G38-20))))</f>
        <v>107.6457645661</v>
      </c>
      <c r="O38" s="119" t="n">
        <f aca="false">IF(ISBLANK(E38),"",(0.999842594+(0.00006793952*E38)-(0.00000909529*E38^2)+(0.0000001001685*E38^3)-(0.000000001120083*E38^4)+(0.000000000006536332*E38^5)))</f>
        <v>0.999617439285541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1.77526258206188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1.72940042074872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79.2832269148837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77.2350227906379</v>
      </c>
      <c r="T38" s="32"/>
      <c r="U38" s="32"/>
      <c r="V38" s="124"/>
      <c r="W38" s="124"/>
      <c r="X38" s="124"/>
      <c r="Y38" s="124"/>
      <c r="Z38" s="32"/>
      <c r="AA38" s="124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2017</v>
      </c>
      <c r="E39" s="115" t="n">
        <v>17.1</v>
      </c>
      <c r="F39" s="116" t="n">
        <v>2.098</v>
      </c>
      <c r="G39" s="117" t="n">
        <v>35.568</v>
      </c>
      <c r="H39" s="115" t="n">
        <v>100</v>
      </c>
      <c r="I39" s="115" t="n">
        <v>101.4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109.96</v>
      </c>
      <c r="K39" s="119" t="n">
        <f aca="false">IF(ISBLANK(E39),"",(0.000824493-(0.0000040899*E39)+(0.000000076438*E39^2)-(0.00000000082467*E39^3)+(0.0000000000053875*E39^4)))</f>
        <v>0.000773244072263269</v>
      </c>
      <c r="L39" s="119" t="n">
        <f aca="false">IF(ISBLANK(E39),"",(-0.00000572466+(0.00000010227*E39)-(0.0000000016546*E39^2)))</f>
        <v>-4.459664586E-006</v>
      </c>
      <c r="M39" s="119" t="n">
        <f aca="false">IF(ISBLANK(E39),"",IF(ISBLANK(G39),(O39+(K39*35)+(L39*35^1.5)+(0.00000048314*35^2)),(O39+(K39*G39)+(L39*G39^1.5)+(0.00000048314*G39^2))))</f>
        <v>1.02592741207278</v>
      </c>
      <c r="N39" s="120" t="n">
        <f aca="false">IF(ISBLANK(D39),"",IF(ISBLANK(G39),J39*(1+0.00001*(35-20)),J39*(1+0.00001*(G39-20))))</f>
        <v>109.9771185728</v>
      </c>
      <c r="O39" s="119" t="n">
        <f aca="false">IF(ISBLANK(E39),"",(0.999842594+(0.00006793952*E39)-(0.00000909529*E39^2)+(0.0000001001685*E39^3)-(0.000000001120083*E39^4)+(0.000000000006536332*E39^5)))</f>
        <v>0.998759455388264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2.17304746256512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2.118129837446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97.0482996781583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94.5956785403383</v>
      </c>
      <c r="T39" s="32"/>
      <c r="U39" s="32"/>
      <c r="V39" s="124"/>
      <c r="W39" s="124"/>
      <c r="X39" s="124"/>
      <c r="Y39" s="124"/>
      <c r="Z39" s="32"/>
      <c r="AA39" s="124"/>
      <c r="AB39" s="124"/>
      <c r="AC39" s="124"/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2018</v>
      </c>
      <c r="E40" s="115" t="n">
        <v>21.5</v>
      </c>
      <c r="F40" s="116" t="n">
        <v>3.824</v>
      </c>
      <c r="G40" s="117" t="n">
        <v>36.24</v>
      </c>
      <c r="H40" s="115" t="n">
        <v>80</v>
      </c>
      <c r="I40" s="115" t="n">
        <v>81.4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109.32</v>
      </c>
      <c r="K40" s="119" t="n">
        <f aca="false">IF(ISBLANK(E40),"",(0.000824493-(0.0000040899*E40)+(0.000000076438*E40^2)-(0.00000000082467*E40^3)+(0.0000000000053875*E40^4)))</f>
        <v>0.000764848910187969</v>
      </c>
      <c r="L40" s="119" t="n">
        <f aca="false">IF(ISBLANK(E40),"",(-0.00000572466+(0.00000010227*E40)-(0.0000000016546*E40^2)))</f>
        <v>-4.29069385E-006</v>
      </c>
      <c r="M40" s="119" t="n">
        <f aca="false">IF(ISBLANK(E40),"",IF(ISBLANK(G40),(O40+(K40*35)+(L40*35^1.5)+(0.00000048314*35^2)),(O40+(K40*G40)+(L40*G40^1.5)+(0.00000048314*G40^2))))</f>
        <v>1.02530177942194</v>
      </c>
      <c r="N40" s="120" t="n">
        <f aca="false">IF(ISBLANK(D40),"",IF(ISBLANK(G40),J40*(1+0.00001*(35-20)),J40*(1+0.00001*(G40-20))))</f>
        <v>109.337753568</v>
      </c>
      <c r="O40" s="119" t="n">
        <f aca="false">IF(ISBLANK(E40),"",(0.999842594+(0.00006793952*E40)-(0.00000909529*E40^2)+(0.0000001001685*E40^3)-(0.000000001120083*E40^4)+(0.000000000006536332*E40^5)))</f>
        <v>0.997885202188353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3.9975455813054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3.89889656054164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178.530385661099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174.124720393789</v>
      </c>
      <c r="T40" s="32" t="n">
        <v>0.08</v>
      </c>
      <c r="U40" s="32" t="n">
        <v>0.08</v>
      </c>
      <c r="V40" s="124" t="n">
        <v>21.1</v>
      </c>
      <c r="W40" s="124" t="n">
        <v>20.6</v>
      </c>
      <c r="X40" s="124" t="n">
        <v>21</v>
      </c>
      <c r="Y40" s="124" t="n">
        <v>20.5</v>
      </c>
      <c r="Z40" s="32" t="n">
        <v>1.41</v>
      </c>
      <c r="AA40" s="32" t="n">
        <v>1.38</v>
      </c>
      <c r="AB40" s="32" t="n">
        <v>6.18</v>
      </c>
      <c r="AC40" s="32" t="n">
        <v>6.04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2019</v>
      </c>
      <c r="E41" s="115" t="n">
        <v>25.1</v>
      </c>
      <c r="F41" s="116" t="n">
        <v>4.622</v>
      </c>
      <c r="G41" s="117" t="n">
        <v>36.395</v>
      </c>
      <c r="H41" s="115" t="n">
        <v>60</v>
      </c>
      <c r="I41" s="115" t="n">
        <v>61.9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108.2</v>
      </c>
      <c r="K41" s="119" t="n">
        <f aca="false">IF(ISBLANK(E41),"",(0.000824493-(0.0000040899*E41)+(0.000000076438*E41^2)-(0.00000000082467*E41^3)+(0.0000000000053875*E41^4)))</f>
        <v>0.000759090867310869</v>
      </c>
      <c r="L41" s="119" t="n">
        <f aca="false">IF(ISBLANK(E41),"",(-0.00000572466+(0.00000010227*E41)-(0.0000000016546*E41^2)))</f>
        <v>-4.200097546E-006</v>
      </c>
      <c r="M41" s="119" t="n">
        <f aca="false">IF(ISBLANK(E41),"",IF(ISBLANK(G41),(O41+(K41*35)+(L41*35^1.5)+(0.00000048314*35^2)),(O41+(K41*G41)+(L41*G41^1.5)+(0.00000048314*G41^2))))</f>
        <v>1.02436716926418</v>
      </c>
      <c r="N41" s="120" t="n">
        <f aca="false">IF(ISBLANK(D41),"",IF(ISBLANK(G41),J41*(1+0.00001*(35-20)),J41*(1+0.00001*(G41-20))))</f>
        <v>108.21773939</v>
      </c>
      <c r="O41" s="119" t="n">
        <f aca="false">IF(ISBLANK(E41),"",(0.999842594+(0.00006793952*E41)-(0.00000909529*E41^2)+(0.0000001001685*E41^3)-(0.000000001120083*E41^4)+(0.000000000006536332*E41^5)))</f>
        <v>0.99702228512452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4.88609149269611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4.76986342329368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218.212846063808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213.022100484295</v>
      </c>
      <c r="T41" s="32" t="n">
        <v>0.22</v>
      </c>
      <c r="U41" s="32" t="n">
        <v>0.21</v>
      </c>
      <c r="V41" s="32" t="n">
        <v>5.54</v>
      </c>
      <c r="W41" s="32" t="n">
        <v>5.41</v>
      </c>
      <c r="X41" s="32" t="n">
        <v>5.32</v>
      </c>
      <c r="Y41" s="32" t="n">
        <v>5.2</v>
      </c>
      <c r="Z41" s="32" t="n">
        <v>0.5</v>
      </c>
      <c r="AA41" s="32" t="n">
        <v>0.49</v>
      </c>
      <c r="AB41" s="32" t="n">
        <v>2.26</v>
      </c>
      <c r="AC41" s="32" t="n">
        <v>2.21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2021</v>
      </c>
      <c r="E42" s="115" t="n">
        <v>27.1</v>
      </c>
      <c r="F42" s="116" t="n">
        <v>4.423</v>
      </c>
      <c r="G42" s="117" t="n">
        <v>36.401</v>
      </c>
      <c r="H42" s="115" t="n">
        <v>40</v>
      </c>
      <c r="I42" s="115" t="n">
        <v>41.6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110.95</v>
      </c>
      <c r="K42" s="119" t="n">
        <f aca="false">IF(ISBLANK(E42),"",(0.000824493-(0.0000040899*E42)+(0.000000076438*E42^2)-(0.00000000082467*E42^3)+(0.0000000000053875*E42^4)))</f>
        <v>0.000756286329317769</v>
      </c>
      <c r="L42" s="119" t="n">
        <f aca="false">IF(ISBLANK(E42),"",(-0.00000572466+(0.00000010227*E42)-(0.0000000016546*E42^2)))</f>
        <v>-4.168297786E-006</v>
      </c>
      <c r="M42" s="119" t="n">
        <f aca="false">IF(ISBLANK(E42),"",IF(ISBLANK(G42),(O42+(K42*35)+(L42*35^1.5)+(0.00000048314*35^2)),(O42+(K42*G42)+(L42*G42^1.5)+(0.00000048314*G42^2))))</f>
        <v>1.02374341842449</v>
      </c>
      <c r="N42" s="120" t="n">
        <f aca="false">IF(ISBLANK(D42),"",IF(ISBLANK(G42),J42*(1+0.00001*(35-20)),J42*(1+0.00001*(G42-20))))</f>
        <v>110.9681969095</v>
      </c>
      <c r="O42" s="119" t="n">
        <f aca="false">IF(ISBLANK(E42),"",(0.999842594+(0.00006793952*E42)-(0.00000909529*E42^2)+(0.0000001001685*E42^3)-(0.000000001120083*E42^4)+(0.000000000006536332*E42^5)))</f>
        <v>0.99648910092621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4.55700531390893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4.45131585893077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203.515857319173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198.795766259848</v>
      </c>
      <c r="T42" s="32" t="n">
        <v>0</v>
      </c>
      <c r="U42" s="32" t="n">
        <v>0</v>
      </c>
      <c r="V42" s="32" t="n">
        <v>0.03</v>
      </c>
      <c r="W42" s="32" t="n">
        <v>0.03</v>
      </c>
      <c r="X42" s="32" t="n">
        <v>0.03</v>
      </c>
      <c r="Y42" s="32" t="n">
        <v>0.03</v>
      </c>
      <c r="Z42" s="32" t="n">
        <v>0.1</v>
      </c>
      <c r="AA42" s="32" t="n">
        <v>0.09</v>
      </c>
      <c r="AB42" s="32" t="n">
        <v>0.76</v>
      </c>
      <c r="AC42" s="32" t="n">
        <v>0.74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2022</v>
      </c>
      <c r="E43" s="115" t="n">
        <v>27.2</v>
      </c>
      <c r="F43" s="116" t="n">
        <v>4.364</v>
      </c>
      <c r="G43" s="117" t="n">
        <v>36.403</v>
      </c>
      <c r="H43" s="115" t="n">
        <v>20</v>
      </c>
      <c r="I43" s="115" t="n">
        <v>21.7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109.76</v>
      </c>
      <c r="K43" s="119" t="n">
        <f aca="false">IF(ISBLANK(E43),"",(0.000824493-(0.0000040899*E43)+(0.000000076438*E43^2)-(0.00000000082467*E43^3)+(0.0000000000053875*E43^4)))</f>
        <v>0.00075615316050176</v>
      </c>
      <c r="L43" s="119" t="n">
        <f aca="false">IF(ISBLANK(E43),"",(-0.00000572466+(0.00000010227*E43)-(0.0000000016546*E43^2)))</f>
        <v>-4.167055264E-006</v>
      </c>
      <c r="M43" s="119" t="n">
        <f aca="false">IF(ISBLANK(E43),"",IF(ISBLANK(G43),(O43+(K43*35)+(L43*35^1.5)+(0.00000048314*35^2)),(O43+(K43*G43)+(L43*G43^1.5)+(0.00000048314*G43^2))))</f>
        <v>1.02371271785297</v>
      </c>
      <c r="N43" s="120" t="n">
        <f aca="false">IF(ISBLANK(D43),"",IF(ISBLANK(G43),J43*(1+0.00001*(35-20)),J43*(1+0.00001*(G43-20))))</f>
        <v>109.7780039328</v>
      </c>
      <c r="O43" s="119" t="n">
        <f aca="false">IF(ISBLANK(E43),"",(0.999842594+(0.00006793952*E43)-(0.00000909529*E43^2)+(0.0000001001685*E43^3)-(0.000000001120083*E43^4)+(0.000000000006536332*E43^5)))</f>
        <v>0.996461467720534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4.54566454742676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4.44037127619199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203.009378688079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198.306981194734</v>
      </c>
      <c r="T43" s="32" t="n">
        <v>0</v>
      </c>
      <c r="U43" s="32" t="n">
        <v>0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0.1</v>
      </c>
      <c r="AA43" s="32" t="n">
        <v>0.1</v>
      </c>
      <c r="AB43" s="32" t="n">
        <v>0.62</v>
      </c>
      <c r="AC43" s="32" t="n">
        <v>0.61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2023</v>
      </c>
      <c r="E44" s="115" t="n">
        <v>27.3</v>
      </c>
      <c r="F44" s="116" t="n">
        <v>4.318</v>
      </c>
      <c r="G44" s="117" t="n">
        <v>36.318</v>
      </c>
      <c r="H44" s="115" t="n">
        <v>10</v>
      </c>
      <c r="I44" s="115" t="n">
        <v>11.9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109.63</v>
      </c>
      <c r="K44" s="119" t="n">
        <f aca="false">IF(ISBLANK(E44),"",(0.000824493-(0.0000040899*E44)+(0.000000076438*E44^2)-(0.00000000082467*E44^3)+(0.0000000000053875*E44^4)))</f>
        <v>0.000756020652891949</v>
      </c>
      <c r="L44" s="119" t="n">
        <f aca="false">IF(ISBLANK(E44),"",(-0.00000572466+(0.00000010227*E44)-(0.0000000016546*E44^2)))</f>
        <v>-4.165845834E-006</v>
      </c>
      <c r="M44" s="119" t="n">
        <f aca="false">IF(ISBLANK(E44),"",IF(ISBLANK(G44),(O44+(K44*35)+(L44*35^1.5)+(0.00000048314*35^2)),(O44+(K44*G44)+(L44*G44^1.5)+(0.00000048314*G44^2))))</f>
        <v>1.02361638964985</v>
      </c>
      <c r="N44" s="120" t="n">
        <f aca="false">IF(ISBLANK(D44),"",IF(ISBLANK(G44),J44*(1+0.00001*(35-20)),J44*(1+0.00001*(G44-20))))</f>
        <v>109.6478894234</v>
      </c>
      <c r="O44" s="119" t="n">
        <f aca="false">IF(ISBLANK(E44),"",(0.999842594+(0.00006793952*E44)-(0.00000909529*E44^2)+(0.0000001001685*E44^3)-(0.000000001120083*E44^4)+(0.000000000006536332*E44^5)))</f>
        <v>0.996433742949107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4.50301879649295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4.39912729224011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201.104819451375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196.465024871443</v>
      </c>
      <c r="T44" s="32" t="n">
        <v>0</v>
      </c>
      <c r="U44" s="32" t="n">
        <v>0</v>
      </c>
      <c r="V44" s="32" t="n">
        <v>0</v>
      </c>
      <c r="W44" s="32" t="n">
        <v>0</v>
      </c>
      <c r="X44" s="32" t="n">
        <v>0</v>
      </c>
      <c r="Y44" s="32" t="n">
        <v>0</v>
      </c>
      <c r="Z44" s="32" t="n">
        <v>0.1</v>
      </c>
      <c r="AA44" s="32" t="n">
        <v>0.09</v>
      </c>
      <c r="AB44" s="32" t="n">
        <v>0.71</v>
      </c>
      <c r="AC44" s="32" t="n">
        <v>0.69</v>
      </c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2024</v>
      </c>
      <c r="E45" s="115" t="n">
        <v>27.1</v>
      </c>
      <c r="F45" s="116" t="n">
        <v>6.623</v>
      </c>
      <c r="G45" s="117" t="n">
        <v>36.191</v>
      </c>
      <c r="H45" s="115" t="n">
        <v>0</v>
      </c>
      <c r="I45" s="115" t="s">
        <v>167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110.41</v>
      </c>
      <c r="K45" s="119" t="n">
        <f aca="false">IF(ISBLANK(E45),"",(0.000824493-(0.0000040899*E45)+(0.000000076438*E45^2)-(0.00000000082467*E45^3)+(0.0000000000053875*E45^4)))</f>
        <v>0.000756286329317769</v>
      </c>
      <c r="L45" s="119" t="n">
        <f aca="false">IF(ISBLANK(E45),"",(-0.00000572466+(0.00000010227*E45)-(0.0000000016546*E45^2)))</f>
        <v>-4.168297786E-006</v>
      </c>
      <c r="M45" s="119" t="n">
        <f aca="false">IF(ISBLANK(E45),"",IF(ISBLANK(G45),(O45+(K45*35)+(L45*35^1.5)+(0.00000048314*35^2)),(O45+(K45*G45)+(L45*G45^1.5)+(0.00000048314*G45^2))))</f>
        <v>1.023585143556</v>
      </c>
      <c r="N45" s="120" t="n">
        <f aca="false">IF(ISBLANK(D45),"",IF(ISBLANK(G45),J45*(1+0.00001*(35-20)),J45*(1+0.00001*(G45-20))))</f>
        <v>110.4278764831</v>
      </c>
      <c r="O45" s="119" t="n">
        <f aca="false">IF(ISBLANK(E45),"",(0.999842594+(0.00006793952*E45)-(0.00000909529*E45^2)+(0.0000001001685*E45^3)-(0.000000001120083*E45^4)+(0.000000000006536332*E45^5)))</f>
        <v>0.99648910092621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6.86554576630751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6.70735190866114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306.615273923293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299.550336240807</v>
      </c>
      <c r="T45" s="32" t="n">
        <v>0</v>
      </c>
      <c r="U45" s="32" t="n">
        <v>0</v>
      </c>
      <c r="V45" s="32" t="n">
        <v>0</v>
      </c>
      <c r="W45" s="32" t="n">
        <v>0</v>
      </c>
      <c r="X45" s="32" t="n">
        <v>0</v>
      </c>
      <c r="Y45" s="32" t="n">
        <v>0</v>
      </c>
      <c r="Z45" s="32" t="n">
        <v>0.07</v>
      </c>
      <c r="AA45" s="32" t="n">
        <v>0.07</v>
      </c>
      <c r="AB45" s="32" t="n">
        <v>0.64</v>
      </c>
      <c r="AC45" s="32" t="n">
        <v>0.63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 t="s">
        <v>168</v>
      </c>
      <c r="E47" s="115"/>
      <c r="F47" s="116"/>
      <c r="G47" s="117"/>
      <c r="H47" s="115"/>
      <c r="I47" s="115"/>
      <c r="J47" s="118" t="e">
        <f aca="false">IF(ISBLANK(D47),"",IF(VLOOKUP(D47,'Volumes flacons'!$A$5:$C$989,2)=0,"",IF(D47&gt;'Volumes flacons'!$A$989,"Mauvais numéro",IF(D47&lt;'Volumes flacons'!$A$5,"Mauvais numéro",(VLOOKUP(D47,'Volumes flacons'!$A$5:$C$989,3))))))</f>
        <v>#N/A</v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e">
        <f aca="false">IF(ISBLANK(D47),"",IF(ISBLANK(G47),J47*(1+0.00001*(35-20)),J47*(1+0.00001*(G47-20))))</f>
        <v>#N/A</v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-6°30</v>
      </c>
      <c r="P9" s="29" t="s">
        <v>16</v>
      </c>
      <c r="Q9" s="33" t="n">
        <f aca="false">IF(ISBLANK(I9),"",IF(ISBLANK(J9),"",IF(J9&gt;60,"ERREUR !!",O11*(I9+(J9/60)))))</f>
        <v>-6.5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41342</v>
      </c>
      <c r="K11" s="38"/>
      <c r="L11" s="38"/>
      <c r="M11" s="38"/>
      <c r="N11" s="39" t="str">
        <f aca="false">I9&amp;"°"&amp;J9</f>
        <v>6°30</v>
      </c>
      <c r="O11" s="40" t="n">
        <f aca="false">IF(P9=M10,-1,1)</f>
        <v>-1</v>
      </c>
      <c r="P11" s="41" t="str">
        <f aca="false">TEXT(J11,"aaaa-mm-jj")&amp;"T"&amp;TEXT(J12,"hh:mm:ss")&amp;"z"</f>
        <v>2017-03-10T02:40:00z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0.111111111111111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21.2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21.3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4.9895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0.997951281016373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0.020046631843863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5.00315002463985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4.989440126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0.00499994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0.00401462829167481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2051</v>
      </c>
      <c r="E35" s="115" t="n">
        <v>7.1</v>
      </c>
      <c r="F35" s="116" t="n">
        <v>5.345</v>
      </c>
      <c r="G35" s="117" t="n">
        <v>34.948</v>
      </c>
      <c r="H35" s="115" t="n">
        <v>2000</v>
      </c>
      <c r="I35" s="115" t="n">
        <v>2021.5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111.838273331523</v>
      </c>
      <c r="K35" s="119" t="n">
        <f aca="false">IF(ISBLANK(E35),"",(0.000824493-(0.0000040899*E35)+(0.000000076438*E35^2)-(0.00000000082467*E35^3)+(0.0000000000053875*E35^4)))</f>
        <v>0.000799026481658769</v>
      </c>
      <c r="L35" s="119" t="n">
        <f aca="false">IF(ISBLANK(E35),"",(-0.00000572466+(0.00000010227*E35)-(0.0000000016546*E35^2)))</f>
        <v>-5.081951386E-006</v>
      </c>
      <c r="M35" s="119" t="n">
        <f aca="false">IF(ISBLANK(E35),"",IF(ISBLANK(G35),(O35+(K35*35)+(L35*35^1.5)+(0.00000048314*35^2)),(O35+(K35*G35)+(L35*G35^1.5)+(0.00000048314*G35^2))))</f>
        <v>1.02736412187197</v>
      </c>
      <c r="N35" s="120" t="n">
        <f aca="false">IF(ISBLANK(D35),"",IF(ISBLANK(G35),J35*(1+0.00001*(35-20)),J35*(1+0.00001*(G35-20))))</f>
        <v>111.854990916621</v>
      </c>
      <c r="O35" s="119" t="n">
        <f aca="false">IF(ISBLANK(E35),"",(0.999842594+(0.00006793952*E35)-(0.00000909529*E35^2)+(0.0000001001685*E35^3)-(0.000000001120083*E35^4)+(0.000000000006536332*E35^5)))</f>
        <v>0.999899594042335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5.46573700603592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5.32015561929179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244.099814689564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237.598149957571</v>
      </c>
      <c r="T35" s="32"/>
      <c r="U35" s="32"/>
      <c r="V35" s="124"/>
      <c r="W35" s="124"/>
      <c r="X35" s="124"/>
      <c r="Y35" s="124"/>
      <c r="Z35" s="32"/>
      <c r="AA35" s="32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2052</v>
      </c>
      <c r="E36" s="115" t="n">
        <v>7.9</v>
      </c>
      <c r="F36" s="116" t="n">
        <v>3.692</v>
      </c>
      <c r="G36" s="117" t="n">
        <v>34.587</v>
      </c>
      <c r="H36" s="115" t="n">
        <v>1000</v>
      </c>
      <c r="I36" s="115" t="n">
        <v>1008.6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117.881589078711</v>
      </c>
      <c r="K36" s="119" t="n">
        <f aca="false">IF(ISBLANK(E36),"",(0.000824493-(0.0000040899*E36)+(0.000000076438*E36^2)-(0.00000000082467*E36^3)+(0.0000000000053875*E36^4)))</f>
        <v>0.000796567675464009</v>
      </c>
      <c r="L36" s="119" t="n">
        <f aca="false">IF(ISBLANK(E36),"",(-0.00000572466+(0.00000010227*E36)-(0.0000000016546*E36^2)))</f>
        <v>-5.019990586E-006</v>
      </c>
      <c r="M36" s="119" t="n">
        <f aca="false">IF(ISBLANK(E36),"",IF(ISBLANK(G36),(O36+(K36*35)+(L36*35^1.5)+(0.00000048314*35^2)),(O36+(K36*G36)+(L36*G36^1.5)+(0.00000048314*G36^2))))</f>
        <v>1.026964642725</v>
      </c>
      <c r="N36" s="120" t="n">
        <f aca="false">IF(ISBLANK(D36),"",IF(ISBLANK(G36),J36*(1+0.00001*(35-20)),J36*(1+0.00001*(G36-20))))</f>
        <v>117.89878446611</v>
      </c>
      <c r="O36" s="119" t="n">
        <f aca="false">IF(ISBLANK(E36),"",(0.999842594+(0.00006793952*E36)-(0.00000909529*E36^2)+(0.0000001001685*E36^3)-(0.000000001120083*E36^4)+(0.000000000006536332*E36^5)))</f>
        <v>0.999856904530436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3.57391163647206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3.48007271894859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159.610893684842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155.420047628244</v>
      </c>
      <c r="T36" s="32"/>
      <c r="U36" s="32"/>
      <c r="V36" s="124"/>
      <c r="W36" s="124"/>
      <c r="X36" s="124"/>
      <c r="Y36" s="124"/>
      <c r="Z36" s="32"/>
      <c r="AA36" s="32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2053</v>
      </c>
      <c r="E37" s="115" t="n">
        <v>8.2</v>
      </c>
      <c r="F37" s="116" t="n">
        <v>3.688</v>
      </c>
      <c r="G37" s="117" t="n">
        <v>34.585</v>
      </c>
      <c r="H37" s="115" t="n">
        <v>1000</v>
      </c>
      <c r="I37" s="115" t="n">
        <v>1008.5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118.025819941595</v>
      </c>
      <c r="K37" s="119" t="n">
        <f aca="false">IF(ISBLANK(E37),"",(0.000824493-(0.0000040899*E37)+(0.000000076438*E37^2)-(0.00000000082467*E37^3)+(0.0000000000053875*E37^4)))</f>
        <v>0.00079566517253126</v>
      </c>
      <c r="L37" s="119" t="n">
        <f aca="false">IF(ISBLANK(E37),"",(-0.00000572466+(0.00000010227*E37)-(0.0000000016546*E37^2)))</f>
        <v>-4.997301304E-006</v>
      </c>
      <c r="M37" s="119" t="n">
        <f aca="false">IF(ISBLANK(E37),"",IF(ISBLANK(G37),(O37+(K37*35)+(L37*35^1.5)+(0.00000048314*35^2)),(O37+(K37*G37)+(L37*G37^1.5)+(0.00000048314*G37^2))))</f>
        <v>1.02691810717716</v>
      </c>
      <c r="N37" s="120" t="n">
        <f aca="false">IF(ISBLANK(D37),"",IF(ISBLANK(G37),J37*(1+0.00001*(35-20)),J37*(1+0.00001*(G37-20))))</f>
        <v>118.043034007434</v>
      </c>
      <c r="O37" s="119" t="n">
        <f aca="false">IF(ISBLANK(E37),"",(0.999842594+(0.00006793952*E37)-(0.00000909529*E37^2)+(0.0000001001685*E37^3)-(0.000000001120083*E37^4)+(0.000000000006536332*E37^5)))</f>
        <v>0.999838538658805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3.5655851104185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3.47212215414114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159.23903103129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155.064975403943</v>
      </c>
      <c r="T37" s="32"/>
      <c r="U37" s="32"/>
      <c r="V37" s="124"/>
      <c r="W37" s="124"/>
      <c r="X37" s="124"/>
      <c r="Y37" s="124"/>
      <c r="Z37" s="32"/>
      <c r="AA37" s="32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2054</v>
      </c>
      <c r="E38" s="115" t="n">
        <v>10.6</v>
      </c>
      <c r="F38" s="116" t="n">
        <v>1.925</v>
      </c>
      <c r="G38" s="117" t="n">
        <v>34.642</v>
      </c>
      <c r="H38" s="115" t="n">
        <v>500</v>
      </c>
      <c r="I38" s="115" t="n">
        <v>503.4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116.885647043745</v>
      </c>
      <c r="K38" s="119" t="n">
        <f aca="false">IF(ISBLANK(E38),"",(0.000824493-(0.0000040899*E38)+(0.000000076438*E38^2)-(0.00000000082467*E38^3)+(0.0000000000053875*E38^4)))</f>
        <v>0.0007888144544615</v>
      </c>
      <c r="L38" s="119" t="n">
        <f aca="false">IF(ISBLANK(E38),"",(-0.00000572466+(0.00000010227*E38)-(0.0000000016546*E38^2)))</f>
        <v>-4.826508856E-006</v>
      </c>
      <c r="M38" s="119" t="n">
        <f aca="false">IF(ISBLANK(E38),"",IF(ISBLANK(G38),(O38+(K38*35)+(L38*35^1.5)+(0.00000048314*35^2)),(O38+(K38*G38)+(L38*G38^1.5)+(0.00000048314*G38^2))))</f>
        <v>1.02656865742265</v>
      </c>
      <c r="N38" s="120" t="n">
        <f aca="false">IF(ISBLANK(D38),"",IF(ISBLANK(G38),J38*(1+0.00001*(35-20)),J38*(1+0.00001*(G38-20))))</f>
        <v>116.902761440185</v>
      </c>
      <c r="O38" s="119" t="n">
        <f aca="false">IF(ISBLANK(E38),"",(0.999842594+(0.00006793952*E38)-(0.00000909529*E38^2)+(0.0000001001685*E38^3)-(0.000000001120083*E38^4)+(0.000000000006536332*E38^5)))</f>
        <v>0.999646842332655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1.87243188380562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1.82397141220601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83.6228079307591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81.4585632691204</v>
      </c>
      <c r="T38" s="32"/>
      <c r="U38" s="32"/>
      <c r="V38" s="124"/>
      <c r="W38" s="124"/>
      <c r="X38" s="124"/>
      <c r="Y38" s="124"/>
      <c r="Z38" s="32"/>
      <c r="AA38" s="32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2055</v>
      </c>
      <c r="E39" s="115" t="n">
        <v>19.3</v>
      </c>
      <c r="F39" s="116" t="n">
        <v>2.967</v>
      </c>
      <c r="G39" s="117" t="n">
        <v>35.926</v>
      </c>
      <c r="H39" s="115" t="n">
        <v>100</v>
      </c>
      <c r="I39" s="115" t="n">
        <v>100.8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116.476882270713</v>
      </c>
      <c r="K39" s="119" t="n">
        <f aca="false">IF(ISBLANK(E39),"",(0.000824493-(0.0000040899*E39)+(0.000000076438*E39^2)-(0.00000000082467*E39^3)+(0.0000000000053875*E39^4)))</f>
        <v>0.000768849230144349</v>
      </c>
      <c r="L39" s="119" t="n">
        <f aca="false">IF(ISBLANK(E39),"",(-0.00000572466+(0.00000010227*E39)-(0.0000000016546*E39^2)))</f>
        <v>-4.367170954E-006</v>
      </c>
      <c r="M39" s="119" t="n">
        <f aca="false">IF(ISBLANK(E39),"",IF(ISBLANK(G39),(O39+(K39*35)+(L39*35^1.5)+(0.00000048314*35^2)),(O39+(K39*G39)+(L39*G39^1.5)+(0.00000048314*G39^2))))</f>
        <v>1.02565298584896</v>
      </c>
      <c r="N39" s="120" t="n">
        <f aca="false">IF(ISBLANK(D39),"",IF(ISBLANK(G39),J39*(1+0.00001*(35-20)),J39*(1+0.00001*(G39-20))))</f>
        <v>116.495432378983</v>
      </c>
      <c r="O39" s="119" t="n">
        <f aca="false">IF(ISBLANK(E39),"",(0.999842594+(0.00006793952*E39)-(0.00000909529*E39^2)+(0.0000001001685*E39^3)-(0.000000001120083*E39^4)+(0.000000000006536332*E39^5)))</f>
        <v>0.998348132376428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2.90436356701345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2.83172145656011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129.708876902821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126.464680249974</v>
      </c>
      <c r="T39" s="32"/>
      <c r="U39" s="32"/>
      <c r="V39" s="124"/>
      <c r="W39" s="124"/>
      <c r="X39" s="124"/>
      <c r="Y39" s="124"/>
      <c r="Z39" s="32"/>
      <c r="AA39" s="32"/>
      <c r="AB39" s="124"/>
      <c r="AC39" s="124"/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2056</v>
      </c>
      <c r="E40" s="115" t="n">
        <v>23.7</v>
      </c>
      <c r="F40" s="116" t="n">
        <v>4.94</v>
      </c>
      <c r="G40" s="117" t="n">
        <v>36.387</v>
      </c>
      <c r="H40" s="115" t="n">
        <v>80</v>
      </c>
      <c r="I40" s="115" t="n">
        <v>80.5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117.328924917993</v>
      </c>
      <c r="K40" s="119" t="n">
        <f aca="false">IF(ISBLANK(E40),"",(0.000824493-(0.0000040899*E40)+(0.000000076438*E40^2)-(0.00000000082467*E40^3)+(0.0000000000053875*E40^4)))</f>
        <v>0.000761218512319729</v>
      </c>
      <c r="L40" s="119" t="n">
        <f aca="false">IF(ISBLANK(E40),"",(-0.00000572466+(0.00000010227*E40)-(0.0000000016546*E40^2)))</f>
        <v>-4.230233274E-006</v>
      </c>
      <c r="M40" s="119" t="n">
        <f aca="false">IF(ISBLANK(E40),"",IF(ISBLANK(G40),(O40+(K40*35)+(L40*35^1.5)+(0.00000048314*35^2)),(O40+(K40*G40)+(L40*G40^1.5)+(0.00000048314*G40^2))))</f>
        <v>1.02478260621677</v>
      </c>
      <c r="N40" s="120" t="n">
        <f aca="false">IF(ISBLANK(D40),"",IF(ISBLANK(G40),J40*(1+0.00001*(35-20)),J40*(1+0.00001*(G40-20))))</f>
        <v>117.348151608919</v>
      </c>
      <c r="O40" s="119" t="n">
        <f aca="false">IF(ISBLANK(E40),"",(0.999842594+(0.00006793952*E40)-(0.00000909529*E40^2)+(0.0000001001685*E40^3)-(0.000000001120083*E40^4)+(0.000000000006536332*E40^5)))</f>
        <v>0.997372968013021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4.8098573890464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4.69353925395272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214.808230994812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209.613463081528</v>
      </c>
      <c r="T40" s="32"/>
      <c r="U40" s="32"/>
      <c r="V40" s="124"/>
      <c r="W40" s="124"/>
      <c r="X40" s="124"/>
      <c r="Y40" s="124"/>
      <c r="Z40" s="32"/>
      <c r="AA40" s="32"/>
      <c r="AB40" s="124"/>
      <c r="AC40" s="124"/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2057</v>
      </c>
      <c r="E41" s="115" t="n">
        <v>26.3</v>
      </c>
      <c r="F41" s="116" t="n">
        <v>4.834</v>
      </c>
      <c r="G41" s="117" t="n">
        <v>36.327</v>
      </c>
      <c r="H41" s="115" t="n">
        <v>60</v>
      </c>
      <c r="I41" s="115" t="n">
        <v>60.4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117.674004191901</v>
      </c>
      <c r="K41" s="119" t="n">
        <f aca="false">IF(ISBLANK(E41),"",(0.000824493-(0.0000040899*E41)+(0.000000076438*E41^2)-(0.00000000082467*E41^3)+(0.0000000000053875*E41^4)))</f>
        <v>0.000757375658487249</v>
      </c>
      <c r="L41" s="119" t="n">
        <f aca="false">IF(ISBLANK(E41),"",(-0.00000572466+(0.00000010227*E41)-(0.0000000016546*E41^2)))</f>
        <v>-4.179429274E-006</v>
      </c>
      <c r="M41" s="119" t="n">
        <f aca="false">IF(ISBLANK(E41),"",IF(ISBLANK(G41),(O41+(K41*35)+(L41*35^1.5)+(0.00000048314*35^2)),(O41+(K41*G41)+(L41*G41^1.5)+(0.00000048314*G41^2))))</f>
        <v>1.02394252787735</v>
      </c>
      <c r="N41" s="120" t="n">
        <f aca="false">IF(ISBLANK(D41),"",IF(ISBLANK(G41),J41*(1+0.00001*(35-20)),J41*(1+0.00001*(G41-20))))</f>
        <v>117.693216826565</v>
      </c>
      <c r="O41" s="119" t="n">
        <f aca="false">IF(ISBLANK(E41),"",(0.999842594+(0.00006793952*E41)-(0.00000909529*E41^2)+(0.0000001001685*E41^3)-(0.000000001120083*E41^4)+(0.000000000006536332*E41^5)))</f>
        <v>0.996706850854433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4.69229145910937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4.58257307549922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209.557736563824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204.657713551795</v>
      </c>
      <c r="T41" s="32"/>
      <c r="U41" s="32"/>
      <c r="V41" s="124"/>
      <c r="W41" s="124"/>
      <c r="X41" s="124"/>
      <c r="Y41" s="124"/>
      <c r="Z41" s="32"/>
      <c r="AA41" s="32"/>
      <c r="AB41" s="124"/>
      <c r="AC41" s="124"/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2059</v>
      </c>
      <c r="E42" s="115" t="n">
        <v>27.5</v>
      </c>
      <c r="F42" s="116" t="n">
        <v>4.586</v>
      </c>
      <c r="G42" s="117" t="n">
        <v>36.164</v>
      </c>
      <c r="H42" s="115" t="n">
        <v>40</v>
      </c>
      <c r="I42" s="115" t="n">
        <v>39.9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115.844362159689</v>
      </c>
      <c r="K42" s="119" t="n">
        <f aca="false">IF(ISBLANK(E42),"",(0.000824493-(0.0000040899*E42)+(0.000000076438*E42^2)-(0.00000000082467*E42^3)+(0.0000000000053875*E42^4)))</f>
        <v>0.000755757615605469</v>
      </c>
      <c r="L42" s="119" t="n">
        <f aca="false">IF(ISBLANK(E42),"",(-0.00000572466+(0.00000010227*E42)-(0.0000000016546*E42^2)))</f>
        <v>-4.16352625E-006</v>
      </c>
      <c r="M42" s="119" t="n">
        <f aca="false">IF(ISBLANK(E42),"",IF(ISBLANK(G42),(O42+(K42*35)+(L42*35^1.5)+(0.00000048314*35^2)),(O42+(K42*G42)+(L42*G42^1.5)+(0.00000048314*G42^2))))</f>
        <v>1.02343563108132</v>
      </c>
      <c r="N42" s="120" t="n">
        <f aca="false">IF(ISBLANK(D42),"",IF(ISBLANK(G42),J42*(1+0.00001*(35-20)),J42*(1+0.00001*(G42-20))))</f>
        <v>115.863087242389</v>
      </c>
      <c r="O42" s="119" t="n">
        <f aca="false">IF(ISBLANK(E42),"",(0.999842594+(0.00006793952*E42)-(0.00000909529*E42^2)+(0.0000001001685*E42^3)-(0.000000001120083*E42^4)+(0.000000000006536332*E42^5)))</f>
        <v>0.99637801934724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4.5223484497812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4.41879128734561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201.968081767228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197.343218892855</v>
      </c>
      <c r="T42" s="32"/>
      <c r="U42" s="32"/>
      <c r="V42" s="124"/>
      <c r="W42" s="124"/>
      <c r="X42" s="124"/>
      <c r="Y42" s="124"/>
      <c r="Z42" s="32"/>
      <c r="AA42" s="32"/>
      <c r="AB42" s="124"/>
      <c r="AC42" s="124"/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2060</v>
      </c>
      <c r="E43" s="115" t="n">
        <v>27.5</v>
      </c>
      <c r="F43" s="116" t="n">
        <v>4.607</v>
      </c>
      <c r="G43" s="117" t="n">
        <v>36.089</v>
      </c>
      <c r="H43" s="115" t="n">
        <v>20</v>
      </c>
      <c r="I43" s="115" t="n">
        <v>20.2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116.760412154059</v>
      </c>
      <c r="K43" s="119" t="n">
        <f aca="false">IF(ISBLANK(E43),"",(0.000824493-(0.0000040899*E43)+(0.000000076438*E43^2)-(0.00000000082467*E43^3)+(0.0000000000053875*E43^4)))</f>
        <v>0.000755757615605469</v>
      </c>
      <c r="L43" s="119" t="n">
        <f aca="false">IF(ISBLANK(E43),"",(-0.00000572466+(0.00000010227*E43)-(0.0000000016546*E43^2)))</f>
        <v>-4.16352625E-006</v>
      </c>
      <c r="M43" s="119" t="n">
        <f aca="false">IF(ISBLANK(E43),"",IF(ISBLANK(G43),(O43+(K43*35)+(L43*35^1.5)+(0.00000048314*35^2)),(O43+(K43*G43)+(L43*G43^1.5)+(0.00000048314*G43^2))))</f>
        <v>1.02337914645001</v>
      </c>
      <c r="N43" s="120" t="n">
        <f aca="false">IF(ISBLANK(D43),"",IF(ISBLANK(G43),J43*(1+0.00001*(35-20)),J43*(1+0.00001*(G43-20))))</f>
        <v>116.77919773677</v>
      </c>
      <c r="O43" s="119" t="n">
        <f aca="false">IF(ISBLANK(E43),"",(0.999842594+(0.00006793952*E43)-(0.00000909529*E43^2)+(0.0000001001685*E43^3)-(0.000000001120083*E43^4)+(0.000000000006536332*E43^5)))</f>
        <v>0.99637801934724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4.50685988337763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4.40390044981024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201.276362391645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196.678194088525</v>
      </c>
      <c r="T43" s="32"/>
      <c r="U43" s="32"/>
      <c r="V43" s="124"/>
      <c r="W43" s="124"/>
      <c r="X43" s="124"/>
      <c r="Y43" s="124"/>
      <c r="Z43" s="32"/>
      <c r="AA43" s="32"/>
      <c r="AB43" s="124"/>
      <c r="AC43" s="124"/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2061</v>
      </c>
      <c r="E44" s="115" t="n">
        <v>27.5</v>
      </c>
      <c r="F44" s="116" t="n">
        <v>4.276</v>
      </c>
      <c r="G44" s="117" t="n">
        <v>36.088</v>
      </c>
      <c r="H44" s="115" t="n">
        <v>10</v>
      </c>
      <c r="I44" s="115" t="n">
        <v>10.2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108.361953853045</v>
      </c>
      <c r="K44" s="119" t="n">
        <f aca="false">IF(ISBLANK(E44),"",(0.000824493-(0.0000040899*E44)+(0.000000076438*E44^2)-(0.00000000082467*E44^3)+(0.0000000000053875*E44^4)))</f>
        <v>0.000755757615605469</v>
      </c>
      <c r="L44" s="119" t="n">
        <f aca="false">IF(ISBLANK(E44),"",(-0.00000572466+(0.00000010227*E44)-(0.0000000016546*E44^2)))</f>
        <v>-4.16352625E-006</v>
      </c>
      <c r="M44" s="119" t="n">
        <f aca="false">IF(ISBLANK(E44),"",IF(ISBLANK(G44),(O44+(K44*35)+(L44*35^1.5)+(0.00000048314*35^2)),(O44+(K44*G44)+(L44*G44^1.5)+(0.00000048314*G44^2))))</f>
        <v>1.02337839333857</v>
      </c>
      <c r="N44" s="120" t="n">
        <f aca="false">IF(ISBLANK(D44),"",IF(ISBLANK(G44),J44*(1+0.00001*(35-20)),J44*(1+0.00001*(G44-20))))</f>
        <v>108.379387124181</v>
      </c>
      <c r="O44" s="119" t="n">
        <f aca="false">IF(ISBLANK(E44),"",(0.999842594+(0.00006793952*E44)-(0.00000909529*E44^2)+(0.0000001001685*E44^3)-(0.000000001120083*E44^4)+(0.000000000006536332*E44^5)))</f>
        <v>0.99637801934724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4.51224353278053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4.40916435421333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201.516796173978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196.913280059167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2062</v>
      </c>
      <c r="E45" s="115" t="n">
        <v>27.5</v>
      </c>
      <c r="F45" s="116" t="n">
        <v>4.552</v>
      </c>
      <c r="G45" s="117" t="n">
        <v>36.087</v>
      </c>
      <c r="H45" s="115" t="n">
        <v>0</v>
      </c>
      <c r="I45" s="115" t="n">
        <v>1.6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115.263856488146</v>
      </c>
      <c r="K45" s="119" t="n">
        <f aca="false">IF(ISBLANK(E45),"",(0.000824493-(0.0000040899*E45)+(0.000000076438*E45^2)-(0.00000000082467*E45^3)+(0.0000000000053875*E45^4)))</f>
        <v>0.000755757615605469</v>
      </c>
      <c r="L45" s="119" t="n">
        <f aca="false">IF(ISBLANK(E45),"",(-0.00000572466+(0.00000010227*E45)-(0.0000000016546*E45^2)))</f>
        <v>-4.16352625E-006</v>
      </c>
      <c r="M45" s="119" t="n">
        <f aca="false">IF(ISBLANK(E45),"",IF(ISBLANK(G45),(O45+(K45*35)+(L45*35^1.5)+(0.00000048314*35^2)),(O45+(K45*G45)+(L45*G45^1.5)+(0.00000048314*G45^2))))</f>
        <v>1.02337764022757</v>
      </c>
      <c r="N45" s="120" t="n">
        <f aca="false">IF(ISBLANK(D45),"",IF(ISBLANK(G45),J45*(1+0.00001*(35-20)),J45*(1+0.00001*(G45-20))))</f>
        <v>115.282398984739</v>
      </c>
      <c r="O45" s="119" t="n">
        <f aca="false">IF(ISBLANK(E45),"",(0.999842594+(0.00006793952*E45)-(0.00000909529*E45^2)+(0.0000001001685*E45^3)-(0.000000001120083*E45^4)+(0.000000000006536332*E45^5)))</f>
        <v>0.99637801934724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4.51172110367011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4.40865710400593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201.493464489907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196.890626264905</v>
      </c>
      <c r="T45" s="32"/>
      <c r="U45" s="32"/>
      <c r="V45" s="124"/>
      <c r="W45" s="124"/>
      <c r="X45" s="124"/>
      <c r="Y45" s="124"/>
      <c r="Z45" s="32"/>
      <c r="AA45" s="32"/>
      <c r="AB45" s="124"/>
      <c r="AC45" s="124"/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-6°0</v>
      </c>
      <c r="P9" s="29" t="s">
        <v>16</v>
      </c>
      <c r="Q9" s="33" t="n">
        <f aca="false">IF(ISBLANK(I9),"",IF(ISBLANK(J9),"",IF(J9&gt;60,"ERREUR !!",O11*(I9+(J9/60)))))</f>
        <v>-6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41342</v>
      </c>
      <c r="K11" s="38"/>
      <c r="L11" s="38"/>
      <c r="M11" s="38"/>
      <c r="N11" s="39" t="str">
        <f aca="false">I9&amp;"°"&amp;J9</f>
        <v>6°0</v>
      </c>
      <c r="O11" s="40" t="n">
        <f aca="false">IF(P9=M10,-1,1)</f>
        <v>-1</v>
      </c>
      <c r="P11" s="41" t="str">
        <f aca="false">TEXT(J11,"aaaa-mm-jj")&amp;"T"&amp;TEXT(J12,"hh:mm:ss")&amp;"z"</f>
        <v>2017-03-10T13:51:00z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0.577083333333333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21.4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4.9785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4.978430301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0.00402333838267342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2001</v>
      </c>
      <c r="E35" s="115" t="n">
        <v>7.1</v>
      </c>
      <c r="F35" s="116" t="n">
        <v>5.337</v>
      </c>
      <c r="G35" s="117" t="n">
        <v>34.947</v>
      </c>
      <c r="H35" s="115" t="n">
        <v>2000</v>
      </c>
      <c r="I35" s="115" t="n">
        <v>2022.2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110.84</v>
      </c>
      <c r="K35" s="119" t="n">
        <f aca="false">IF(ISBLANK(E35),"",(0.000824493-(0.0000040899*E35)+(0.000000076438*E35^2)-(0.00000000082467*E35^3)+(0.0000000000053875*E35^4)))</f>
        <v>0.000799026481658769</v>
      </c>
      <c r="L35" s="119" t="n">
        <f aca="false">IF(ISBLANK(E35),"",(-0.00000572466+(0.00000010227*E35)-(0.0000000016546*E35^2)))</f>
        <v>-5.081951386E-006</v>
      </c>
      <c r="M35" s="119" t="n">
        <f aca="false">IF(ISBLANK(E35),"",IF(ISBLANK(G35),(O35+(K35*35)+(L35*35^1.5)+(0.00000048314*35^2)),(O35+(K35*G35)+(L35*G35^1.5)+(0.00000048314*G35^2))))</f>
        <v>1.02736333414042</v>
      </c>
      <c r="N35" s="120" t="n">
        <f aca="false">IF(ISBLANK(D35),"",IF(ISBLANK(G35),J35*(1+0.00001*(35-20)),J35*(1+0.00001*(G35-20))))</f>
        <v>110.8565672548</v>
      </c>
      <c r="O35" s="119" t="n">
        <f aca="false">IF(ISBLANK(E35),"",(0.999842594+(0.00006793952*E35)-(0.00000909529*E35^2)+(0.0000001001685*E35^3)-(0.000000001120083*E35^4)+(0.000000000006536332*E35^5)))</f>
        <v>0.999899594042335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5.51957959647248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5.37256821715426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246.504424778461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239.938896578109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2002</v>
      </c>
      <c r="E36" s="115" t="n">
        <v>8</v>
      </c>
      <c r="F36" s="116" t="n">
        <v>3.384</v>
      </c>
      <c r="G36" s="117" t="n">
        <v>34.585</v>
      </c>
      <c r="H36" s="115" t="n">
        <v>1000</v>
      </c>
      <c r="I36" s="115" t="n">
        <v>1008.5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108.59</v>
      </c>
      <c r="K36" s="119" t="n">
        <f aca="false">IF(ISBLANK(E36),"",(0.000824493-(0.0000040899*E36)+(0.000000076438*E36^2)-(0.00000000082467*E36^3)+(0.0000000000053875*E36^4)))</f>
        <v>0.00079626566816</v>
      </c>
      <c r="L36" s="119" t="n">
        <f aca="false">IF(ISBLANK(E36),"",(-0.00000572466+(0.00000010227*E36)-(0.0000000016546*E36^2)))</f>
        <v>-5.0123944E-006</v>
      </c>
      <c r="M36" s="119" t="n">
        <f aca="false">IF(ISBLANK(E36),"",IF(ISBLANK(G36),(O36+(K36*35)+(L36*35^1.5)+(0.00000048314*35^2)),(O36+(K36*G36)+(L36*G36^1.5)+(0.00000048314*G36^2))))</f>
        <v>1.02694819105478</v>
      </c>
      <c r="N36" s="120" t="n">
        <f aca="false">IF(ISBLANK(D36),"",IF(ISBLANK(G36),J36*(1+0.00001*(35-20)),J36*(1+0.00001*(G36-20))))</f>
        <v>108.6058378515</v>
      </c>
      <c r="O36" s="119" t="n">
        <f aca="false">IF(ISBLANK(E36),"",(0.999842594+(0.00006793952*E36)-(0.00000909529*E36^2)+(0.0000001001685*E36^3)-(0.000000001120083*E36^4)+(0.000000000006536332*E36^5)))</f>
        <v>0.999850924194559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3.56777334939919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3.47415125755733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159.336757784168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155.15559516251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2004</v>
      </c>
      <c r="E37" s="115" t="n">
        <v>10.7</v>
      </c>
      <c r="F37" s="116" t="n">
        <v>1.59</v>
      </c>
      <c r="G37" s="117" t="n">
        <v>34.69</v>
      </c>
      <c r="H37" s="115" t="n">
        <v>500</v>
      </c>
      <c r="I37" s="115" t="n">
        <v>504.4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110.33</v>
      </c>
      <c r="K37" s="119" t="n">
        <f aca="false">IF(ISBLANK(E37),"",(0.000824493-(0.0000040899*E37)+(0.000000076438*E37^2)-(0.00000000082467*E37^3)+(0.0000000000053875*E37^4)))</f>
        <v>0.000788542819544229</v>
      </c>
      <c r="L37" s="119" t="n">
        <f aca="false">IF(ISBLANK(E37),"",(-0.00000572466+(0.00000010227*E37)-(0.0000000016546*E37^2)))</f>
        <v>-4.819806154E-006</v>
      </c>
      <c r="M37" s="119" t="n">
        <f aca="false">IF(ISBLANK(E37),"",IF(ISBLANK(G37),(O37+(K37*35)+(L37*35^1.5)+(0.00000048314*35^2)),(O37+(K37*G37)+(L37*G37^1.5)+(0.00000048314*G37^2))))</f>
        <v>1.02658835903664</v>
      </c>
      <c r="N37" s="120" t="n">
        <f aca="false">IF(ISBLANK(D37),"",IF(ISBLANK(G37),J37*(1+0.00001*(35-20)),J37*(1+0.00001*(G37-20))))</f>
        <v>110.346207477</v>
      </c>
      <c r="O37" s="119" t="n">
        <f aca="false">IF(ISBLANK(E37),"",(0.999842594+(0.00006793952*E37)-(0.00000909529*E37^2)+(0.0000001001685*E37^3)-(0.000000001120083*E37^4)+(0.000000000006536332*E37^5)))</f>
        <v>0.999637172582749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1.64101380957695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1.59851199863292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73.2876767357066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71.3895458589463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2005</v>
      </c>
      <c r="E38" s="115" t="n">
        <v>11.3</v>
      </c>
      <c r="F38" s="116" t="n">
        <v>1.58</v>
      </c>
      <c r="G38" s="117" t="n">
        <v>34.691</v>
      </c>
      <c r="H38" s="115" t="n">
        <v>500</v>
      </c>
      <c r="I38" s="115" t="n">
        <v>503.7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110.8</v>
      </c>
      <c r="K38" s="119" t="n">
        <f aca="false">IF(ISBLANK(E38),"",(0.000824493-(0.0000040899*E38)+(0.000000076438*E38^2)-(0.00000000082467*E38^3)+(0.0000000000053875*E38^4)))</f>
        <v>0.000786935426116749</v>
      </c>
      <c r="L38" s="119" t="n">
        <f aca="false">IF(ISBLANK(E38),"",(-0.00000572466+(0.00000010227*E38)-(0.0000000016546*E38^2)))</f>
        <v>-4.780284874E-006</v>
      </c>
      <c r="M38" s="119" t="n">
        <f aca="false">IF(ISBLANK(E38),"",IF(ISBLANK(G38),(O38+(K38*35)+(L38*35^1.5)+(0.00000048314*35^2)),(O38+(K38*G38)+(L38*G38^1.5)+(0.00000048314*G38^2))))</f>
        <v>1.02648068654789</v>
      </c>
      <c r="N38" s="120" t="n">
        <f aca="false">IF(ISBLANK(D38),"",IF(ISBLANK(G38),J38*(1+0.00001*(35-20)),J38*(1+0.00001*(G38-20))))</f>
        <v>110.816277628</v>
      </c>
      <c r="O38" s="119" t="n">
        <f aca="false">IF(ISBLANK(E38),"",(0.999842594+(0.00006793952*E38)-(0.00000909529*E38^2)+(0.0000001001685*E38^3)-(0.000000001120083*E38^4)+(0.000000000006536332*E38^5)))</f>
        <v>0.999576407443121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1.62354830587242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1.58166473772877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72.5076673402621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70.6371471869668</v>
      </c>
      <c r="T38" s="32"/>
      <c r="U38" s="32"/>
      <c r="V38" s="124"/>
      <c r="W38" s="124"/>
      <c r="X38" s="124"/>
      <c r="Y38" s="124"/>
      <c r="Z38" s="32"/>
      <c r="AA38" s="124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2006</v>
      </c>
      <c r="E39" s="115" t="n">
        <v>19.2</v>
      </c>
      <c r="F39" s="116" t="n">
        <v>2.736</v>
      </c>
      <c r="G39" s="117" t="n">
        <v>35.885</v>
      </c>
      <c r="H39" s="115" t="n">
        <v>100</v>
      </c>
      <c r="I39" s="115" t="n">
        <v>101.1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108.87</v>
      </c>
      <c r="K39" s="119" t="n">
        <f aca="false">IF(ISBLANK(E39),"",(0.000824493-(0.0000040899*E39)+(0.000000076438*E39^2)-(0.00000000082467*E39^3)+(0.0000000000053875*E39^4)))</f>
        <v>0.00076904023915776</v>
      </c>
      <c r="L39" s="119" t="n">
        <f aca="false">IF(ISBLANK(E39),"",(-0.00000572466+(0.00000010227*E39)-(0.0000000016546*E39^2)))</f>
        <v>-4.371027744E-006</v>
      </c>
      <c r="M39" s="119" t="n">
        <f aca="false">IF(ISBLANK(E39),"",IF(ISBLANK(G39),(O39+(K39*35)+(L39*35^1.5)+(0.00000048314*35^2)),(O39+(K39*G39)+(L39*G39^1.5)+(0.00000048314*G39^2))))</f>
        <v>1.02564750968761</v>
      </c>
      <c r="N39" s="120" t="n">
        <f aca="false">IF(ISBLANK(D39),"",IF(ISBLANK(G39),J39*(1+0.00001*(35-20)),J39*(1+0.00001*(G39-20))))</f>
        <v>108.8872939995</v>
      </c>
      <c r="O39" s="119" t="n">
        <f aca="false">IF(ISBLANK(E39),"",(0.999842594+(0.00006793952*E39)-(0.00000909529*E39^2)+(0.0000001001685*E39^3)-(0.000000001120083*E39^4)+(0.000000000006536332*E39^5)))</f>
        <v>0.998367966868951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2.87390947609238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2.80204402482068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128.348797202286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125.139286148492</v>
      </c>
      <c r="T39" s="32" t="n">
        <v>0.31</v>
      </c>
      <c r="U39" s="32" t="n">
        <v>0.3</v>
      </c>
      <c r="V39" s="124" t="n">
        <v>14.6</v>
      </c>
      <c r="W39" s="124" t="n">
        <v>14.3</v>
      </c>
      <c r="X39" s="124" t="n">
        <v>14.3</v>
      </c>
      <c r="Y39" s="124" t="n">
        <v>14</v>
      </c>
      <c r="Z39" s="32" t="n">
        <v>1.01</v>
      </c>
      <c r="AA39" s="32" t="n">
        <v>0.99</v>
      </c>
      <c r="AB39" s="32" t="n">
        <v>3.63</v>
      </c>
      <c r="AC39" s="32" t="n">
        <v>3.55</v>
      </c>
      <c r="AD39" s="142" t="n">
        <v>0.0282</v>
      </c>
      <c r="AE39" s="142" t="n">
        <v>0.0224</v>
      </c>
      <c r="AF39" s="142" t="n">
        <v>-99999</v>
      </c>
      <c r="AG39" s="142" t="n">
        <v>0.0565</v>
      </c>
      <c r="AH39" s="142" t="n">
        <v>0.0163</v>
      </c>
      <c r="AI39" s="142" t="n">
        <v>0.0029</v>
      </c>
      <c r="AJ39" s="142" t="n">
        <v>0.0011</v>
      </c>
      <c r="AK39" s="142" t="n">
        <v>-99999</v>
      </c>
      <c r="AL39" s="142" t="n">
        <v>0.0385</v>
      </c>
      <c r="AM39" s="142" t="n">
        <v>0.0037</v>
      </c>
      <c r="AN39" s="142" t="n">
        <v>-99999</v>
      </c>
      <c r="AO39" s="142" t="n">
        <v>-99999</v>
      </c>
      <c r="AP39" s="142" t="n">
        <v>0.0169</v>
      </c>
      <c r="AR39" s="142" t="n">
        <v>0.0696</v>
      </c>
      <c r="AS39" s="142" t="n">
        <v>0.0503</v>
      </c>
      <c r="AU39" s="142" t="n">
        <v>0.0244</v>
      </c>
      <c r="AV39" s="142" t="n">
        <v>-99999</v>
      </c>
      <c r="AX39" s="142" t="n">
        <v>0.0496</v>
      </c>
      <c r="AY39" s="142" t="n">
        <v>0.1321</v>
      </c>
      <c r="BA39" s="142" t="n">
        <v>-99999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2007</v>
      </c>
      <c r="E40" s="115" t="n">
        <v>23</v>
      </c>
      <c r="F40" s="116" t="n">
        <v>4.173</v>
      </c>
      <c r="G40" s="117" t="n">
        <v>36.253</v>
      </c>
      <c r="H40" s="115" t="n">
        <v>80</v>
      </c>
      <c r="I40" s="115" t="n">
        <v>80.9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109.77</v>
      </c>
      <c r="K40" s="119" t="n">
        <f aca="false">IF(ISBLANK(E40),"",(0.000824493-(0.0000040899*E40)+(0.000000076438*E40^2)-(0.00000000082467*E40^3)+(0.0000000000053875*E40^4)))</f>
        <v>0.0007623348854975</v>
      </c>
      <c r="L40" s="119" t="n">
        <f aca="false">IF(ISBLANK(E40),"",(-0.00000572466+(0.00000010227*E40)-(0.0000000016546*E40^2)))</f>
        <v>-4.2477334E-006</v>
      </c>
      <c r="M40" s="119" t="n">
        <f aca="false">IF(ISBLANK(E40),"",IF(ISBLANK(G40),(O40+(K40*35)+(L40*35^1.5)+(0.00000048314*35^2)),(O40+(K40*G40)+(L40*G40^1.5)+(0.00000048314*G40^2))))</f>
        <v>1.02488587798808</v>
      </c>
      <c r="N40" s="120" t="n">
        <f aca="false">IF(ISBLANK(D40),"",IF(ISBLANK(G40),J40*(1+0.00001*(35-20)),J40*(1+0.00001*(G40-20))))</f>
        <v>109.7878409181</v>
      </c>
      <c r="O40" s="119" t="n">
        <f aca="false">IF(ISBLANK(E40),"",(0.999842594+(0.00006793952*E40)-(0.00000909529*E40^2)+(0.0000001001685*E40^3)-(0.000000001120083*E40^4)+(0.000000000006536332*E40^5)))</f>
        <v>0.997541169617411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4.35508202754971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4.24933362931982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194.49796335037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189.775239885423</v>
      </c>
      <c r="T40" s="32" t="n">
        <v>0.1</v>
      </c>
      <c r="U40" s="32" t="n">
        <v>0.1</v>
      </c>
      <c r="V40" s="32" t="n">
        <v>2.23</v>
      </c>
      <c r="W40" s="32" t="n">
        <v>2.18</v>
      </c>
      <c r="X40" s="32" t="n">
        <v>2.13</v>
      </c>
      <c r="Y40" s="32" t="n">
        <v>2.08</v>
      </c>
      <c r="Z40" s="32" t="n">
        <v>0.28</v>
      </c>
      <c r="AA40" s="32" t="n">
        <v>0.27</v>
      </c>
      <c r="AB40" s="32" t="n">
        <v>1.62</v>
      </c>
      <c r="AC40" s="32" t="n">
        <v>1.58</v>
      </c>
      <c r="AD40" s="142" t="n">
        <v>0.0549</v>
      </c>
      <c r="AE40" s="142" t="n">
        <v>0.0594</v>
      </c>
      <c r="AF40" s="142" t="n">
        <v>0.0049</v>
      </c>
      <c r="AG40" s="142" t="n">
        <v>0.0815</v>
      </c>
      <c r="AH40" s="142" t="n">
        <v>0.0189</v>
      </c>
      <c r="AI40" s="142" t="n">
        <v>0.013</v>
      </c>
      <c r="AJ40" s="142" t="n">
        <v>0.0036</v>
      </c>
      <c r="AK40" s="142" t="n">
        <v>-99999</v>
      </c>
      <c r="AL40" s="142" t="n">
        <v>0.1417</v>
      </c>
      <c r="AM40" s="142" t="n">
        <v>0.0066</v>
      </c>
      <c r="AN40" s="142" t="n">
        <v>-99999</v>
      </c>
      <c r="AO40" s="142" t="n">
        <v>-99999</v>
      </c>
      <c r="AP40" s="142" t="n">
        <v>0.0734</v>
      </c>
      <c r="AR40" s="142" t="n">
        <v>0.0826</v>
      </c>
      <c r="AS40" s="142" t="n">
        <v>0.15</v>
      </c>
      <c r="AU40" s="142" t="n">
        <v>0.0493</v>
      </c>
      <c r="AV40" s="142" t="n">
        <v>-99999</v>
      </c>
      <c r="AX40" s="142" t="n">
        <v>0.1496</v>
      </c>
      <c r="AY40" s="142" t="n">
        <v>0.3242</v>
      </c>
      <c r="BA40" s="142" t="n">
        <v>-99999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2008</v>
      </c>
      <c r="E41" s="115" t="n">
        <v>26.4</v>
      </c>
      <c r="F41" s="116" t="n">
        <v>4.564</v>
      </c>
      <c r="G41" s="117" t="n">
        <v>36.214</v>
      </c>
      <c r="H41" s="115" t="n">
        <v>60</v>
      </c>
      <c r="I41" s="115" t="n">
        <v>60.7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108.85</v>
      </c>
      <c r="K41" s="119" t="n">
        <f aca="false">IF(ISBLANK(E41),"",(0.000824493-(0.0000040899*E41)+(0.000000076438*E41^2)-(0.00000000082467*E41^3)+(0.0000000000053875*E41^4)))</f>
        <v>0.00075723714718464</v>
      </c>
      <c r="L41" s="119" t="n">
        <f aca="false">IF(ISBLANK(E41),"",(-0.00000572466+(0.00000010227*E41)-(0.0000000016546*E41^2)))</f>
        <v>-4.177922016E-006</v>
      </c>
      <c r="M41" s="119" t="n">
        <f aca="false">IF(ISBLANK(E41),"",IF(ISBLANK(G41),(O41+(K41*35)+(L41*35^1.5)+(0.00000048314*35^2)),(O41+(K41*G41)+(L41*G41^1.5)+(0.00000048314*G41^2))))</f>
        <v>1.02382566804747</v>
      </c>
      <c r="N41" s="120" t="n">
        <f aca="false">IF(ISBLANK(D41),"",IF(ISBLANK(G41),J41*(1+0.00001*(35-20)),J41*(1+0.00001*(G41-20))))</f>
        <v>108.867648939</v>
      </c>
      <c r="O41" s="119" t="n">
        <f aca="false">IF(ISBLANK(E41),"",(0.999842594+(0.00006793952*E41)-(0.00000909529*E41^2)+(0.0000001001685*E41^3)-(0.000000001120083*E41^4)+(0.000000000006536332*E41^5)))</f>
        <v>0.996679955992022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4.80566793967301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4.69383420405728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214.621130185797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209.626635553198</v>
      </c>
      <c r="T41" s="32" t="n">
        <v>0</v>
      </c>
      <c r="U41" s="32" t="n">
        <v>0</v>
      </c>
      <c r="V41" s="32" t="n">
        <v>0</v>
      </c>
      <c r="W41" s="32" t="n">
        <v>0</v>
      </c>
      <c r="X41" s="32" t="n">
        <v>0</v>
      </c>
      <c r="Y41" s="32" t="n">
        <v>0</v>
      </c>
      <c r="Z41" s="32" t="n">
        <v>0.06</v>
      </c>
      <c r="AA41" s="32" t="n">
        <v>0.05</v>
      </c>
      <c r="AB41" s="32" t="n">
        <v>0.81</v>
      </c>
      <c r="AC41" s="32" t="n">
        <v>0.79</v>
      </c>
      <c r="AD41" s="142" t="n">
        <v>0.0101</v>
      </c>
      <c r="AE41" s="142" t="n">
        <v>0.0164</v>
      </c>
      <c r="AF41" s="142" t="n">
        <v>0.0033</v>
      </c>
      <c r="AG41" s="142" t="n">
        <v>0.02</v>
      </c>
      <c r="AH41" s="142" t="n">
        <v>0.0127</v>
      </c>
      <c r="AI41" s="142" t="n">
        <v>-99999</v>
      </c>
      <c r="AJ41" s="142" t="n">
        <v>-99999</v>
      </c>
      <c r="AK41" s="142" t="n">
        <v>-99999</v>
      </c>
      <c r="AL41" s="142" t="n">
        <v>0.0507</v>
      </c>
      <c r="AM41" s="142" t="n">
        <v>0.0067</v>
      </c>
      <c r="AN41" s="142" t="n">
        <v>-99999</v>
      </c>
      <c r="AO41" s="142" t="n">
        <v>-99999</v>
      </c>
      <c r="AP41" s="142" t="n">
        <v>0.1153</v>
      </c>
      <c r="AR41" s="142" t="n">
        <v>0.0132</v>
      </c>
      <c r="AS41" s="142" t="n">
        <v>0.0159</v>
      </c>
      <c r="AU41" s="142" t="n">
        <v>0.0265</v>
      </c>
      <c r="AV41" s="142" t="n">
        <v>-99999</v>
      </c>
      <c r="AX41" s="142" t="n">
        <v>0.1179</v>
      </c>
      <c r="AY41" s="142" t="n">
        <v>0.1331</v>
      </c>
      <c r="BA41" s="142" t="n">
        <v>-99999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2009</v>
      </c>
      <c r="E42" s="115" t="n">
        <v>27.8</v>
      </c>
      <c r="F42" s="116" t="n">
        <v>4.35</v>
      </c>
      <c r="G42" s="117" t="n">
        <v>36.275</v>
      </c>
      <c r="H42" s="115" t="n">
        <v>40</v>
      </c>
      <c r="I42" s="115" t="n">
        <v>40.1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109.15</v>
      </c>
      <c r="K42" s="119" t="n">
        <f aca="false">IF(ISBLANK(E42),"",(0.000824493-(0.0000040899*E42)+(0.000000076438*E42^2)-(0.00000000082467*E42^3)+(0.0000000000053875*E42^4)))</f>
        <v>0.00075536798352758</v>
      </c>
      <c r="L42" s="119" t="n">
        <f aca="false">IF(ISBLANK(E42),"",(-0.00000572466+(0.00000010227*E42)-(0.0000000016546*E42^2)))</f>
        <v>-4.160295064E-006</v>
      </c>
      <c r="M42" s="119" t="n">
        <f aca="false">IF(ISBLANK(E42),"",IF(ISBLANK(G42),(O42+(K42*35)+(L42*35^1.5)+(0.00000048314*35^2)),(O42+(K42*G42)+(L42*G42^1.5)+(0.00000048314*G42^2))))</f>
        <v>1.02342153682498</v>
      </c>
      <c r="N42" s="120" t="n">
        <f aca="false">IF(ISBLANK(D42),"",IF(ISBLANK(G42),J42*(1+0.00001*(35-20)),J42*(1+0.00001*(G42-20))))</f>
        <v>109.1677641625</v>
      </c>
      <c r="O42" s="119" t="n">
        <f aca="false">IF(ISBLANK(E42),"",(0.999842594+(0.00006793952*E42)-(0.00000909529*E42^2)+(0.0000001001685*E42^3)-(0.000000001120083*E42^4)+(0.000000000006536332*E42^5)))</f>
        <v>0.996293751176098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4.56675627921225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4.46224367466406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203.951335429619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199.283802510497</v>
      </c>
      <c r="T42" s="32" t="n">
        <v>0.01</v>
      </c>
      <c r="U42" s="32" t="n">
        <v>0.01</v>
      </c>
      <c r="V42" s="32" t="n">
        <v>0</v>
      </c>
      <c r="W42" s="32" t="n">
        <v>0</v>
      </c>
      <c r="X42" s="32" t="n">
        <v>0</v>
      </c>
      <c r="Y42" s="32" t="n">
        <v>0</v>
      </c>
      <c r="Z42" s="32" t="n">
        <v>0.15</v>
      </c>
      <c r="AA42" s="32" t="n">
        <v>0.15</v>
      </c>
      <c r="AB42" s="32" t="n">
        <v>0.57</v>
      </c>
      <c r="AC42" s="32" t="n">
        <v>0.56</v>
      </c>
      <c r="AD42" s="142" t="n">
        <v>0.0043</v>
      </c>
      <c r="AE42" s="142" t="n">
        <v>0.0055</v>
      </c>
      <c r="AF42" s="142" t="n">
        <v>-99999</v>
      </c>
      <c r="AG42" s="142" t="n">
        <v>0.0105</v>
      </c>
      <c r="AH42" s="142" t="n">
        <v>0.0087</v>
      </c>
      <c r="AI42" s="142" t="n">
        <v>-99999</v>
      </c>
      <c r="AJ42" s="142" t="n">
        <v>-99999</v>
      </c>
      <c r="AK42" s="142" t="n">
        <v>-99999</v>
      </c>
      <c r="AL42" s="142" t="n">
        <v>0.0216</v>
      </c>
      <c r="AM42" s="142" t="n">
        <v>0.0062</v>
      </c>
      <c r="AN42" s="142" t="n">
        <v>-99999</v>
      </c>
      <c r="AO42" s="142" t="n">
        <v>-99999</v>
      </c>
      <c r="AP42" s="142" t="n">
        <v>0.0887</v>
      </c>
      <c r="AR42" s="142" t="n">
        <v>-99999</v>
      </c>
      <c r="AS42" s="142" t="n">
        <v>-99999</v>
      </c>
      <c r="AU42" s="142" t="n">
        <v>0.0133</v>
      </c>
      <c r="AV42" s="142" t="n">
        <v>-99999</v>
      </c>
      <c r="AX42" s="142" t="n">
        <v>0.0439</v>
      </c>
      <c r="AY42" s="142" t="n">
        <v>0.0687</v>
      </c>
      <c r="BA42" s="142" t="n">
        <v>-99999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2010</v>
      </c>
      <c r="E43" s="115" t="n">
        <v>27.8</v>
      </c>
      <c r="F43" s="116" t="n">
        <v>4.336</v>
      </c>
      <c r="G43" s="117" t="n">
        <v>36.267</v>
      </c>
      <c r="H43" s="115" t="n">
        <v>20</v>
      </c>
      <c r="I43" s="115" t="n">
        <v>20.2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109.42</v>
      </c>
      <c r="K43" s="119" t="n">
        <f aca="false">IF(ISBLANK(E43),"",(0.000824493-(0.0000040899*E43)+(0.000000076438*E43^2)-(0.00000000082467*E43^3)+(0.0000000000053875*E43^4)))</f>
        <v>0.00075536798352758</v>
      </c>
      <c r="L43" s="119" t="n">
        <f aca="false">IF(ISBLANK(E43),"",(-0.00000572466+(0.00000010227*E43)-(0.0000000016546*E43^2)))</f>
        <v>-4.160295064E-006</v>
      </c>
      <c r="M43" s="119" t="n">
        <f aca="false">IF(ISBLANK(E43),"",IF(ISBLANK(G43),(O43+(K43*35)+(L43*35^1.5)+(0.00000048314*35^2)),(O43+(K43*G43)+(L43*G43^1.5)+(0.00000048314*G43^2))))</f>
        <v>1.02341551416415</v>
      </c>
      <c r="N43" s="120" t="n">
        <f aca="false">IF(ISBLANK(D43),"",IF(ISBLANK(G43),J43*(1+0.00001*(35-20)),J43*(1+0.00001*(G43-20))))</f>
        <v>109.4377993514</v>
      </c>
      <c r="O43" s="119" t="n">
        <f aca="false">IF(ISBLANK(E43),"",(0.999842594+(0.00006793952*E43)-(0.00000909529*E43^2)+(0.0000001001685*E43^3)-(0.000000001120083*E43^4)+(0.000000000006536332*E43^5)))</f>
        <v>0.996293751176098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4.54056429902876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4.4366772207251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202.781601594624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198.142004677583</v>
      </c>
      <c r="T43" s="32" t="n">
        <v>0.01</v>
      </c>
      <c r="U43" s="32" t="n">
        <v>0.01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0.05</v>
      </c>
      <c r="AA43" s="32" t="n">
        <v>0.05</v>
      </c>
      <c r="AB43" s="32" t="n">
        <v>0.64</v>
      </c>
      <c r="AC43" s="32" t="n">
        <v>0.63</v>
      </c>
      <c r="AD43" s="142" t="n">
        <v>0.0019</v>
      </c>
      <c r="AE43" s="142" t="n">
        <v>0.004</v>
      </c>
      <c r="AF43" s="142" t="n">
        <v>-99999</v>
      </c>
      <c r="AG43" s="142" t="n">
        <v>0.0077</v>
      </c>
      <c r="AH43" s="142" t="n">
        <v>0.0074</v>
      </c>
      <c r="AI43" s="142" t="n">
        <v>-99999</v>
      </c>
      <c r="AJ43" s="142" t="n">
        <v>-99999</v>
      </c>
      <c r="AK43" s="142" t="n">
        <v>-99999</v>
      </c>
      <c r="AL43" s="142" t="n">
        <v>0.0121</v>
      </c>
      <c r="AM43" s="142" t="n">
        <v>0.006</v>
      </c>
      <c r="AN43" s="142" t="n">
        <v>-99999</v>
      </c>
      <c r="AO43" s="142" t="n">
        <v>-99999</v>
      </c>
      <c r="AP43" s="142" t="n">
        <v>0.0955</v>
      </c>
      <c r="AR43" s="142" t="n">
        <v>-99999</v>
      </c>
      <c r="AS43" s="142" t="n">
        <v>-99999</v>
      </c>
      <c r="AU43" s="142" t="n">
        <v>0.0123</v>
      </c>
      <c r="AV43" s="142" t="n">
        <v>-99999</v>
      </c>
      <c r="AX43" s="142" t="n">
        <v>0.0433</v>
      </c>
      <c r="AY43" s="142" t="n">
        <v>0.0484</v>
      </c>
      <c r="BA43" s="142" t="n">
        <v>-99999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2011</v>
      </c>
      <c r="E44" s="115" t="n">
        <v>27.9</v>
      </c>
      <c r="F44" s="116" t="n">
        <v>4.386</v>
      </c>
      <c r="G44" s="117" t="n">
        <v>36.263</v>
      </c>
      <c r="H44" s="115" t="n">
        <v>10</v>
      </c>
      <c r="I44" s="115" t="n">
        <v>10.1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110.81</v>
      </c>
      <c r="K44" s="119" t="n">
        <f aca="false">IF(ISBLANK(E44),"",(0.000824493-(0.0000040899*E44)+(0.000000076438*E44^2)-(0.00000000082467*E44^3)+(0.0000000000053875*E44^4)))</f>
        <v>0.000755239413691009</v>
      </c>
      <c r="L44" s="119" t="n">
        <f aca="false">IF(ISBLANK(E44),"",(-0.00000572466+(0.00000010227*E44)-(0.0000000016546*E44^2)))</f>
        <v>-4.159284186E-006</v>
      </c>
      <c r="M44" s="119" t="n">
        <f aca="false">IF(ISBLANK(E44),"",IF(ISBLANK(G44),(O44+(K44*35)+(L44*35^1.5)+(0.00000048314*35^2)),(O44+(K44*G44)+(L44*G44^1.5)+(0.00000048314*G44^2))))</f>
        <v>1.02337979043209</v>
      </c>
      <c r="N44" s="120" t="n">
        <f aca="false">IF(ISBLANK(D44),"",IF(ISBLANK(G44),J44*(1+0.00001*(35-20)),J44*(1+0.00001*(G44-20))))</f>
        <v>110.8280210303</v>
      </c>
      <c r="O44" s="119" t="n">
        <f aca="false">IF(ISBLANK(E44),"",(0.999842594+(0.00006793952*E44)-(0.00000909529*E44^2)+(0.0000001001685*E44^3)-(0.000000001120083*E44^4)+(0.000000000006536332*E44^5)))</f>
        <v>0.996265480344915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4.53442409940027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4.43083217178421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202.507380279216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197.880964791883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R44" s="142"/>
      <c r="AS44" s="142"/>
      <c r="AU44" s="142"/>
      <c r="AV44" s="142"/>
      <c r="AX44" s="142"/>
      <c r="AY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2086</v>
      </c>
      <c r="E45" s="115" t="n">
        <v>27.9</v>
      </c>
      <c r="F45" s="116" t="n">
        <v>4.29</v>
      </c>
      <c r="G45" s="117" t="n">
        <v>36.268</v>
      </c>
      <c r="H45" s="115" t="n">
        <v>0</v>
      </c>
      <c r="I45" s="115" t="n">
        <v>2.4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108.404759918703</v>
      </c>
      <c r="K45" s="119" t="n">
        <f aca="false">IF(ISBLANK(E45),"",(0.000824493-(0.0000040899*E45)+(0.000000076438*E45^2)-(0.00000000082467*E45^3)+(0.0000000000053875*E45^4)))</f>
        <v>0.000755239413691009</v>
      </c>
      <c r="L45" s="119" t="n">
        <f aca="false">IF(ISBLANK(E45),"",(-0.00000572466+(0.00000010227*E45)-(0.0000000016546*E45^2)))</f>
        <v>-4.159284186E-006</v>
      </c>
      <c r="M45" s="119" t="n">
        <f aca="false">IF(ISBLANK(E45),"",IF(ISBLANK(G45),(O45+(K45*35)+(L45*35^1.5)+(0.00000048314*35^2)),(O45+(K45*G45)+(L45*G45^1.5)+(0.00000048314*G45^2))))</f>
        <v>1.02338355398559</v>
      </c>
      <c r="N45" s="120" t="n">
        <f aca="false">IF(ISBLANK(D45),"",IF(ISBLANK(G45),J45*(1+0.00001*(35-20)),J45*(1+0.00001*(G45-20))))</f>
        <v>108.422395205047</v>
      </c>
      <c r="O45" s="119" t="n">
        <f aca="false">IF(ISBLANK(E45),"",(0.999842594+(0.00006793952*E45)-(0.00000909529*E45^2)+(0.0000001001685*E45^3)-(0.000000001120083*E45^4)+(0.000000000006536332*E45^5)))</f>
        <v>0.996265480344915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4.53509264589795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4.43146914784387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202.537237565802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197.909412142707</v>
      </c>
      <c r="T45" s="32" t="n">
        <v>0.02</v>
      </c>
      <c r="U45" s="32" t="n">
        <v>0.01</v>
      </c>
      <c r="V45" s="32" t="n">
        <v>0.12</v>
      </c>
      <c r="W45" s="32" t="n">
        <v>0.12</v>
      </c>
      <c r="X45" s="32" t="n">
        <v>0.11</v>
      </c>
      <c r="Y45" s="32" t="n">
        <v>0.1</v>
      </c>
      <c r="Z45" s="32" t="n">
        <v>0.06</v>
      </c>
      <c r="AA45" s="32" t="n">
        <v>0.06</v>
      </c>
      <c r="AB45" s="32" t="n">
        <v>0.65</v>
      </c>
      <c r="AC45" s="32" t="n">
        <v>0.64</v>
      </c>
      <c r="AD45" s="142" t="n">
        <v>-99999</v>
      </c>
      <c r="AE45" s="142" t="n">
        <v>-99999</v>
      </c>
      <c r="AF45" s="142" t="n">
        <v>-99999</v>
      </c>
      <c r="AG45" s="142" t="n">
        <v>0.0072</v>
      </c>
      <c r="AH45" s="142" t="n">
        <v>0.0068</v>
      </c>
      <c r="AI45" s="142" t="n">
        <v>-99999</v>
      </c>
      <c r="AJ45" s="142" t="n">
        <v>-99999</v>
      </c>
      <c r="AK45" s="142" t="n">
        <v>-99999</v>
      </c>
      <c r="AL45" s="142" t="n">
        <v>0.0093</v>
      </c>
      <c r="AM45" s="142" t="n">
        <v>0.0064</v>
      </c>
      <c r="AN45" s="142" t="n">
        <v>-99999</v>
      </c>
      <c r="AO45" s="142" t="n">
        <v>0.0022</v>
      </c>
      <c r="AP45" s="142" t="n">
        <v>0.0839</v>
      </c>
      <c r="AR45" s="142" t="n">
        <v>-99999</v>
      </c>
      <c r="AS45" s="142" t="n">
        <v>-99999</v>
      </c>
      <c r="AU45" s="142" t="n">
        <v>0.0095</v>
      </c>
      <c r="AV45" s="142" t="n">
        <v>-99999</v>
      </c>
      <c r="AX45" s="142" t="n">
        <v>0.0385</v>
      </c>
      <c r="AY45" s="142" t="n">
        <v>0.0407</v>
      </c>
      <c r="BA45" s="142" t="n">
        <v>-99999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-5°30</v>
      </c>
      <c r="P9" s="29" t="s">
        <v>16</v>
      </c>
      <c r="Q9" s="33" t="n">
        <f aca="false">IF(ISBLANK(I9),"",IF(ISBLANK(J9),"",IF(J9&gt;60,"ERREUR !!",O11*(I9+(J9/60)))))</f>
        <v>-5.5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41342</v>
      </c>
      <c r="K11" s="38"/>
      <c r="L11" s="38"/>
      <c r="M11" s="38"/>
      <c r="N11" s="39" t="str">
        <f aca="false">I9&amp;"°"&amp;J9</f>
        <v>5°30</v>
      </c>
      <c r="O11" s="40" t="n">
        <f aca="false">IF(P9=M10,-1,1)</f>
        <v>-1</v>
      </c>
      <c r="P11" s="41" t="str">
        <f aca="false">TEXT(J11,"aaaa-mm-jj")&amp;"T"&amp;TEXT(J12,"hh:mm:ss")&amp;"z"</f>
        <v>2017-03-10T22:30:00z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0.9375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21.4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4.9785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4.978430301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0.00402333838267342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2040</v>
      </c>
      <c r="E35" s="115" t="n">
        <v>6.4</v>
      </c>
      <c r="F35" s="116" t="n">
        <v>5.351</v>
      </c>
      <c r="G35" s="117" t="n">
        <v>34.956</v>
      </c>
      <c r="H35" s="115" t="n">
        <v>2000</v>
      </c>
      <c r="I35" s="115" t="n">
        <v>2021.3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110.01</v>
      </c>
      <c r="K35" s="119" t="n">
        <f aca="false">IF(ISBLANK(E35),"",(0.000824493-(0.0000040899*E35)+(0.000000076438*E35^2)-(0.00000000082467*E35^3)+(0.0000000000053875*E35^4)))</f>
        <v>0.00080124139691264</v>
      </c>
      <c r="L35" s="119" t="n">
        <f aca="false">IF(ISBLANK(E35),"",(-0.00000572466+(0.00000010227*E35)-(0.0000000016546*E35^2)))</f>
        <v>-5.137904416E-006</v>
      </c>
      <c r="M35" s="119" t="n">
        <f aca="false">IF(ISBLANK(E35),"",IF(ISBLANK(G35),(O35+(K35*35)+(L35*35^1.5)+(0.00000048314*35^2)),(O35+(K35*G35)+(L35*G35^1.5)+(0.00000048314*G35^2))))</f>
        <v>1.02746600373791</v>
      </c>
      <c r="N35" s="120" t="n">
        <f aca="false">IF(ISBLANK(D35),"",IF(ISBLANK(G35),J35*(1+0.00001*(35-20)),J35*(1+0.00001*(G35-20))))</f>
        <v>110.0264530956</v>
      </c>
      <c r="O35" s="119" t="n">
        <f aca="false">IF(ISBLANK(E35),"",(0.999842594+(0.00006793952*E35)-(0.00000909529*E35^2)+(0.0000001001685*E35^3)-(0.000000001120083*E35^4)+(0.000000000006536332*E35^5)))</f>
        <v>0.999929313416752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5.57663238999627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5.42755903329994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249.052402537234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242.394786427175</v>
      </c>
      <c r="T35" s="32"/>
      <c r="U35" s="32"/>
      <c r="V35" s="124"/>
      <c r="W35" s="124"/>
      <c r="X35" s="124"/>
      <c r="Y35" s="124"/>
      <c r="Z35" s="32"/>
      <c r="AA35" s="32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2041</v>
      </c>
      <c r="E36" s="115" t="n">
        <v>7.2</v>
      </c>
      <c r="F36" s="116" t="n">
        <v>3.495</v>
      </c>
      <c r="G36" s="117" t="n">
        <v>34.59</v>
      </c>
      <c r="H36" s="115" t="n">
        <v>1000</v>
      </c>
      <c r="I36" s="115" t="n">
        <v>1007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111.07</v>
      </c>
      <c r="K36" s="119" t="n">
        <f aca="false">IF(ISBLANK(E36),"",(0.000824493-(0.0000040899*E36)+(0.000000076438*E36^2)-(0.00000000082467*E36^3)+(0.0000000000053875*E36^4)))</f>
        <v>0.00079871493778176</v>
      </c>
      <c r="L36" s="119" t="n">
        <f aca="false">IF(ISBLANK(E36),"",(-0.00000572466+(0.00000010227*E36)-(0.0000000016546*E36^2)))</f>
        <v>-5.074090464E-006</v>
      </c>
      <c r="M36" s="119" t="n">
        <f aca="false">IF(ISBLANK(E36),"",IF(ISBLANK(G36),(O36+(K36*35)+(L36*35^1.5)+(0.00000048314*35^2)),(O36+(K36*G36)+(L36*G36^1.5)+(0.00000048314*G36^2))))</f>
        <v>1.02706812607908</v>
      </c>
      <c r="N36" s="120" t="n">
        <f aca="false">IF(ISBLANK(D36),"",IF(ISBLANK(G36),J36*(1+0.00001*(35-20)),J36*(1+0.00001*(G36-20))))</f>
        <v>111.086205113</v>
      </c>
      <c r="O36" s="119" t="n">
        <f aca="false">IF(ISBLANK(E36),"",(0.999842594+(0.00006793952*E36)-(0.00000909529*E36^2)+(0.0000001001685*E36^3)-(0.000000001120083*E36^4)+(0.000000000006536332*E36^5)))</f>
        <v>0.999894762780404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3.60152129347655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3.50660409181003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160.843940966663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156.604938740236</v>
      </c>
      <c r="T36" s="32"/>
      <c r="U36" s="32"/>
      <c r="V36" s="124"/>
      <c r="W36" s="124"/>
      <c r="X36" s="124"/>
      <c r="Y36" s="124"/>
      <c r="Z36" s="32"/>
      <c r="AA36" s="32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2042</v>
      </c>
      <c r="E37" s="115" t="n">
        <v>10.2</v>
      </c>
      <c r="F37" s="116" t="n">
        <v>1.938</v>
      </c>
      <c r="G37" s="117" t="n">
        <v>34.693</v>
      </c>
      <c r="H37" s="115" t="n">
        <v>500</v>
      </c>
      <c r="I37" s="115" t="n">
        <v>503.5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110.84</v>
      </c>
      <c r="K37" s="119" t="n">
        <f aca="false">IF(ISBLANK(E37),"",(0.000824493-(0.0000040899*E37)+(0.000000076438*E37^2)-(0.00000000082467*E37^3)+(0.0000000000053875*E37^4)))</f>
        <v>0.00078991179915126</v>
      </c>
      <c r="L37" s="119" t="n">
        <f aca="false">IF(ISBLANK(E37),"",(-0.00000572466+(0.00000010227*E37)-(0.0000000016546*E37^2)))</f>
        <v>-4.853650584E-006</v>
      </c>
      <c r="M37" s="119" t="n">
        <f aca="false">IF(ISBLANK(E37),"",IF(ISBLANK(G37),(O37+(K37*35)+(L37*35^1.5)+(0.00000048314*35^2)),(O37+(K37*G37)+(L37*G37^1.5)+(0.00000048314*G37^2))))</f>
        <v>1.02667830325988</v>
      </c>
      <c r="N37" s="120" t="n">
        <f aca="false">IF(ISBLANK(D37),"",IF(ISBLANK(G37),J37*(1+0.00001*(35-20)),J37*(1+0.00001*(G37-20))))</f>
        <v>110.8562857212</v>
      </c>
      <c r="O37" s="119" t="n">
        <f aca="false">IF(ISBLANK(E37),"",(0.999842594+(0.00006793952*E37)-(0.00000909529*E37^2)+(0.0000001001685*E37^3)-(0.000000001120083*E37^4)+(0.000000000006536332*E37^5)))</f>
        <v>0.999684200271206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1.99425786352585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1.94243694173116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89.0635561850646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86.7492338177138</v>
      </c>
      <c r="T37" s="32"/>
      <c r="U37" s="32"/>
      <c r="V37" s="124"/>
      <c r="W37" s="124"/>
      <c r="X37" s="124"/>
      <c r="Y37" s="124"/>
      <c r="Z37" s="32"/>
      <c r="AA37" s="32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2043</v>
      </c>
      <c r="E38" s="115" t="n">
        <v>16.3</v>
      </c>
      <c r="F38" s="116" t="n">
        <v>2.208</v>
      </c>
      <c r="G38" s="117" t="n">
        <v>35.541</v>
      </c>
      <c r="H38" s="115" t="n">
        <v>100</v>
      </c>
      <c r="I38" s="115" t="n">
        <v>103.4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109.68</v>
      </c>
      <c r="K38" s="119" t="n">
        <f aca="false">IF(ISBLANK(E38),"",(0.000824493-(0.0000040899*E38)+(0.000000076438*E38^2)-(0.00000000082467*E38^3)+(0.0000000000053875*E38^4)))</f>
        <v>0.000774945315052749</v>
      </c>
      <c r="L38" s="119" t="n">
        <f aca="false">IF(ISBLANK(E38),"",(-0.00000572466+(0.00000010227*E38)-(0.0000000016546*E38^2)))</f>
        <v>-4.497269674E-006</v>
      </c>
      <c r="M38" s="119" t="n">
        <f aca="false">IF(ISBLANK(E38),"",IF(ISBLANK(G38),(O38+(K38*35)+(L38*35^1.5)+(0.00000048314*35^2)),(O38+(K38*G38)+(L38*G38^1.5)+(0.00000048314*G38^2))))</f>
        <v>1.0260954624574</v>
      </c>
      <c r="N38" s="120" t="n">
        <f aca="false">IF(ISBLANK(D38),"",IF(ISBLANK(G38),J38*(1+0.00001*(35-20)),J38*(1+0.00001*(G38-20))))</f>
        <v>109.6970453688</v>
      </c>
      <c r="O38" s="119" t="n">
        <f aca="false">IF(ISBLANK(E38),"",(0.999842594+(0.00006793952*E38)-(0.00000909529*E38^2)+(0.0000001001685*E38^3)-(0.000000001120083*E38^4)+(0.000000000006536332*E38^5)))</f>
        <v>0.998895737970491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2.29877737687293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2.24031531273668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102.663397651145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100.05248186682</v>
      </c>
      <c r="T38" s="32"/>
      <c r="U38" s="32"/>
      <c r="V38" s="124"/>
      <c r="W38" s="124"/>
      <c r="X38" s="124"/>
      <c r="Y38" s="124"/>
      <c r="Z38" s="32"/>
      <c r="AA38" s="32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2044</v>
      </c>
      <c r="E39" s="115" t="n">
        <v>16.5</v>
      </c>
      <c r="F39" s="116" t="n">
        <v>2.206</v>
      </c>
      <c r="G39" s="117" t="n">
        <v>35.541</v>
      </c>
      <c r="H39" s="115" t="n">
        <v>100</v>
      </c>
      <c r="I39" s="115" t="n">
        <v>102.3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109.47</v>
      </c>
      <c r="K39" s="119" t="n">
        <f aca="false">IF(ISBLANK(E39),"",(0.000824493-(0.0000040899*E39)+(0.000000076438*E39^2)-(0.00000000082467*E39^3)+(0.0000000000053875*E39^4)))</f>
        <v>0.000774514696612969</v>
      </c>
      <c r="L39" s="119" t="n">
        <f aca="false">IF(ISBLANK(E39),"",(-0.00000572466+(0.00000010227*E39)-(0.0000000016546*E39^2)))</f>
        <v>-4.48766985E-006</v>
      </c>
      <c r="M39" s="119" t="n">
        <f aca="false">IF(ISBLANK(E39),"",IF(ISBLANK(G39),(O39+(K39*35)+(L39*35^1.5)+(0.00000048314*35^2)),(O39+(K39*G39)+(L39*G39^1.5)+(0.00000048314*G39^2))))</f>
        <v>1.02604879989737</v>
      </c>
      <c r="N39" s="120" t="n">
        <f aca="false">IF(ISBLANK(D39),"",IF(ISBLANK(G39),J39*(1+0.00001*(35-20)),J39*(1+0.00001*(G39-20))))</f>
        <v>109.4870127327</v>
      </c>
      <c r="O39" s="119" t="n">
        <f aca="false">IF(ISBLANK(E39),"",(0.999842594+(0.00006793952*E39)-(0.00000909529*E39^2)+(0.0000001001685*E39^3)-(0.000000001120083*E39^4)+(0.000000000006536332*E39^5)))</f>
        <v>0.998862345988647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2.30116917141877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2.24274827050033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102.770215195562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100.161137760545</v>
      </c>
      <c r="T39" s="32"/>
      <c r="U39" s="32"/>
      <c r="V39" s="124"/>
      <c r="W39" s="124"/>
      <c r="X39" s="124"/>
      <c r="Y39" s="124"/>
      <c r="Z39" s="32"/>
      <c r="AA39" s="32"/>
      <c r="AB39" s="124"/>
      <c r="AC39" s="124"/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2045</v>
      </c>
      <c r="E40" s="115" t="n">
        <v>18.9</v>
      </c>
      <c r="F40" s="116" t="n">
        <v>2.676</v>
      </c>
      <c r="G40" s="117" t="n">
        <v>35.841</v>
      </c>
      <c r="H40" s="115" t="n">
        <v>80</v>
      </c>
      <c r="I40" s="115" t="n">
        <v>82.7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110.08</v>
      </c>
      <c r="K40" s="119" t="n">
        <f aca="false">IF(ISBLANK(E40),"",(0.000824493-(0.0000040899*E40)+(0.000000076438*E40^2)-(0.00000000082467*E40^3)+(0.0000000000053875*E40^4)))</f>
        <v>0.000769618178500609</v>
      </c>
      <c r="L40" s="119" t="n">
        <f aca="false">IF(ISBLANK(E40),"",(-0.00000572466+(0.00000010227*E40)-(0.0000000016546*E40^2)))</f>
        <v>-4.382796666E-006</v>
      </c>
      <c r="M40" s="119" t="n">
        <f aca="false">IF(ISBLANK(E40),"",IF(ISBLANK(G40),(O40+(K40*35)+(L40*35^1.5)+(0.00000048314*35^2)),(O40+(K40*G40)+(L40*G40^1.5)+(0.00000048314*G40^2))))</f>
        <v>1.02569092515238</v>
      </c>
      <c r="N40" s="120" t="n">
        <f aca="false">IF(ISBLANK(D40),"",IF(ISBLANK(G40),J40*(1+0.00001*(35-20)),J40*(1+0.00001*(G40-20))))</f>
        <v>110.0974377728</v>
      </c>
      <c r="O40" s="119" t="n">
        <f aca="false">IF(ISBLANK(E40),"",(0.999842594+(0.00006793952*E40)-(0.00000909529*E40^2)+(0.0000001001685*E40^3)-(0.000000001120083*E40^4)+(0.000000000006536332*E40^5)))</f>
        <v>0.998426828577223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2.77906432778552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2.70945589907862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124.113012878902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121.004300452851</v>
      </c>
      <c r="T40" s="32"/>
      <c r="U40" s="32"/>
      <c r="V40" s="124"/>
      <c r="W40" s="124"/>
      <c r="X40" s="124"/>
      <c r="Y40" s="124"/>
      <c r="Z40" s="32"/>
      <c r="AA40" s="32"/>
      <c r="AB40" s="124"/>
      <c r="AC40" s="124"/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2046</v>
      </c>
      <c r="E41" s="115" t="n">
        <v>23.3</v>
      </c>
      <c r="F41" s="116" t="n">
        <v>4.567</v>
      </c>
      <c r="G41" s="117" t="n">
        <v>36.012</v>
      </c>
      <c r="H41" s="115" t="n">
        <v>60</v>
      </c>
      <c r="I41" s="115" t="n">
        <v>62.2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108.28</v>
      </c>
      <c r="K41" s="119" t="n">
        <f aca="false">IF(ISBLANK(E41),"",(0.000824493-(0.0000040899*E41)+(0.000000076438*E41^2)-(0.00000000082467*E41^3)+(0.0000000000053875*E41^4)))</f>
        <v>0.000761852082538149</v>
      </c>
      <c r="L41" s="119" t="n">
        <f aca="false">IF(ISBLANK(E41),"",(-0.00000572466+(0.00000010227*E41)-(0.0000000016546*E41^2)))</f>
        <v>-4.240034794E-006</v>
      </c>
      <c r="M41" s="119" t="n">
        <f aca="false">IF(ISBLANK(E41),"",IF(ISBLANK(G41),(O41+(K41*35)+(L41*35^1.5)+(0.00000048314*35^2)),(O41+(K41*G41)+(L41*G41^1.5)+(0.00000048314*G41^2))))</f>
        <v>1.02461575133148</v>
      </c>
      <c r="N41" s="120" t="n">
        <f aca="false">IF(ISBLANK(D41),"",IF(ISBLANK(G41),J41*(1+0.00001*(35-20)),J41*(1+0.00001*(G41-20))))</f>
        <v>108.2973377936</v>
      </c>
      <c r="O41" s="119" t="n">
        <f aca="false">IF(ISBLANK(E41),"",(0.999842594+(0.00006793952*E41)-(0.00000909529*E41^2)+(0.0000001001685*E41^3)-(0.000000001120083*E41^4)+(0.000000000006536332*E41^5)))</f>
        <v>0.997469672670003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4.83464191962081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4.71849267721898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215.915108130265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210.727882964599</v>
      </c>
      <c r="T41" s="32"/>
      <c r="U41" s="32"/>
      <c r="V41" s="124"/>
      <c r="W41" s="124"/>
      <c r="X41" s="124"/>
      <c r="Y41" s="124"/>
      <c r="Z41" s="32"/>
      <c r="AA41" s="32"/>
      <c r="AB41" s="124"/>
      <c r="AC41" s="124"/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2047</v>
      </c>
      <c r="E42" s="115" t="n">
        <v>27.1</v>
      </c>
      <c r="F42" s="116" t="n">
        <v>4.416</v>
      </c>
      <c r="G42" s="117" t="n">
        <v>36.204</v>
      </c>
      <c r="H42" s="115" t="n">
        <v>40</v>
      </c>
      <c r="I42" s="115" t="n">
        <v>41.9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107.76</v>
      </c>
      <c r="K42" s="119" t="n">
        <f aca="false">IF(ISBLANK(E42),"",(0.000824493-(0.0000040899*E42)+(0.000000076438*E42^2)-(0.00000000082467*E42^3)+(0.0000000000053875*E42^4)))</f>
        <v>0.000756286329317769</v>
      </c>
      <c r="L42" s="119" t="n">
        <f aca="false">IF(ISBLANK(E42),"",(-0.00000572466+(0.00000010227*E42)-(0.0000000016546*E42^2)))</f>
        <v>-4.168297786E-006</v>
      </c>
      <c r="M42" s="119" t="n">
        <f aca="false">IF(ISBLANK(E42),"",IF(ISBLANK(G42),(O42+(K42*35)+(L42*35^1.5)+(0.00000048314*35^2)),(O42+(K42*G42)+(L42*G42^1.5)+(0.00000048314*G42^2))))</f>
        <v>1.02359494095147</v>
      </c>
      <c r="N42" s="120" t="n">
        <f aca="false">IF(ISBLANK(D42),"",IF(ISBLANK(G42),J42*(1+0.00001*(35-20)),J42*(1+0.00001*(G42-20))))</f>
        <v>107.7774614304</v>
      </c>
      <c r="O42" s="119" t="n">
        <f aca="false">IF(ISBLANK(E42),"",(0.999842594+(0.00006793952*E42)-(0.00000909529*E42^2)+(0.0000001001685*E42^3)-(0.000000001120083*E42^4)+(0.000000000006536332*E42^5)))</f>
        <v>0.99648910092621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4.6972353385761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4.58895911913148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209.778530220809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204.942914260412</v>
      </c>
      <c r="T42" s="32"/>
      <c r="U42" s="32"/>
      <c r="V42" s="124"/>
      <c r="W42" s="124"/>
      <c r="X42" s="124"/>
      <c r="Y42" s="124"/>
      <c r="Z42" s="32"/>
      <c r="AA42" s="32"/>
      <c r="AB42" s="124"/>
      <c r="AC42" s="124"/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2048</v>
      </c>
      <c r="E43" s="115" t="n">
        <v>27.6</v>
      </c>
      <c r="F43" s="116" t="n">
        <v>4.296</v>
      </c>
      <c r="G43" s="117" t="n">
        <v>36.043</v>
      </c>
      <c r="H43" s="115" t="n">
        <v>20</v>
      </c>
      <c r="I43" s="115" t="n">
        <v>22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107.72</v>
      </c>
      <c r="K43" s="119" t="n">
        <f aca="false">IF(ISBLANK(E43),"",(0.000824493-(0.0000040899*E43)+(0.000000076438*E43^2)-(0.00000000082467*E43^3)+(0.0000000000053875*E43^4)))</f>
        <v>0.0007556270831184</v>
      </c>
      <c r="L43" s="119" t="n">
        <f aca="false">IF(ISBLANK(E43),"",(-0.00000572466+(0.00000010227*E43)-(0.0000000016546*E43^2)))</f>
        <v>-4.162416096E-006</v>
      </c>
      <c r="M43" s="119" t="n">
        <f aca="false">IF(ISBLANK(E43),"",IF(ISBLANK(G43),(O43+(K43*35)+(L43*35^1.5)+(0.00000048314*35^2)),(O43+(K43*G43)+(L43*G43^1.5)+(0.00000048314*G43^2))))</f>
        <v>1.02331204071347</v>
      </c>
      <c r="N43" s="120" t="n">
        <f aca="false">IF(ISBLANK(D43),"",IF(ISBLANK(G43),J43*(1+0.00001*(35-20)),J43*(1+0.00001*(G43-20))))</f>
        <v>107.7372815196</v>
      </c>
      <c r="O43" s="119" t="n">
        <f aca="false">IF(ISBLANK(E43),"",(0.999842594+(0.00006793952*E43)-(0.00000909529*E43^2)+(0.0000001001685*E43^3)-(0.000000001120083*E43^4)+(0.000000000006536332*E43^5)))</f>
        <v>0.996350020834558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4.57088846658006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4.46675919438332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204.135878917465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199.485465621159</v>
      </c>
      <c r="T43" s="32"/>
      <c r="U43" s="32"/>
      <c r="V43" s="124"/>
      <c r="W43" s="124"/>
      <c r="X43" s="124"/>
      <c r="Y43" s="124"/>
      <c r="Z43" s="32"/>
      <c r="AA43" s="32"/>
      <c r="AB43" s="124"/>
      <c r="AC43" s="124"/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2049</v>
      </c>
      <c r="E44" s="115" t="n">
        <v>27.7</v>
      </c>
      <c r="F44" s="116" t="n">
        <v>4.248</v>
      </c>
      <c r="G44" s="117" t="n">
        <v>36.048</v>
      </c>
      <c r="H44" s="115" t="n">
        <v>10</v>
      </c>
      <c r="I44" s="115" t="n">
        <v>12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106.87</v>
      </c>
      <c r="K44" s="119" t="n">
        <f aca="false">IF(ISBLANK(E44),"",(0.000824493-(0.0000040899*E44)+(0.000000076438*E44^2)-(0.00000000082467*E44^3)+(0.0000000000053875*E44^4)))</f>
        <v>0.000755497206216729</v>
      </c>
      <c r="L44" s="119" t="n">
        <f aca="false">IF(ISBLANK(E44),"",(-0.00000572466+(0.00000010227*E44)-(0.0000000016546*E44^2)))</f>
        <v>-4.161339034E-006</v>
      </c>
      <c r="M44" s="119" t="n">
        <f aca="false">IF(ISBLANK(E44),"",IF(ISBLANK(G44),(O44+(K44*35)+(L44*35^1.5)+(0.00000048314*35^2)),(O44+(K44*G44)+(L44*G44^1.5)+(0.00000048314*G44^2))))</f>
        <v>1.02328326743745</v>
      </c>
      <c r="N44" s="120" t="n">
        <f aca="false">IF(ISBLANK(D44),"",IF(ISBLANK(G44),J44*(1+0.00001*(35-20)),J44*(1+0.00001*(G44-20))))</f>
        <v>106.8871504976</v>
      </c>
      <c r="O44" s="119" t="n">
        <f aca="false">IF(ISBLANK(E44),"",(0.999842594+(0.00006793952*E44)-(0.00000909529*E44^2)+(0.0000001001685*E44^3)-(0.000000001120083*E44^4)+(0.000000000006536332*E44^5)))</f>
        <v>0.996321931391658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4.55627389579527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4.45260275505657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203.483192186217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198.853239040827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2050</v>
      </c>
      <c r="E45" s="115" t="n">
        <v>27.7</v>
      </c>
      <c r="F45" s="116" t="n">
        <v>4.41</v>
      </c>
      <c r="G45" s="117" t="n">
        <v>36.05</v>
      </c>
      <c r="H45" s="115" t="n">
        <v>0</v>
      </c>
      <c r="I45" s="115" t="n">
        <v>2.8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111.03</v>
      </c>
      <c r="K45" s="119" t="n">
        <f aca="false">IF(ISBLANK(E45),"",(0.000824493-(0.0000040899*E45)+(0.000000076438*E45^2)-(0.00000000082467*E45^3)+(0.0000000000053875*E45^4)))</f>
        <v>0.000755497206216729</v>
      </c>
      <c r="L45" s="119" t="n">
        <f aca="false">IF(ISBLANK(E45),"",(-0.00000572466+(0.00000010227*E45)-(0.0000000016546*E45^2)))</f>
        <v>-4.161339034E-006</v>
      </c>
      <c r="M45" s="119" t="n">
        <f aca="false">IF(ISBLANK(E45),"",IF(ISBLANK(G45),(O45+(K45*35)+(L45*35^1.5)+(0.00000048314*35^2)),(O45+(K45*G45)+(L45*G45^1.5)+(0.00000048314*G45^2))))</f>
        <v>1.02328477314365</v>
      </c>
      <c r="N45" s="120" t="n">
        <f aca="false">IF(ISBLANK(D45),"",IF(ISBLANK(G45),J45*(1+0.00001*(35-20)),J45*(1+0.00001*(G45-20))))</f>
        <v>111.047820315</v>
      </c>
      <c r="O45" s="119" t="n">
        <f aca="false">IF(ISBLANK(E45),"",(0.999842594+(0.00006793952*E45)-(0.00000909529*E45^2)+(0.0000001001685*E45^3)-(0.000000001120083*E45^4)+(0.000000000006536332*E45^5)))</f>
        <v>0.996321931391658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4.5501313543882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4.44659343499235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203.208866286977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198.584862806758</v>
      </c>
      <c r="T45" s="32"/>
      <c r="U45" s="32"/>
      <c r="V45" s="124"/>
      <c r="W45" s="124"/>
      <c r="X45" s="124"/>
      <c r="Y45" s="124"/>
      <c r="Z45" s="32"/>
      <c r="AA45" s="32"/>
      <c r="AB45" s="124"/>
      <c r="AC45" s="124"/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-5°0</v>
      </c>
      <c r="P9" s="29" t="s">
        <v>16</v>
      </c>
      <c r="Q9" s="33" t="n">
        <f aca="false">IF(ISBLANK(I9),"",IF(ISBLANK(J9),"",IF(J9&gt;60,"ERREUR !!",O11*(I9+(J9/60)))))</f>
        <v>-5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41343</v>
      </c>
      <c r="K11" s="38"/>
      <c r="L11" s="38"/>
      <c r="M11" s="38"/>
      <c r="N11" s="39" t="str">
        <f aca="false">I9&amp;"°"&amp;J9</f>
        <v>5°0</v>
      </c>
      <c r="O11" s="40" t="n">
        <f aca="false">IF(P9=M10,-1,1)</f>
        <v>-1</v>
      </c>
      <c r="P11" s="41" t="str">
        <f aca="false">TEXT(J11,"aaaa-mm-jj")&amp;"T"&amp;TEXT(J12,"hh:mm:ss")&amp;"z"</f>
        <v>2017-03-11T03:06:00z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0.129166666666667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21.4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4.9785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4.978430301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0.00402333838267342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2063</v>
      </c>
      <c r="E35" s="115" t="n">
        <v>6.8</v>
      </c>
      <c r="F35" s="116" t="n">
        <v>5.288</v>
      </c>
      <c r="G35" s="117" t="n">
        <v>34.956</v>
      </c>
      <c r="H35" s="115" t="n">
        <v>2000</v>
      </c>
      <c r="I35" s="115" t="n">
        <v>2022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108.352560113409</v>
      </c>
      <c r="K35" s="119" t="n">
        <f aca="false">IF(ISBLANK(E35),"",(0.000824493-(0.0000040899*E35)+(0.000000076438*E35^2)-(0.00000000082467*E35^3)+(0.0000000000053875*E35^4)))</f>
        <v>0.00079996838969888</v>
      </c>
      <c r="L35" s="119" t="n">
        <f aca="false">IF(ISBLANK(E35),"",(-0.00000572466+(0.00000010227*E35)-(0.0000000016546*E35^2)))</f>
        <v>-5.105732704E-006</v>
      </c>
      <c r="M35" s="119" t="n">
        <f aca="false">IF(ISBLANK(E35),"",IF(ISBLANK(G35),(O35+(K35*35)+(L35*35^1.5)+(0.00000048314*35^2)),(O35+(K35*G35)+(L35*G35^1.5)+(0.00000048314*G35^2))))</f>
        <v>1.0274120529382</v>
      </c>
      <c r="N35" s="120" t="n">
        <f aca="false">IF(ISBLANK(D35),"",IF(ISBLANK(G35),J35*(1+0.00001*(35-20)),J35*(1+0.00001*(G35-20))))</f>
        <v>108.3687653223</v>
      </c>
      <c r="O35" s="119" t="n">
        <f aca="false">IF(ISBLANK(E35),"",(0.999842594+(0.00006793952*E35)-(0.00000909529*E35^2)+(0.0000001001685*E35^3)-(0.000000001120083*E35^4)+(0.000000000006536332*E35^5)))</f>
        <v>0.99991321285054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5.59668403886883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5.447360699014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249.947909175882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243.279128817965</v>
      </c>
      <c r="T35" s="32"/>
      <c r="U35" s="32"/>
      <c r="V35" s="124"/>
      <c r="W35" s="124"/>
      <c r="X35" s="124"/>
      <c r="Y35" s="124"/>
      <c r="Z35" s="32"/>
      <c r="AA35" s="32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2064</v>
      </c>
      <c r="E36" s="115" t="n">
        <v>7.6</v>
      </c>
      <c r="F36" s="116" t="n">
        <v>3.714</v>
      </c>
      <c r="G36" s="117" t="n">
        <v>34.599</v>
      </c>
      <c r="H36" s="115" t="n">
        <v>1000</v>
      </c>
      <c r="I36" s="115" t="n">
        <v>1008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118.060264320243</v>
      </c>
      <c r="K36" s="119" t="n">
        <f aca="false">IF(ISBLANK(E36),"",(0.000824493-(0.0000040899*E36)+(0.000000076438*E36^2)-(0.00000000082467*E36^3)+(0.0000000000053875*E36^4)))</f>
        <v>0.0007974807824144</v>
      </c>
      <c r="L36" s="119" t="n">
        <f aca="false">IF(ISBLANK(E36),"",(-0.00000572466+(0.00000010227*E36)-(0.0000000016546*E36^2)))</f>
        <v>-5.042977696E-006</v>
      </c>
      <c r="M36" s="119" t="n">
        <f aca="false">IF(ISBLANK(E36),"",IF(ISBLANK(G36),(O36+(K36*35)+(L36*35^1.5)+(0.00000048314*35^2)),(O36+(K36*G36)+(L36*G36^1.5)+(0.00000048314*G36^2))))</f>
        <v>1.02701807190263</v>
      </c>
      <c r="N36" s="120" t="n">
        <f aca="false">IF(ISBLANK(D36),"",IF(ISBLANK(G36),J36*(1+0.00001*(35-20)),J36*(1+0.00001*(G36-20))))</f>
        <v>118.077499938231</v>
      </c>
      <c r="O36" s="119" t="n">
        <f aca="false">IF(ISBLANK(E36),"",(0.999842594+(0.00006793952*E36)-(0.00000909529*E36^2)+(0.0000001001685*E36^3)-(0.000000001120083*E36^4)+(0.000000000006536332*E36^5)))</f>
        <v>0.999873990858795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3.59758015465204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3.50293753642254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160.66792970676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156.441190376631</v>
      </c>
      <c r="T36" s="32"/>
      <c r="U36" s="32"/>
      <c r="V36" s="124"/>
      <c r="W36" s="124"/>
      <c r="X36" s="124"/>
      <c r="Y36" s="124"/>
      <c r="Z36" s="32"/>
      <c r="AA36" s="32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2065</v>
      </c>
      <c r="E37" s="115" t="n">
        <v>10.7</v>
      </c>
      <c r="F37" s="116" t="n">
        <v>2.203</v>
      </c>
      <c r="G37" s="117" t="n">
        <v>34.674</v>
      </c>
      <c r="H37" s="115" t="n">
        <v>500</v>
      </c>
      <c r="I37" s="115" t="n">
        <v>504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117.887103401277</v>
      </c>
      <c r="K37" s="119" t="n">
        <f aca="false">IF(ISBLANK(E37),"",(0.000824493-(0.0000040899*E37)+(0.000000076438*E37^2)-(0.00000000082467*E37^3)+(0.0000000000053875*E37^4)))</f>
        <v>0.000788542819544229</v>
      </c>
      <c r="L37" s="119" t="n">
        <f aca="false">IF(ISBLANK(E37),"",(-0.00000572466+(0.00000010227*E37)-(0.0000000016546*E37^2)))</f>
        <v>-4.819806154E-006</v>
      </c>
      <c r="M37" s="119" t="n">
        <f aca="false">IF(ISBLANK(E37),"",IF(ISBLANK(G37),(O37+(K37*35)+(L37*35^1.5)+(0.00000048314*35^2)),(O37+(K37*G37)+(L37*G37^1.5)+(0.00000048314*G37^2))))</f>
        <v>1.02657588737977</v>
      </c>
      <c r="N37" s="120" t="n">
        <f aca="false">IF(ISBLANK(D37),"",IF(ISBLANK(G37),J37*(1+0.00001*(35-20)),J37*(1+0.00001*(G37-20))))</f>
        <v>117.90440215483</v>
      </c>
      <c r="O37" s="119" t="n">
        <f aca="false">IF(ISBLANK(E37),"",(0.999842594+(0.00006793952*E37)-(0.00000909529*E37^2)+(0.0000001001685*E37^3)-(0.000000001120083*E37^4)+(0.000000000006536332*E37^5)))</f>
        <v>0.999637172582749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2.13110418112244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2.07593438275846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95.1751127289281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92.7112295339927</v>
      </c>
      <c r="T37" s="32"/>
      <c r="U37" s="32"/>
      <c r="V37" s="124"/>
      <c r="W37" s="124"/>
      <c r="X37" s="124"/>
      <c r="Y37" s="124"/>
      <c r="Z37" s="32"/>
      <c r="AA37" s="32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2066</v>
      </c>
      <c r="E38" s="115" t="n">
        <v>16.4</v>
      </c>
      <c r="F38" s="116" t="n">
        <v>2.078</v>
      </c>
      <c r="G38" s="117" t="n">
        <v>35.534</v>
      </c>
      <c r="H38" s="115" t="n">
        <v>100</v>
      </c>
      <c r="I38" s="115" t="n">
        <v>102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109.632437491913</v>
      </c>
      <c r="K38" s="119" t="n">
        <f aca="false">IF(ISBLANK(E38),"",(0.000824493-(0.0000040899*E38)+(0.000000076438*E38^2)-(0.00000000082467*E38^3)+(0.0000000000053875*E38^4)))</f>
        <v>0.00077472956024864</v>
      </c>
      <c r="L38" s="119" t="n">
        <f aca="false">IF(ISBLANK(E38),"",(-0.00000572466+(0.00000010227*E38)-(0.0000000016546*E38^2)))</f>
        <v>-4.492453216E-006</v>
      </c>
      <c r="M38" s="119" t="n">
        <f aca="false">IF(ISBLANK(E38),"",IF(ISBLANK(G38),(O38+(K38*35)+(L38*35^1.5)+(0.00000048314*35^2)),(O38+(K38*G38)+(L38*G38^1.5)+(0.00000048314*G38^2))))</f>
        <v>1.02606679342853</v>
      </c>
      <c r="N38" s="120" t="n">
        <f aca="false">IF(ISBLANK(D38),"",IF(ISBLANK(G38),J38*(1+0.00001*(35-20)),J38*(1+0.00001*(G38-20))))</f>
        <v>109.649467794753</v>
      </c>
      <c r="O38" s="119" t="n">
        <f aca="false">IF(ISBLANK(E38),"",(0.999842594+(0.00006793952*E38)-(0.00000909529*E38^2)+(0.0000001001685*E38^3)-(0.000000001120083*E38^4)+(0.000000000006536332*E38^5)))</f>
        <v>0.998879098841937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2.16344982060262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2.10848829185243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96.619668988113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94.1650871141293</v>
      </c>
      <c r="T38" s="32" t="n">
        <v>0.02</v>
      </c>
      <c r="U38" s="32" t="n">
        <v>0.02</v>
      </c>
      <c r="V38" s="124" t="n">
        <v>20.9</v>
      </c>
      <c r="W38" s="124" t="n">
        <v>20.5</v>
      </c>
      <c r="X38" s="124" t="n">
        <v>20.9</v>
      </c>
      <c r="Y38" s="124" t="n">
        <v>20.4</v>
      </c>
      <c r="Z38" s="32" t="n">
        <v>1.46</v>
      </c>
      <c r="AA38" s="32" t="n">
        <v>1.43</v>
      </c>
      <c r="AB38" s="32" t="n">
        <v>6.88</v>
      </c>
      <c r="AC38" s="32" t="n">
        <v>6.72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2067</v>
      </c>
      <c r="E39" s="115" t="n">
        <v>17.5</v>
      </c>
      <c r="F39" s="116" t="n">
        <v>2.127</v>
      </c>
      <c r="G39" s="117" t="n">
        <v>35.657</v>
      </c>
      <c r="H39" s="115" t="n">
        <v>80</v>
      </c>
      <c r="I39" s="115" t="n">
        <v>80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106.455104851922</v>
      </c>
      <c r="K39" s="119" t="n">
        <f aca="false">IF(ISBLANK(E39),"",(0.000824493-(0.0000040899*E39)+(0.000000076438*E39^2)-(0.00000000082467*E39^3)+(0.0000000000053875*E39^4)))</f>
        <v>0.000772414460292969</v>
      </c>
      <c r="L39" s="119" t="n">
        <f aca="false">IF(ISBLANK(E39),"",(-0.00000572466+(0.00000010227*E39)-(0.0000000016546*E39^2)))</f>
        <v>-4.44165625E-006</v>
      </c>
      <c r="M39" s="119" t="n">
        <f aca="false">IF(ISBLANK(E39),"",IF(ISBLANK(G39),(O39+(K39*35)+(L39*35^1.5)+(0.00000048314*35^2)),(O39+(K39*G39)+(L39*G39^1.5)+(0.00000048314*G39^2))))</f>
        <v>1.02589915819276</v>
      </c>
      <c r="N39" s="120" t="n">
        <f aca="false">IF(ISBLANK(D39),"",IF(ISBLANK(G39),J39*(1+0.00001*(35-20)),J39*(1+0.00001*(G39-20))))</f>
        <v>106.471772527689</v>
      </c>
      <c r="O39" s="119" t="n">
        <f aca="false">IF(ISBLANK(E39),"",(0.999842594+(0.00006793952*E39)-(0.00000909529*E39^2)+(0.0000001001685*E39^3)-(0.000000001120083*E39^4)+(0.000000000006536332*E39^5)))</f>
        <v>0.998688620195579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2.28221981520747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2.22460443307884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101.923936947166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99.3508339813012</v>
      </c>
      <c r="T39" s="32" t="n">
        <v>0.25</v>
      </c>
      <c r="U39" s="32" t="n">
        <v>0.25</v>
      </c>
      <c r="V39" s="124" t="n">
        <v>19.1</v>
      </c>
      <c r="W39" s="124" t="n">
        <v>18.7</v>
      </c>
      <c r="X39" s="124" t="n">
        <v>18.9</v>
      </c>
      <c r="Y39" s="124" t="n">
        <v>18.4</v>
      </c>
      <c r="Z39" s="32" t="n">
        <v>1.31</v>
      </c>
      <c r="AA39" s="32" t="n">
        <v>1.28</v>
      </c>
      <c r="AB39" s="32" t="n">
        <v>5.46</v>
      </c>
      <c r="AC39" s="32" t="n">
        <v>5.34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2068</v>
      </c>
      <c r="E40" s="115" t="n">
        <v>17.6</v>
      </c>
      <c r="F40" s="116" t="n">
        <v>2.2</v>
      </c>
      <c r="G40" s="117" t="n">
        <v>35.657</v>
      </c>
      <c r="H40" s="115" t="n">
        <v>80</v>
      </c>
      <c r="I40" s="115" t="n">
        <v>80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111.391049997046</v>
      </c>
      <c r="K40" s="119" t="n">
        <f aca="false">IF(ISBLANK(E40),"",(0.000824493-(0.0000040899*E40)+(0.000000076438*E40^2)-(0.00000000082467*E40^3)+(0.0000000000053875*E40^4)))</f>
        <v>0.0007722092161664</v>
      </c>
      <c r="L40" s="119" t="n">
        <f aca="false">IF(ISBLANK(E40),"",(-0.00000572466+(0.00000010227*E40)-(0.0000000016546*E40^2)))</f>
        <v>-4.437236896E-006</v>
      </c>
      <c r="M40" s="119" t="n">
        <f aca="false">IF(ISBLANK(E40),"",IF(ISBLANK(G40),(O40+(K40*35)+(L40*35^1.5)+(0.00000048314*35^2)),(O40+(K40*G40)+(L40*G40^1.5)+(0.00000048314*G40^2))))</f>
        <v>1.02587479413047</v>
      </c>
      <c r="N40" s="120" t="n">
        <f aca="false">IF(ISBLANK(D40),"",IF(ISBLANK(G40),J40*(1+0.00001*(35-20)),J40*(1+0.00001*(G40-20))))</f>
        <v>111.408490493744</v>
      </c>
      <c r="O40" s="119" t="n">
        <f aca="false">IF(ISBLANK(E40),"",(0.999842594+(0.00006793952*E40)-(0.00000909529*E40^2)+(0.0000001001685*E40^3)-(0.000000001120083*E40^4)+(0.000000000006536332*E40^5)))</f>
        <v>0.998670633552638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2.25455741932959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2.19769257635437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100.688534347259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98.148950459986</v>
      </c>
      <c r="T40" s="32"/>
      <c r="U40" s="32"/>
      <c r="V40" s="124"/>
      <c r="W40" s="124"/>
      <c r="X40" s="124"/>
      <c r="Y40" s="124"/>
      <c r="Z40" s="32"/>
      <c r="AA40" s="32"/>
      <c r="AB40" s="32"/>
      <c r="AC40" s="32"/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2069</v>
      </c>
      <c r="E41" s="115" t="n">
        <v>19.6</v>
      </c>
      <c r="F41" s="116" t="n">
        <v>3.022</v>
      </c>
      <c r="G41" s="117" t="n">
        <v>35.765</v>
      </c>
      <c r="H41" s="115" t="n">
        <v>60</v>
      </c>
      <c r="I41" s="115" t="n">
        <v>60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108.819170927662</v>
      </c>
      <c r="K41" s="119" t="n">
        <f aca="false">IF(ISBLANK(E41),"",(0.000824493-(0.0000040899*E41)+(0.000000076438*E41^2)-(0.00000000082467*E41^3)+(0.0000000000053875*E41^4)))</f>
        <v>0.0007682810809808</v>
      </c>
      <c r="L41" s="119" t="n">
        <f aca="false">IF(ISBLANK(E41),"",(-0.00000572466+(0.00000010227*E41)-(0.0000000016546*E41^2)))</f>
        <v>-4.355799136E-006</v>
      </c>
      <c r="M41" s="119" t="n">
        <f aca="false">IF(ISBLANK(E41),"",IF(ISBLANK(G41),(O41+(K41*35)+(L41*35^1.5)+(0.00000048314*35^2)),(O41+(K41*G41)+(L41*G41^1.5)+(0.00000048314*G41^2))))</f>
        <v>1.02545190943864</v>
      </c>
      <c r="N41" s="120" t="n">
        <f aca="false">IF(ISBLANK(D41),"",IF(ISBLANK(G41),J41*(1+0.00001*(35-20)),J41*(1+0.00001*(G41-20))))</f>
        <v>108.836326269959</v>
      </c>
      <c r="O41" s="119" t="n">
        <f aca="false">IF(ISBLANK(E41),"",(0.999842594+(0.00006793952*E41)-(0.00000909529*E41^2)+(0.0000001001685*E41^3)-(0.000000001120083*E41^4)+(0.000000000006536332*E41^5)))</f>
        <v>0.99828799033367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3.17752020093041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3.09865355135948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141.908052173552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138.385867603714</v>
      </c>
      <c r="T41" s="32" t="n">
        <v>0.38</v>
      </c>
      <c r="U41" s="32" t="n">
        <v>0.37</v>
      </c>
      <c r="V41" s="124" t="n">
        <v>12.1</v>
      </c>
      <c r="W41" s="124" t="n">
        <v>11.8</v>
      </c>
      <c r="X41" s="124" t="n">
        <v>11.7</v>
      </c>
      <c r="Y41" s="124" t="n">
        <v>11.5</v>
      </c>
      <c r="Z41" s="32" t="n">
        <v>0.91</v>
      </c>
      <c r="AA41" s="32" t="n">
        <v>0.89</v>
      </c>
      <c r="AB41" s="32" t="n">
        <v>3.92</v>
      </c>
      <c r="AC41" s="32" t="n">
        <v>3.83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2070</v>
      </c>
      <c r="E42" s="115" t="n">
        <v>26.6</v>
      </c>
      <c r="F42" s="116" t="n">
        <v>4.533</v>
      </c>
      <c r="G42" s="117" t="n">
        <v>36.196</v>
      </c>
      <c r="H42" s="115" t="n">
        <v>40</v>
      </c>
      <c r="I42" s="115" t="n">
        <v>40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108.27297207624</v>
      </c>
      <c r="K42" s="119" t="n">
        <f aca="false">IF(ISBLANK(E42),"",(0.000824493-(0.0000040899*E42)+(0.000000076438*E42^2)-(0.00000000082467*E42^3)+(0.0000000000053875*E42^4)))</f>
        <v>0.0007569621422567</v>
      </c>
      <c r="L42" s="119" t="n">
        <f aca="false">IF(ISBLANK(E42),"",(-0.00000572466+(0.00000010227*E42)-(0.0000000016546*E42^2)))</f>
        <v>-4.175006776E-006</v>
      </c>
      <c r="M42" s="119" t="n">
        <f aca="false">IF(ISBLANK(E42),"",IF(ISBLANK(G42),(O42+(K42*35)+(L42*35^1.5)+(0.00000048314*35^2)),(O42+(K42*G42)+(L42*G42^1.5)+(0.00000048314*G42^2))))</f>
        <v>1.02374869942214</v>
      </c>
      <c r="N42" s="120" t="n">
        <f aca="false">IF(ISBLANK(D42),"",IF(ISBLANK(G42),J42*(1+0.00001*(35-20)),J42*(1+0.00001*(G42-20))))</f>
        <v>108.290507966797</v>
      </c>
      <c r="O42" s="119" t="n">
        <f aca="false">IF(ISBLANK(E42),"",(0.999842594+(0.00006793952*E42)-(0.00000909529*E42^2)+(0.0000001001685*E42^3)-(0.000000001120083*E42^4)+(0.000000000006536332*E42^5)))</f>
        <v>0.996625887839717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4.79883751871284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4.68751513083392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214.316083585716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209.344425743043</v>
      </c>
      <c r="T42" s="32" t="n">
        <v>0</v>
      </c>
      <c r="U42" s="32" t="n">
        <v>0</v>
      </c>
      <c r="V42" s="124" t="n">
        <v>0.08</v>
      </c>
      <c r="W42" s="32" t="n">
        <v>0.08</v>
      </c>
      <c r="X42" s="32" t="n">
        <v>0.08</v>
      </c>
      <c r="Y42" s="124" t="n">
        <v>0.08</v>
      </c>
      <c r="Z42" s="32" t="n">
        <v>0.02</v>
      </c>
      <c r="AA42" s="32" t="n">
        <v>0.02</v>
      </c>
      <c r="AB42" s="32" t="n">
        <v>0.74</v>
      </c>
      <c r="AC42" s="32" t="n">
        <v>0.72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2071</v>
      </c>
      <c r="E43" s="115" t="n">
        <v>27.7</v>
      </c>
      <c r="F43" s="116" t="n">
        <v>4.653</v>
      </c>
      <c r="G43" s="117" t="n">
        <v>35.76</v>
      </c>
      <c r="H43" s="115" t="n">
        <v>20</v>
      </c>
      <c r="I43" s="115" t="n">
        <v>20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116.852627830842</v>
      </c>
      <c r="K43" s="119" t="n">
        <f aca="false">IF(ISBLANK(E43),"",(0.000824493-(0.0000040899*E43)+(0.000000076438*E43^2)-(0.00000000082467*E43^3)+(0.0000000000053875*E43^4)))</f>
        <v>0.000755497206216729</v>
      </c>
      <c r="L43" s="119" t="n">
        <f aca="false">IF(ISBLANK(E43),"",(-0.00000572466+(0.00000010227*E43)-(0.0000000016546*E43^2)))</f>
        <v>-4.161339034E-006</v>
      </c>
      <c r="M43" s="119" t="n">
        <f aca="false">IF(ISBLANK(E43),"",IF(ISBLANK(G43),(O43+(K43*35)+(L43*35^1.5)+(0.00000048314*35^2)),(O43+(K43*G43)+(L43*G43^1.5)+(0.00000048314*G43^2))))</f>
        <v>1.02306646435909</v>
      </c>
      <c r="N43" s="120" t="n">
        <f aca="false">IF(ISBLANK(D43),"",IF(ISBLANK(G43),J43*(1+0.00001*(35-20)),J43*(1+0.00001*(G43-20))))</f>
        <v>116.871043804988</v>
      </c>
      <c r="O43" s="119" t="n">
        <f aca="false">IF(ISBLANK(E43),"",(0.999842594+(0.00006793952*E43)-(0.00000909529*E43^2)+(0.0000001001685*E43^3)-(0.000000001120083*E43^4)+(0.000000000006536332*E43^5)))</f>
        <v>0.996321931391658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4.5582694668301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4.45549690624026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203.572314388632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198.98249183269</v>
      </c>
      <c r="T43" s="32" t="n">
        <v>0</v>
      </c>
      <c r="U43" s="32" t="n">
        <v>0</v>
      </c>
      <c r="V43" s="34" t="n">
        <v>0.08</v>
      </c>
      <c r="W43" s="32" t="n">
        <v>0.08</v>
      </c>
      <c r="X43" s="32" t="n">
        <v>0.08</v>
      </c>
      <c r="Y43" s="124" t="n">
        <v>0.08</v>
      </c>
      <c r="Z43" s="32" t="n">
        <v>0</v>
      </c>
      <c r="AA43" s="32" t="n">
        <v>0</v>
      </c>
      <c r="AB43" s="32" t="n">
        <v>0.51</v>
      </c>
      <c r="AC43" s="32" t="n">
        <v>0.5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2072</v>
      </c>
      <c r="E44" s="115" t="n">
        <v>27.7</v>
      </c>
      <c r="F44" s="116" t="n">
        <v>4.633</v>
      </c>
      <c r="G44" s="117" t="n">
        <v>35.75</v>
      </c>
      <c r="H44" s="115" t="n">
        <v>10</v>
      </c>
      <c r="I44" s="115" t="n">
        <v>10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116.255049406969</v>
      </c>
      <c r="K44" s="119" t="n">
        <f aca="false">IF(ISBLANK(E44),"",(0.000824493-(0.0000040899*E44)+(0.000000076438*E44^2)-(0.00000000082467*E44^3)+(0.0000000000053875*E44^4)))</f>
        <v>0.000755497206216729</v>
      </c>
      <c r="L44" s="119" t="n">
        <f aca="false">IF(ISBLANK(E44),"",(-0.00000572466+(0.00000010227*E44)-(0.0000000016546*E44^2)))</f>
        <v>-4.161339034E-006</v>
      </c>
      <c r="M44" s="119" t="n">
        <f aca="false">IF(ISBLANK(E44),"",IF(ISBLANK(G44),(O44+(K44*35)+(L44*35^1.5)+(0.00000048314*35^2)),(O44+(K44*G44)+(L44*G44^1.5)+(0.00000048314*G44^2))))</f>
        <v>1.02305893713755</v>
      </c>
      <c r="N44" s="120" t="n">
        <f aca="false">IF(ISBLANK(D44),"",IF(ISBLANK(G44),J44*(1+0.00001*(35-20)),J44*(1+0.00001*(G44-20))))</f>
        <v>116.273359577251</v>
      </c>
      <c r="O44" s="119" t="n">
        <f aca="false">IF(ISBLANK(E44),"",(0.999842594+(0.00006793952*E44)-(0.00000909529*E44^2)+(0.0000001001685*E44^3)-(0.000000001120083*E44^4)+(0.000000000006536332*E44^5)))</f>
        <v>0.996321931391658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4.56235411444201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4.45952227073759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203.75473475098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199.162264611141</v>
      </c>
      <c r="T44" s="32"/>
      <c r="U44" s="32"/>
      <c r="V44" s="124"/>
      <c r="W44" s="32"/>
      <c r="X44" s="32"/>
      <c r="Y44" s="124"/>
      <c r="Z44" s="32"/>
      <c r="AA44" s="32"/>
      <c r="AB44" s="32"/>
      <c r="AC44" s="3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2073</v>
      </c>
      <c r="E45" s="115" t="n">
        <v>27.7</v>
      </c>
      <c r="F45" s="116" t="n">
        <v>4.271</v>
      </c>
      <c r="G45" s="117" t="n">
        <v>35.761</v>
      </c>
      <c r="H45" s="115" t="n">
        <v>0</v>
      </c>
      <c r="I45" s="115" t="n">
        <v>2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107.345932013815</v>
      </c>
      <c r="K45" s="119" t="n">
        <f aca="false">IF(ISBLANK(E45),"",(0.000824493-(0.0000040899*E45)+(0.000000076438*E45^2)-(0.00000000082467*E45^3)+(0.0000000000053875*E45^4)))</f>
        <v>0.000755497206216729</v>
      </c>
      <c r="L45" s="119" t="n">
        <f aca="false">IF(ISBLANK(E45),"",(-0.00000572466+(0.00000010227*E45)-(0.0000000016546*E45^2)))</f>
        <v>-4.161339034E-006</v>
      </c>
      <c r="M45" s="119" t="n">
        <f aca="false">IF(ISBLANK(E45),"",IF(ISBLANK(G45),(O45+(K45*35)+(L45*35^1.5)+(0.00000048314*35^2)),(O45+(K45*G45)+(L45*G45^1.5)+(0.00000048314*G45^2))))</f>
        <v>1.02306721708369</v>
      </c>
      <c r="N45" s="120" t="n">
        <f aca="false">IF(ISBLANK(D45),"",IF(ISBLANK(G45),J45*(1+0.00001*(35-20)),J45*(1+0.00001*(G45-20))))</f>
        <v>107.36285080616</v>
      </c>
      <c r="O45" s="119" t="n">
        <f aca="false">IF(ISBLANK(E45),"",(0.999842594+(0.00006793952*E45)-(0.00000909529*E45^2)+(0.0000001001685*E45^3)-(0.000000001120083*E45^4)+(0.000000000006536332*E45^5)))</f>
        <v>0.996321931391658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4.56034561674015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4.45752296680921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203.665035243615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199.072975697699</v>
      </c>
      <c r="T45" s="34" t="n">
        <v>0.01</v>
      </c>
      <c r="U45" s="32" t="n">
        <v>0.01</v>
      </c>
      <c r="V45" s="34" t="n">
        <v>0.06</v>
      </c>
      <c r="W45" s="32" t="n">
        <v>0.06</v>
      </c>
      <c r="X45" s="32" t="n">
        <v>0.05</v>
      </c>
      <c r="Y45" s="124" t="n">
        <v>0.05</v>
      </c>
      <c r="Z45" s="32" t="n">
        <v>0</v>
      </c>
      <c r="AA45" s="32" t="n">
        <v>0</v>
      </c>
      <c r="AB45" s="32" t="n">
        <v>0.45</v>
      </c>
      <c r="AC45" s="32" t="n">
        <v>0.44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-4°30</v>
      </c>
      <c r="P9" s="29" t="s">
        <v>16</v>
      </c>
      <c r="Q9" s="33" t="n">
        <f aca="false">IF(ISBLANK(I9),"",IF(ISBLANK(J9),"",IF(J9&gt;60,"ERREUR !!",O11*(I9+(J9/60)))))</f>
        <v>-4.5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41343</v>
      </c>
      <c r="K11" s="38"/>
      <c r="L11" s="38"/>
      <c r="M11" s="38"/>
      <c r="N11" s="39" t="str">
        <f aca="false">I9&amp;"°"&amp;J9</f>
        <v>4°30</v>
      </c>
      <c r="O11" s="40" t="n">
        <f aca="false">IF(P9=M10,-1,1)</f>
        <v>-1</v>
      </c>
      <c r="P11" s="41" t="str">
        <f aca="false">TEXT(J11,"aaaa-mm-jj")&amp;"T"&amp;TEXT(J12,"hh:mm:ss")&amp;"z"</f>
        <v>2017-03-11T07:44:00z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0.322222222222222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21.4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4.9785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4.978430301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0.00402333838267342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109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109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2200</v>
      </c>
      <c r="E35" s="115" t="n">
        <v>7.7</v>
      </c>
      <c r="F35" s="116" t="n">
        <v>5.448</v>
      </c>
      <c r="G35" s="117" t="n">
        <v>34.952</v>
      </c>
      <c r="H35" s="115" t="n">
        <v>2000</v>
      </c>
      <c r="I35" s="115" t="n">
        <v>2021</v>
      </c>
      <c r="J35" s="154" t="n">
        <v>112.01</v>
      </c>
      <c r="K35" s="119" t="n">
        <f aca="false">IF(ISBLANK(E35),"",(0.000824493-(0.0000040899*E35)+(0.000000076438*E35^2)-(0.00000000082467*E35^3)+(0.0000000000053875*E35^4)))</f>
        <v>0.000797175228651729</v>
      </c>
      <c r="L35" s="119" t="n">
        <f aca="false">IF(ISBLANK(E35),"",(-0.00000572466+(0.00000010227*E35)-(0.0000000016546*E35^2)))</f>
        <v>-5.035282234E-006</v>
      </c>
      <c r="M35" s="119" t="n">
        <f aca="false">IF(ISBLANK(E35),"",IF(ISBLANK(G35),(O35+(K35*35)+(L35*35^1.5)+(0.00000048314*35^2)),(O35+(K35*G35)+(L35*G35^1.5)+(0.00000048314*G35^2))))</f>
        <v>1.02728105561433</v>
      </c>
      <c r="N35" s="120" t="n">
        <f aca="false">IF(ISBLANK(D35),"",IF(ISBLANK(G35),J35*(1+0.00001*(35-20)),J35*(1+0.00001*(G35-20))))</f>
        <v>112.0267477352</v>
      </c>
      <c r="O35" s="119" t="n">
        <f aca="false">IF(ISBLANK(E35),"",(0.999842594+(0.00006793952*E35)-(0.00000909529*E35^2)+(0.0000001001685*E35^3)-(0.000000001120083*E35^4)+(0.000000000006536332*E35^5)))</f>
        <v>0.999868438277747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5.57476863629709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5.42672193342775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248.969167297028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242.357401546883</v>
      </c>
      <c r="T35" s="32"/>
      <c r="U35" s="32"/>
      <c r="V35" s="124"/>
      <c r="W35" s="124"/>
      <c r="X35" s="124"/>
      <c r="Y35" s="124"/>
      <c r="Z35" s="32"/>
      <c r="AA35" s="32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2201</v>
      </c>
      <c r="E36" s="115" t="n">
        <v>8.8</v>
      </c>
      <c r="F36" s="116" t="n">
        <v>3.46</v>
      </c>
      <c r="G36" s="117" t="n">
        <v>34.568</v>
      </c>
      <c r="H36" s="115" t="n">
        <v>1000</v>
      </c>
      <c r="I36" s="115" t="n">
        <v>1008</v>
      </c>
      <c r="J36" s="154" t="n">
        <v>113.22</v>
      </c>
      <c r="K36" s="119" t="n">
        <f aca="false">IF(ISBLANK(E36),"",(0.000824493-(0.0000040899*E36)+(0.000000076438*E36^2)-(0.00000000082467*E36^3)+(0.0000000000053875*E36^4)))</f>
        <v>0.00079389155779328</v>
      </c>
      <c r="L36" s="119" t="n">
        <f aca="false">IF(ISBLANK(E36),"",(-0.00000572466+(0.00000010227*E36)-(0.0000000016546*E36^2)))</f>
        <v>-4.952816224E-006</v>
      </c>
      <c r="M36" s="119" t="n">
        <f aca="false">IF(ISBLANK(E36),"",IF(ISBLANK(G36),(O36+(K36*35)+(L36*35^1.5)+(0.00000048314*35^2)),(O36+(K36*G36)+(L36*G36^1.5)+(0.00000048314*G36^2))))</f>
        <v>1.02681196683148</v>
      </c>
      <c r="N36" s="120" t="n">
        <f aca="false">IF(ISBLANK(D36),"",IF(ISBLANK(G36),J36*(1+0.00001*(35-20)),J36*(1+0.00001*(G36-20))))</f>
        <v>113.2364938896</v>
      </c>
      <c r="O36" s="119" t="n">
        <f aca="false">IF(ISBLANK(E36),"",(0.999842594+(0.00006793952*E36)-(0.00000909529*E36^2)+(0.0000001001685*E36^3)-(0.000000001120083*E36^4)+(0.000000000006536332*E36^5)))</f>
        <v>0.999798012403754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3.49636676754077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3.40507013989113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156.147739838371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152.070432447538</v>
      </c>
      <c r="T36" s="32"/>
      <c r="U36" s="32"/>
      <c r="V36" s="124"/>
      <c r="W36" s="124"/>
      <c r="X36" s="124"/>
      <c r="Y36" s="124"/>
      <c r="Z36" s="32"/>
      <c r="AA36" s="32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2202</v>
      </c>
      <c r="E37" s="115" t="n">
        <v>12</v>
      </c>
      <c r="F37" s="116" t="n">
        <v>2.045</v>
      </c>
      <c r="G37" s="117" t="n">
        <v>34.732</v>
      </c>
      <c r="H37" s="115" t="n">
        <v>500</v>
      </c>
      <c r="I37" s="115" t="n">
        <v>504</v>
      </c>
      <c r="J37" s="154" t="n">
        <v>120.19</v>
      </c>
      <c r="K37" s="119" t="n">
        <f aca="false">IF(ISBLANK(E37),"",(0.000824493-(0.0000040899*E37)+(0.000000076438*E37^2)-(0.00000000082467*E37^3)+(0.0000000000053875*E37^4)))</f>
        <v>0.00078510795744</v>
      </c>
      <c r="L37" s="119" t="n">
        <f aca="false">IF(ISBLANK(E37),"",(-0.00000572466+(0.00000010227*E37)-(0.0000000016546*E37^2)))</f>
        <v>-4.7356824E-006</v>
      </c>
      <c r="M37" s="119" t="n">
        <f aca="false">IF(ISBLANK(E37),"",IF(ISBLANK(G37),(O37+(K37*35)+(L37*35^1.5)+(0.00000048314*35^2)),(O37+(K37*G37)+(L37*G37^1.5)+(0.00000048314*G37^2))))</f>
        <v>1.02638148262191</v>
      </c>
      <c r="N37" s="120" t="n">
        <f aca="false">IF(ISBLANK(D37),"",IF(ISBLANK(G37),J37*(1+0.00001*(35-20)),J37*(1+0.00001*(G37-20))))</f>
        <v>120.2077063908</v>
      </c>
      <c r="O37" s="119" t="n">
        <f aca="false">IF(ISBLANK(E37),"",(0.999842594+(0.00006793952*E37)-(0.00000909529*E37^2)+(0.0000001001685*E37^3)-(0.000000001120083*E37^4)+(0.000000000006536332*E37^5)))</f>
        <v>0.999499638055476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1.9386665071497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1.8888362075642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86.5808462093055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84.3554250298173</v>
      </c>
      <c r="T37" s="32"/>
      <c r="U37" s="32"/>
      <c r="V37" s="124"/>
      <c r="W37" s="124"/>
      <c r="X37" s="124"/>
      <c r="Y37" s="124"/>
      <c r="Z37" s="32"/>
      <c r="AA37" s="32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2203</v>
      </c>
      <c r="E38" s="115" t="n">
        <v>17.2</v>
      </c>
      <c r="F38" s="116" t="n">
        <v>2.362</v>
      </c>
      <c r="G38" s="117" t="n">
        <v>35.572</v>
      </c>
      <c r="H38" s="115" t="n">
        <v>100</v>
      </c>
      <c r="I38" s="115" t="n">
        <v>100</v>
      </c>
      <c r="J38" s="154" t="n">
        <v>114.72</v>
      </c>
      <c r="K38" s="119" t="n">
        <f aca="false">IF(ISBLANK(E38),"",(0.000824493-(0.0000040899*E38)+(0.000000076438*E38^2)-(0.00000000082467*E38^3)+(0.0000000000053875*E38^4)))</f>
        <v>0.00077303536854176</v>
      </c>
      <c r="L38" s="119" t="n">
        <f aca="false">IF(ISBLANK(E38),"",(-0.00000572466+(0.00000010227*E38)-(0.0000000016546*E38^2)))</f>
        <v>-4.455112864E-006</v>
      </c>
      <c r="M38" s="119" t="n">
        <f aca="false">IF(ISBLANK(E38),"",IF(ISBLANK(G38),(O38+(K38*35)+(L38*35^1.5)+(0.00000048314*35^2)),(O38+(K38*G38)+(L38*G38^1.5)+(0.00000048314*G38^2))))</f>
        <v>1.02590648304135</v>
      </c>
      <c r="N38" s="120" t="n">
        <f aca="false">IF(ISBLANK(D38),"",IF(ISBLANK(G38),J38*(1+0.00001*(35-20)),J38*(1+0.00001*(G38-20))))</f>
        <v>114.7378641984</v>
      </c>
      <c r="O38" s="119" t="n">
        <f aca="false">IF(ISBLANK(E38),"",(0.999842594+(0.00006793952*E38)-(0.00000909529*E38^2)+(0.0000001001685*E38^3)-(0.000000001120083*E38^4)+(0.000000000006536332*E38^5)))</f>
        <v>0.998741913802288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2.35020163879989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2.29085367686984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104.960005188803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102.309525209007</v>
      </c>
      <c r="T38" s="32"/>
      <c r="U38" s="32"/>
      <c r="V38" s="124"/>
      <c r="W38" s="124"/>
      <c r="X38" s="124"/>
      <c r="Y38" s="124"/>
      <c r="Z38" s="32"/>
      <c r="AA38" s="32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2204</v>
      </c>
      <c r="E39" s="115" t="n">
        <v>17.6</v>
      </c>
      <c r="F39" s="116" t="n">
        <v>2.411</v>
      </c>
      <c r="G39" s="117" t="n">
        <v>35.617</v>
      </c>
      <c r="H39" s="115" t="n">
        <v>80</v>
      </c>
      <c r="I39" s="115" t="n">
        <v>81</v>
      </c>
      <c r="J39" s="154" t="n">
        <v>109.42</v>
      </c>
      <c r="K39" s="119" t="n">
        <f aca="false">IF(ISBLANK(E39),"",(0.000824493-(0.0000040899*E39)+(0.000000076438*E39^2)-(0.00000000082467*E39^3)+(0.0000000000053875*E39^4)))</f>
        <v>0.0007722092161664</v>
      </c>
      <c r="L39" s="119" t="n">
        <f aca="false">IF(ISBLANK(E39),"",(-0.00000572466+(0.00000010227*E39)-(0.0000000016546*E39^2)))</f>
        <v>-4.437236896E-006</v>
      </c>
      <c r="M39" s="119" t="n">
        <f aca="false">IF(ISBLANK(E39),"",IF(ISBLANK(G39),(O39+(K39*35)+(L39*35^1.5)+(0.00000048314*35^2)),(O39+(K39*G39)+(L39*G39^1.5)+(0.00000048314*G39^2))))</f>
        <v>1.02584411768028</v>
      </c>
      <c r="N39" s="120" t="n">
        <f aca="false">IF(ISBLANK(D39),"",IF(ISBLANK(G39),J39*(1+0.00001*(35-20)),J39*(1+0.00001*(G39-20))))</f>
        <v>109.4370881214</v>
      </c>
      <c r="O39" s="119" t="n">
        <f aca="false">IF(ISBLANK(E39),"",(0.999842594+(0.00006793952*E39)-(0.00000909529*E39^2)+(0.0000001001685*E39^3)-(0.000000001120083*E39^4)+(0.000000000006536332*E39^5)))</f>
        <v>0.998670633552638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2.51766725849763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2.45423960142286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112.439019764504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109.606340599545</v>
      </c>
      <c r="T39" s="32"/>
      <c r="U39" s="32"/>
      <c r="V39" s="124"/>
      <c r="W39" s="124"/>
      <c r="X39" s="124"/>
      <c r="Y39" s="124"/>
      <c r="Z39" s="32"/>
      <c r="AA39" s="32"/>
      <c r="AB39" s="124"/>
      <c r="AC39" s="124"/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2205</v>
      </c>
      <c r="E40" s="115" t="n">
        <v>18.8</v>
      </c>
      <c r="F40" s="116" t="n">
        <v>2.521</v>
      </c>
      <c r="G40" s="117" t="n">
        <v>35.675</v>
      </c>
      <c r="H40" s="115" t="n">
        <v>60</v>
      </c>
      <c r="I40" s="115" t="n">
        <v>61</v>
      </c>
      <c r="J40" s="154" t="n">
        <v>111.82</v>
      </c>
      <c r="K40" s="119" t="n">
        <f aca="false">IF(ISBLANK(E40),"",(0.000824493-(0.0000040899*E40)+(0.000000076438*E40^2)-(0.00000000082467*E40^3)+(0.0000000000053875*E40^4)))</f>
        <v>0.00076981247066528</v>
      </c>
      <c r="L40" s="119" t="n">
        <f aca="false">IF(ISBLANK(E40),"",(-0.00000572466+(0.00000010227*E40)-(0.0000000016546*E40^2)))</f>
        <v>-4.386785824E-006</v>
      </c>
      <c r="M40" s="119" t="n">
        <f aca="false">IF(ISBLANK(E40),"",IF(ISBLANK(G40),(O40+(K40*35)+(L40*35^1.5)+(0.00000048314*35^2)),(O40+(K40*G40)+(L40*G40^1.5)+(0.00000048314*G40^2))))</f>
        <v>1.0255894459466</v>
      </c>
      <c r="N40" s="120" t="n">
        <f aca="false">IF(ISBLANK(D40),"",IF(ISBLANK(G40),J40*(1+0.00001*(35-20)),J40*(1+0.00001*(G40-20))))</f>
        <v>111.837527785</v>
      </c>
      <c r="O40" s="119" t="n">
        <f aca="false">IF(ISBLANK(E40),"",(0.999842594+(0.00006793952*E40)-(0.00000909529*E40^2)+(0.0000001001685*E40^3)-(0.000000001120083*E40^4)+(0.000000000006536332*E40^5)))</f>
        <v>0.998446234452763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2.57570596392837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2.51143961563591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115.031028349041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112.1608932343</v>
      </c>
      <c r="T40" s="32"/>
      <c r="U40" s="32"/>
      <c r="V40" s="124"/>
      <c r="W40" s="124"/>
      <c r="X40" s="124"/>
      <c r="Y40" s="124"/>
      <c r="Z40" s="32"/>
      <c r="AA40" s="32"/>
      <c r="AB40" s="124"/>
      <c r="AC40" s="124"/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2207</v>
      </c>
      <c r="E41" s="115" t="n">
        <v>19.2</v>
      </c>
      <c r="F41" s="116" t="n">
        <v>2.539</v>
      </c>
      <c r="G41" s="117" t="n">
        <v>35.674</v>
      </c>
      <c r="H41" s="115" t="n">
        <v>60</v>
      </c>
      <c r="I41" s="115" t="n">
        <v>61</v>
      </c>
      <c r="J41" s="154" t="n">
        <v>112.82</v>
      </c>
      <c r="K41" s="119" t="n">
        <f aca="false">IF(ISBLANK(E41),"",(0.000824493-(0.0000040899*E41)+(0.000000076438*E41^2)-(0.00000000082467*E41^3)+(0.0000000000053875*E41^4)))</f>
        <v>0.00076904023915776</v>
      </c>
      <c r="L41" s="119" t="n">
        <f aca="false">IF(ISBLANK(E41),"",(-0.00000572466+(0.00000010227*E41)-(0.0000000016546*E41^2)))</f>
        <v>-4.371027744E-006</v>
      </c>
      <c r="M41" s="119" t="n">
        <f aca="false">IF(ISBLANK(E41),"",IF(ISBLANK(G41),(O41+(K41*35)+(L41*35^1.5)+(0.00000048314*35^2)),(O41+(K41*G41)+(L41*G41^1.5)+(0.00000048314*G41^2))))</f>
        <v>1.02548622241004</v>
      </c>
      <c r="N41" s="120" t="n">
        <f aca="false">IF(ISBLANK(D41),"",IF(ISBLANK(G41),J41*(1+0.00001*(35-20)),J41*(1+0.00001*(G41-20))))</f>
        <v>112.8376834068</v>
      </c>
      <c r="O41" s="119" t="n">
        <f aca="false">IF(ISBLANK(E41),"",(0.999842594+(0.00006793952*E41)-(0.00000909529*E41^2)+(0.0000001001685*E41^3)-(0.000000001120083*E41^4)+(0.000000000006536332*E41^5)))</f>
        <v>0.998367966868951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2.57079561582904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2.50690410036646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114.811732202925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111.958337122366</v>
      </c>
      <c r="T41" s="32"/>
      <c r="U41" s="32"/>
      <c r="V41" s="124"/>
      <c r="W41" s="124"/>
      <c r="X41" s="124"/>
      <c r="Y41" s="124"/>
      <c r="Z41" s="32"/>
      <c r="AA41" s="32"/>
      <c r="AB41" s="124"/>
      <c r="AC41" s="124"/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2208</v>
      </c>
      <c r="E42" s="115" t="n">
        <v>24.2</v>
      </c>
      <c r="F42" s="116" t="n">
        <v>4.78</v>
      </c>
      <c r="G42" s="117" t="n">
        <v>35.997</v>
      </c>
      <c r="H42" s="115" t="n">
        <v>40</v>
      </c>
      <c r="I42" s="115" t="n">
        <v>40</v>
      </c>
      <c r="J42" s="154" t="n">
        <v>112.27</v>
      </c>
      <c r="K42" s="119" t="n">
        <f aca="false">IF(ISBLANK(E42),"",(0.000824493-(0.0000040899*E42)+(0.000000076438*E42^2)-(0.00000000082467*E42^3)+(0.0000000000053875*E42^4)))</f>
        <v>0.00076044271819526</v>
      </c>
      <c r="L42" s="119" t="n">
        <f aca="false">IF(ISBLANK(E42),"",(-0.00000572466+(0.00000010227*E42)-(0.0000000016546*E42^2)))</f>
        <v>-4.218725944E-006</v>
      </c>
      <c r="M42" s="119" t="n">
        <f aca="false">IF(ISBLANK(E42),"",IF(ISBLANK(G42),(O42+(K42*35)+(L42*35^1.5)+(0.00000048314*35^2)),(O42+(K42*G42)+(L42*G42^1.5)+(0.00000048314*G42^2))))</f>
        <v>1.02433846414122</v>
      </c>
      <c r="N42" s="120" t="n">
        <f aca="false">IF(ISBLANK(D42),"",IF(ISBLANK(G42),J42*(1+0.00001*(35-20)),J42*(1+0.00001*(G42-20))))</f>
        <v>112.2879598319</v>
      </c>
      <c r="O42" s="119" t="n">
        <f aca="false">IF(ISBLANK(E42),"",(0.999842594+(0.00006793952*E42)-(0.00000909529*E42^2)+(0.0000001001685*E42^3)-(0.000000001120083*E42^4)+(0.000000000006536332*E42^5)))</f>
        <v>0.99724989342891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4.87772957983705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4.76183385725579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217.839403035522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212.663500065044</v>
      </c>
      <c r="T42" s="32"/>
      <c r="U42" s="32"/>
      <c r="V42" s="124"/>
      <c r="W42" s="124"/>
      <c r="X42" s="124"/>
      <c r="Y42" s="124"/>
      <c r="Z42" s="32"/>
      <c r="AA42" s="32"/>
      <c r="AB42" s="124"/>
      <c r="AC42" s="124"/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2209</v>
      </c>
      <c r="E43" s="115" t="n">
        <v>27.9</v>
      </c>
      <c r="F43" s="116" t="n">
        <v>4.508</v>
      </c>
      <c r="G43" s="117" t="n">
        <v>35.693</v>
      </c>
      <c r="H43" s="115" t="n">
        <v>20</v>
      </c>
      <c r="I43" s="115" t="n">
        <v>21</v>
      </c>
      <c r="J43" s="154" t="n">
        <v>113.16</v>
      </c>
      <c r="K43" s="119" t="n">
        <f aca="false">IF(ISBLANK(E43),"",(0.000824493-(0.0000040899*E43)+(0.000000076438*E43^2)-(0.00000000082467*E43^3)+(0.0000000000053875*E43^4)))</f>
        <v>0.000755239413691009</v>
      </c>
      <c r="L43" s="119" t="n">
        <f aca="false">IF(ISBLANK(E43),"",(-0.00000572466+(0.00000010227*E43)-(0.0000000016546*E43^2)))</f>
        <v>-4.159284186E-006</v>
      </c>
      <c r="M43" s="119" t="n">
        <f aca="false">IF(ISBLANK(E43),"",IF(ISBLANK(G43),(O43+(K43*35)+(L43*35^1.5)+(0.00000048314*35^2)),(O43+(K43*G43)+(L43*G43^1.5)+(0.00000048314*G43^2))))</f>
        <v>1.02295081856926</v>
      </c>
      <c r="N43" s="120" t="n">
        <f aca="false">IF(ISBLANK(D43),"",IF(ISBLANK(G43),J43*(1+0.00001*(35-20)),J43*(1+0.00001*(G43-20))))</f>
        <v>113.1777581988</v>
      </c>
      <c r="O43" s="119" t="n">
        <f aca="false">IF(ISBLANK(E43),"",(0.999842594+(0.00006793952*E43)-(0.00000909529*E43^2)+(0.0000001001685*E43^3)-(0.000000001120083*E43^4)+(0.000000000006536332*E43^5)))</f>
        <v>0.996265480344915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4.56246714974686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4.46010410952904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203.759782907695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199.188249531567</v>
      </c>
      <c r="T43" s="32"/>
      <c r="U43" s="32"/>
      <c r="V43" s="124"/>
      <c r="W43" s="124"/>
      <c r="X43" s="124"/>
      <c r="Y43" s="124"/>
      <c r="Z43" s="32"/>
      <c r="AA43" s="32"/>
      <c r="AB43" s="124"/>
      <c r="AC43" s="124"/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2210</v>
      </c>
      <c r="E44" s="115" t="n">
        <v>28</v>
      </c>
      <c r="F44" s="116" t="n">
        <v>4.38</v>
      </c>
      <c r="G44" s="117" t="n">
        <v>35.693</v>
      </c>
      <c r="H44" s="115" t="n">
        <v>10</v>
      </c>
      <c r="I44" s="115" t="n">
        <v>10.6</v>
      </c>
      <c r="J44" s="154" t="n">
        <v>110.03</v>
      </c>
      <c r="K44" s="119" t="n">
        <f aca="false">IF(ISBLANK(E44),"",(0.000824493-(0.0000040899*E44)+(0.000000076438*E44^2)-(0.00000000082467*E44^3)+(0.0000000000053875*E44^4)))</f>
        <v>0.00075511149536</v>
      </c>
      <c r="L44" s="119" t="n">
        <f aca="false">IF(ISBLANK(E44),"",(-0.00000572466+(0.00000010227*E44)-(0.0000000016546*E44^2)))</f>
        <v>-4.1583064E-006</v>
      </c>
      <c r="M44" s="119" t="n">
        <f aca="false">IF(ISBLANK(E44),"",IF(ISBLANK(G44),(O44+(K44*35)+(L44*35^1.5)+(0.00000048314*35^2)),(O44+(K44*G44)+(L44*G44^1.5)+(0.00000048314*G44^2))))</f>
        <v>1.02291809999592</v>
      </c>
      <c r="N44" s="120" t="n">
        <f aca="false">IF(ISBLANK(D44),"",IF(ISBLANK(G44),J44*(1+0.00001*(35-20)),J44*(1+0.00001*(G44-20))))</f>
        <v>110.0472670079</v>
      </c>
      <c r="O44" s="119" t="n">
        <f aca="false">IF(ISBLANK(E44),"",(0.999842594+(0.00006793952*E44)-(0.00000909529*E44^2)+(0.0000001001685*E44^3)-(0.000000001120083*E44^4)+(0.000000000006536332*E44^5)))</f>
        <v>0.996237119054642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4.56092539367443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4.45873955470395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203.6909280815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199.127308513079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2211</v>
      </c>
      <c r="E45" s="115" t="n">
        <v>28.1</v>
      </c>
      <c r="F45" s="116" t="n">
        <v>4.473</v>
      </c>
      <c r="G45" s="117" t="n">
        <v>35.694</v>
      </c>
      <c r="H45" s="115" t="n">
        <v>0</v>
      </c>
      <c r="I45" s="115" t="n">
        <v>2.6</v>
      </c>
      <c r="J45" s="154" t="n">
        <v>112.43</v>
      </c>
      <c r="K45" s="119" t="n">
        <f aca="false">IF(ISBLANK(E45),"",(0.000824493-(0.0000040899*E45)+(0.000000076438*E45^2)-(0.00000000082467*E45^3)+(0.0000000000053875*E45^4)))</f>
        <v>0.000754984227200469</v>
      </c>
      <c r="L45" s="119" t="n">
        <f aca="false">IF(ISBLANK(E45),"",(-0.00000572466+(0.00000010227*E45)-(0.0000000016546*E45^2)))</f>
        <v>-4.157361706E-006</v>
      </c>
      <c r="M45" s="119" t="n">
        <f aca="false">IF(ISBLANK(E45),"",IF(ISBLANK(G45),(O45+(K45*35)+(L45*35^1.5)+(0.00000048314*35^2)),(O45+(K45*G45)+(L45*G45^1.5)+(0.00000048314*G45^2))))</f>
        <v>1.02288605948697</v>
      </c>
      <c r="N45" s="120" t="n">
        <f aca="false">IF(ISBLANK(D45),"",IF(ISBLANK(G45),J45*(1+0.00001*(35-20)),J45*(1+0.00001*(G45-20))))</f>
        <v>112.4476447642</v>
      </c>
      <c r="O45" s="119" t="n">
        <f aca="false">IF(ISBLANK(E45),"",(0.999842594+(0.00006793952*E45)-(0.00000909529*E45^2)+(0.0000001001685*E45^3)-(0.000000001120083*E45^4)+(0.000000000006536332*E45^5)))</f>
        <v>0.996208667461312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4.55685399674868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4.45489891516773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203.509099494796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198.955785551391</v>
      </c>
      <c r="T45" s="32"/>
      <c r="U45" s="32"/>
      <c r="V45" s="124"/>
      <c r="W45" s="124"/>
      <c r="X45" s="124"/>
      <c r="Y45" s="124"/>
      <c r="Z45" s="32"/>
      <c r="AA45" s="32"/>
      <c r="AB45" s="124"/>
      <c r="AC45" s="124"/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54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4"/>
      <c r="V46" s="124"/>
      <c r="W46" s="124"/>
      <c r="X46" s="32"/>
      <c r="Y46" s="34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4"/>
      <c r="V47" s="124"/>
      <c r="W47" s="124"/>
      <c r="X47" s="32"/>
      <c r="Y47" s="34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4"/>
      <c r="V48" s="124"/>
      <c r="W48" s="124"/>
      <c r="X48" s="32"/>
      <c r="Y48" s="34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4"/>
      <c r="V49" s="124"/>
      <c r="W49" s="124"/>
      <c r="X49" s="32"/>
      <c r="Y49" s="34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4"/>
      <c r="V50" s="124"/>
      <c r="W50" s="124"/>
      <c r="X50" s="32"/>
      <c r="Y50" s="34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4"/>
      <c r="V51" s="124"/>
      <c r="W51" s="124"/>
      <c r="X51" s="32"/>
      <c r="Y51" s="34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4"/>
      <c r="V52" s="124"/>
      <c r="W52" s="124"/>
      <c r="X52" s="32"/>
      <c r="Y52" s="34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4"/>
      <c r="V53" s="124"/>
      <c r="W53" s="124"/>
      <c r="X53" s="32"/>
      <c r="Y53" s="34"/>
      <c r="Z53" s="124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-4°0</v>
      </c>
      <c r="P9" s="29" t="s">
        <v>16</v>
      </c>
      <c r="Q9" s="33" t="n">
        <f aca="false">IF(ISBLANK(I9),"",IF(ISBLANK(J9),"",IF(J9&gt;60,"ERREUR !!",O11*(I9+(J9/60)))))</f>
        <v>-4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41343</v>
      </c>
      <c r="K11" s="38"/>
      <c r="L11" s="38"/>
      <c r="M11" s="38"/>
      <c r="N11" s="39" t="str">
        <f aca="false">I9&amp;"°"&amp;J9</f>
        <v>4°0</v>
      </c>
      <c r="O11" s="40" t="n">
        <f aca="false">IF(P9=M10,-1,1)</f>
        <v>-1</v>
      </c>
      <c r="P11" s="41" t="str">
        <f aca="false">TEXT(J11,"aaaa-mm-jj")&amp;"T"&amp;TEXT(J12,"hh:mm:ss")&amp;"z"</f>
        <v>2017-03-11T12:05:00z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0.503472222222222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21.4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4.9785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4.978430301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0.00402333838267342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2034</v>
      </c>
      <c r="E35" s="115" t="n">
        <v>5.8</v>
      </c>
      <c r="F35" s="116" t="n">
        <v>5.393</v>
      </c>
      <c r="G35" s="117" t="n">
        <v>34.956</v>
      </c>
      <c r="H35" s="115" t="n">
        <v>2000</v>
      </c>
      <c r="I35" s="115" t="n">
        <v>2021.8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109.25</v>
      </c>
      <c r="K35" s="119" t="n">
        <f aca="false">IF(ISBLANK(E35),"",(0.000824493-(0.0000040899*E35)+(0.000000076438*E35^2)-(0.00000000082467*E35^3)+(0.0000000000053875*E35^4)))</f>
        <v>0.00080318814806918</v>
      </c>
      <c r="L35" s="119" t="n">
        <f aca="false">IF(ISBLANK(E35),"",(-0.00000572466+(0.00000010227*E35)-(0.0000000016546*E35^2)))</f>
        <v>-5.187154744E-006</v>
      </c>
      <c r="M35" s="119" t="n">
        <f aca="false">IF(ISBLANK(E35),"",IF(ISBLANK(G35),(O35+(K35*35)+(L35*35^1.5)+(0.00000048314*35^2)),(O35+(K35*G35)+(L35*G35^1.5)+(0.00000048314*G35^2))))</f>
        <v>1.02754355936539</v>
      </c>
      <c r="N35" s="120" t="n">
        <f aca="false">IF(ISBLANK(D35),"",IF(ISBLANK(G35),J35*(1+0.00001*(35-20)),J35*(1+0.00001*(G35-20))))</f>
        <v>109.26633943</v>
      </c>
      <c r="O35" s="119" t="n">
        <f aca="false">IF(ISBLANK(E35),"",(0.999842594+(0.00006793952*E35)-(0.00000909529*E35^2)+(0.0000001001685*E35^3)-(0.000000001120083*E35^4)+(0.000000000006536332*E35^5)))</f>
        <v>0.999948997096951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5.6603625749264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5.50863515549864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252.791792596213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246.015646044569</v>
      </c>
      <c r="T35" s="32"/>
      <c r="U35" s="32"/>
      <c r="V35" s="124"/>
      <c r="W35" s="124"/>
      <c r="X35" s="124"/>
      <c r="Y35" s="124"/>
      <c r="Z35" s="32"/>
      <c r="AA35" s="32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2035</v>
      </c>
      <c r="E36" s="115" t="n">
        <v>7</v>
      </c>
      <c r="F36" s="116" t="n">
        <v>3.407</v>
      </c>
      <c r="G36" s="117" t="n">
        <v>34.592</v>
      </c>
      <c r="H36" s="115" t="n">
        <v>1000</v>
      </c>
      <c r="I36" s="115" t="n">
        <v>1008.3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110.1</v>
      </c>
      <c r="K36" s="119" t="n">
        <f aca="false">IF(ISBLANK(E36),"",(0.000824493-(0.0000040899*E36)+(0.000000076438*E36^2)-(0.00000000082467*E36^3)+(0.0000000000053875*E36^4)))</f>
        <v>0.0007993392355775</v>
      </c>
      <c r="L36" s="119" t="n">
        <f aca="false">IF(ISBLANK(E36),"",(-0.00000572466+(0.00000010227*E36)-(0.0000000016546*E36^2)))</f>
        <v>-5.0898454E-006</v>
      </c>
      <c r="M36" s="119" t="n">
        <f aca="false">IF(ISBLANK(E36),"",IF(ISBLANK(G36),(O36+(K36*35)+(L36*35^1.5)+(0.00000048314*35^2)),(O36+(K36*G36)+(L36*G36^1.5)+(0.00000048314*G36^2))))</f>
        <v>1.02709760813635</v>
      </c>
      <c r="N36" s="120" t="n">
        <f aca="false">IF(ISBLANK(D36),"",IF(ISBLANK(G36),J36*(1+0.00001*(35-20)),J36*(1+0.00001*(G36-20))))</f>
        <v>110.116065792</v>
      </c>
      <c r="O36" s="119" t="n">
        <f aca="false">IF(ISBLANK(E36),"",(0.999842594+(0.00006793952*E36)-(0.00000909529*E36^2)+(0.0000001001685*E36^3)-(0.000000001120083*E36^4)+(0.000000000006536332*E36^5)))</f>
        <v>0.999904279762349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3.54194728834716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3.4485011553809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158.183365897584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154.010061599311</v>
      </c>
      <c r="T36" s="32"/>
      <c r="U36" s="32"/>
      <c r="V36" s="124"/>
      <c r="W36" s="124"/>
      <c r="X36" s="124"/>
      <c r="Y36" s="124"/>
      <c r="Z36" s="32"/>
      <c r="AA36" s="32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2036</v>
      </c>
      <c r="E37" s="115" t="n">
        <v>10.2</v>
      </c>
      <c r="F37" s="116" t="n">
        <v>1.83</v>
      </c>
      <c r="G37" s="117" t="n">
        <v>34.704</v>
      </c>
      <c r="H37" s="115" t="n">
        <v>500</v>
      </c>
      <c r="I37" s="115" t="n">
        <v>503.8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109.39</v>
      </c>
      <c r="K37" s="119" t="n">
        <f aca="false">IF(ISBLANK(E37),"",(0.000824493-(0.0000040899*E37)+(0.000000076438*E37^2)-(0.00000000082467*E37^3)+(0.0000000000053875*E37^4)))</f>
        <v>0.00078991179915126</v>
      </c>
      <c r="L37" s="119" t="n">
        <f aca="false">IF(ISBLANK(E37),"",(-0.00000572466+(0.00000010227*E37)-(0.0000000016546*E37^2)))</f>
        <v>-4.853650584E-006</v>
      </c>
      <c r="M37" s="119" t="n">
        <f aca="false">IF(ISBLANK(E37),"",IF(ISBLANK(G37),(O37+(K37*35)+(L37*35^1.5)+(0.00000048314*35^2)),(O37+(K37*G37)+(L37*G37^1.5)+(0.00000048314*G37^2))))</f>
        <v>1.02668688935726</v>
      </c>
      <c r="N37" s="120" t="n">
        <f aca="false">IF(ISBLANK(D37),"",IF(ISBLANK(G37),J37*(1+0.00001*(35-20)),J37*(1+0.00001*(G37-20))))</f>
        <v>109.4060847056</v>
      </c>
      <c r="O37" s="119" t="n">
        <f aca="false">IF(ISBLANK(E37),"",(0.999842594+(0.00006793952*E37)-(0.00000909529*E37^2)+(0.0000001001685*E37^3)-(0.000000001120083*E37^4)+(0.000000000006536332*E37^5)))</f>
        <v>0.999684200271206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1.90766166134974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1.85807540850551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85.1961697958795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82.9816477438562</v>
      </c>
      <c r="T37" s="32"/>
      <c r="U37" s="32"/>
      <c r="V37" s="124"/>
      <c r="W37" s="124"/>
      <c r="X37" s="124"/>
      <c r="Y37" s="124"/>
      <c r="Z37" s="32"/>
      <c r="AA37" s="32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2037</v>
      </c>
      <c r="E38" s="115" t="n">
        <v>16.4</v>
      </c>
      <c r="F38" s="116" t="n">
        <v>2.123</v>
      </c>
      <c r="G38" s="117" t="n">
        <v>35.592</v>
      </c>
      <c r="H38" s="115" t="n">
        <v>100</v>
      </c>
      <c r="I38" s="115" t="n">
        <v>102.2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110.47</v>
      </c>
      <c r="K38" s="119" t="n">
        <f aca="false">IF(ISBLANK(E38),"",(0.000824493-(0.0000040899*E38)+(0.000000076438*E38^2)-(0.00000000082467*E38^3)+(0.0000000000053875*E38^4)))</f>
        <v>0.00077472956024864</v>
      </c>
      <c r="L38" s="119" t="n">
        <f aca="false">IF(ISBLANK(E38),"",(-0.00000572466+(0.00000010227*E38)-(0.0000000016546*E38^2)))</f>
        <v>-4.492453216E-006</v>
      </c>
      <c r="M38" s="119" t="n">
        <f aca="false">IF(ISBLANK(E38),"",IF(ISBLANK(G38),(O38+(K38*35)+(L38*35^1.5)+(0.00000048314*35^2)),(O38+(K38*G38)+(L38*G38^1.5)+(0.00000048314*G38^2))))</f>
        <v>1.02611139006049</v>
      </c>
      <c r="N38" s="120" t="n">
        <f aca="false">IF(ISBLANK(D38),"",IF(ISBLANK(G38),J38*(1+0.00001*(35-20)),J38*(1+0.00001*(G38-20))))</f>
        <v>110.4872244824</v>
      </c>
      <c r="O38" s="119" t="n">
        <f aca="false">IF(ISBLANK(E38),"",(0.999842594+(0.00006793952*E38)-(0.00000909529*E38^2)+(0.0000001001685*E38^3)-(0.000000001120083*E38^4)+(0.000000000006536332*E38^5)))</f>
        <v>0.998879098841937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2.19357215540997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2.13775246689412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97.9649324606091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95.4720251714913</v>
      </c>
      <c r="T38" s="32" t="n">
        <v>0.06</v>
      </c>
      <c r="U38" s="32" t="n">
        <v>0.06</v>
      </c>
      <c r="V38" s="124" t="n">
        <v>19.9</v>
      </c>
      <c r="W38" s="124" t="n">
        <v>19.5</v>
      </c>
      <c r="X38" s="124" t="n">
        <v>19.9</v>
      </c>
      <c r="Y38" s="124" t="n">
        <v>19.4</v>
      </c>
      <c r="Z38" s="32" t="n">
        <v>1.45</v>
      </c>
      <c r="AA38" s="32" t="n">
        <v>1.42</v>
      </c>
      <c r="AB38" s="32" t="n">
        <v>6.7</v>
      </c>
      <c r="AC38" s="32" t="n">
        <v>6.55</v>
      </c>
      <c r="AD38" s="142" t="n">
        <v>0.0239</v>
      </c>
      <c r="AE38" s="142" t="n">
        <v>0.0163</v>
      </c>
      <c r="AF38" s="142" t="n">
        <v>0.003</v>
      </c>
      <c r="AG38" s="142" t="n">
        <v>0.0298</v>
      </c>
      <c r="AH38" s="142" t="n">
        <v>0.0157</v>
      </c>
      <c r="AI38" s="142" t="n">
        <v>0.0014</v>
      </c>
      <c r="AJ38" s="142" t="n">
        <v>0.0011</v>
      </c>
      <c r="AK38" s="142" t="n">
        <v>-99999</v>
      </c>
      <c r="AL38" s="142" t="n">
        <v>0.0365</v>
      </c>
      <c r="AM38" s="142" t="n">
        <v>0.0031</v>
      </c>
      <c r="AN38" s="142" t="n">
        <v>0.0021</v>
      </c>
      <c r="AO38" s="142" t="n">
        <v>-99999</v>
      </c>
      <c r="AP38" s="142" t="n">
        <v>0.0086</v>
      </c>
      <c r="AR38" s="142" t="n">
        <v>0.07</v>
      </c>
      <c r="AS38" s="142" t="n">
        <v>0.029</v>
      </c>
      <c r="AU38" s="142" t="n">
        <v>0.0182</v>
      </c>
      <c r="AV38" s="142" t="n">
        <v>-99999</v>
      </c>
      <c r="AX38" s="142" t="n">
        <v>0.0333</v>
      </c>
      <c r="AY38" s="142" t="n">
        <v>0.0954</v>
      </c>
      <c r="BA38" s="142" t="n">
        <v>-99999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2038</v>
      </c>
      <c r="E39" s="115" t="n">
        <v>16.9</v>
      </c>
      <c r="F39" s="116" t="n">
        <v>2.207</v>
      </c>
      <c r="G39" s="117" t="n">
        <v>35.643</v>
      </c>
      <c r="H39" s="115" t="n">
        <v>80</v>
      </c>
      <c r="I39" s="115" t="n">
        <v>81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111.51</v>
      </c>
      <c r="K39" s="119" t="n">
        <f aca="false">IF(ISBLANK(E39),"",(0.000824493-(0.0000040899*E39)+(0.000000076438*E39^2)-(0.00000000082467*E39^3)+(0.0000000000053875*E39^4)))</f>
        <v>0.000773664097527909</v>
      </c>
      <c r="L39" s="119" t="n">
        <f aca="false">IF(ISBLANK(E39),"",(-0.00000572466+(0.00000010227*E39)-(0.0000000016546*E39^2)))</f>
        <v>-4.468867306E-006</v>
      </c>
      <c r="M39" s="119" t="n">
        <f aca="false">IF(ISBLANK(E39),"",IF(ISBLANK(G39),(O39+(K39*35)+(L39*35^1.5)+(0.00000048314*35^2)),(O39+(K39*G39)+(L39*G39^1.5)+(0.00000048314*G39^2))))</f>
        <v>1.02603275189562</v>
      </c>
      <c r="N39" s="120" t="n">
        <f aca="false">IF(ISBLANK(D39),"",IF(ISBLANK(G39),J39*(1+0.00001*(35-20)),J39*(1+0.00001*(G39-20))))</f>
        <v>111.5274435093</v>
      </c>
      <c r="O39" s="119" t="n">
        <f aca="false">IF(ISBLANK(E39),"",(0.999842594+(0.00006793952*E39)-(0.00000909529*E39^2)+(0.0000001001685*E39^3)-(0.000000001120083*E39^4)+(0.000000000006536332*E39^5)))</f>
        <v>0.998794202605817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2.25932416032824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2.20200003962261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100.901417000259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98.3413217695457</v>
      </c>
      <c r="T39" s="32" t="n">
        <v>0.13</v>
      </c>
      <c r="U39" s="32" t="n">
        <v>0.13</v>
      </c>
      <c r="V39" s="124" t="n">
        <v>19.2</v>
      </c>
      <c r="W39" s="124" t="n">
        <v>18.7</v>
      </c>
      <c r="X39" s="124" t="n">
        <v>19</v>
      </c>
      <c r="Y39" s="124" t="n">
        <v>18.6</v>
      </c>
      <c r="Z39" s="32" t="n">
        <v>1.43</v>
      </c>
      <c r="AA39" s="32" t="n">
        <v>1.39</v>
      </c>
      <c r="AB39" s="32" t="n">
        <v>6.83</v>
      </c>
      <c r="AC39" s="32" t="n">
        <v>6.67</v>
      </c>
      <c r="AD39" s="142" t="n">
        <v>0.0382</v>
      </c>
      <c r="AE39" s="142" t="n">
        <v>0.0281</v>
      </c>
      <c r="AF39" s="142" t="n">
        <v>-99999</v>
      </c>
      <c r="AG39" s="142" t="n">
        <v>0.0436</v>
      </c>
      <c r="AH39" s="142" t="n">
        <v>0.0272</v>
      </c>
      <c r="AI39" s="142" t="n">
        <v>0.0032</v>
      </c>
      <c r="AJ39" s="142" t="n">
        <v>0.0049</v>
      </c>
      <c r="AK39" s="142" t="n">
        <v>-99999</v>
      </c>
      <c r="AL39" s="142" t="n">
        <v>0.0527</v>
      </c>
      <c r="AM39" s="142" t="n">
        <v>0.0041</v>
      </c>
      <c r="AN39" s="142" t="n">
        <v>0.0022</v>
      </c>
      <c r="AO39" s="142" t="n">
        <v>-99999</v>
      </c>
      <c r="AP39" s="142" t="n">
        <v>0.0215</v>
      </c>
      <c r="AR39" s="142" t="n">
        <v>0.1152</v>
      </c>
      <c r="AS39" s="142" t="n">
        <v>0.0697</v>
      </c>
      <c r="AU39" s="142" t="n">
        <v>0.0343</v>
      </c>
      <c r="AV39" s="142" t="n">
        <v>-99999</v>
      </c>
      <c r="AX39" s="142" t="n">
        <v>0.0699</v>
      </c>
      <c r="AY39" s="142" t="n">
        <v>0.1692</v>
      </c>
      <c r="BA39" s="142" t="n">
        <v>-99999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2039</v>
      </c>
      <c r="E40" s="115" t="n">
        <v>18</v>
      </c>
      <c r="F40" s="116" t="n">
        <v>2.667</v>
      </c>
      <c r="G40" s="117" t="n">
        <v>35.703</v>
      </c>
      <c r="H40" s="115" t="n">
        <v>60</v>
      </c>
      <c r="I40" s="115" t="n">
        <v>61.5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111.47</v>
      </c>
      <c r="K40" s="119" t="n">
        <f aca="false">IF(ISBLANK(E40),"",(0.000824493-(0.0000040899*E40)+(0.000000076438*E40^2)-(0.00000000082467*E40^3)+(0.0000000000053875*E40^4)))</f>
        <v>0.00077139679476</v>
      </c>
      <c r="L40" s="119" t="n">
        <f aca="false">IF(ISBLANK(E40),"",(-0.00000572466+(0.00000010227*E40)-(0.0000000016546*E40^2)))</f>
        <v>-4.4198904E-006</v>
      </c>
      <c r="M40" s="119" t="n">
        <f aca="false">IF(ISBLANK(E40),"",IF(ISBLANK(G40),(O40+(K40*35)+(L40*35^1.5)+(0.00000048314*35^2)),(O40+(K40*G40)+(L40*G40^1.5)+(0.00000048314*G40^2))))</f>
        <v>1.02581171709753</v>
      </c>
      <c r="N40" s="120" t="n">
        <f aca="false">IF(ISBLANK(D40),"",IF(ISBLANK(G40),J40*(1+0.00001*(35-20)),J40*(1+0.00001*(G40-20))))</f>
        <v>111.4875041341</v>
      </c>
      <c r="O40" s="119" t="n">
        <f aca="false">IF(ISBLANK(E40),"",(0.999842594+(0.00006793952*E40)-(0.00000909529*E40^2)+(0.0000001001685*E40^3)-(0.000000001120083*E40^4)+(0.000000000006536332*E40^5)))</f>
        <v>0.998597583102777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2.73449501926463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2.66568900870203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122.122547560359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119.049671128633</v>
      </c>
      <c r="T40" s="32" t="n">
        <v>0.62</v>
      </c>
      <c r="U40" s="32" t="n">
        <v>0.6</v>
      </c>
      <c r="V40" s="124" t="n">
        <v>15.8</v>
      </c>
      <c r="W40" s="124" t="n">
        <v>15.4</v>
      </c>
      <c r="X40" s="124" t="n">
        <v>15.2</v>
      </c>
      <c r="Y40" s="124" t="n">
        <v>14.8</v>
      </c>
      <c r="Z40" s="32" t="n">
        <v>1.21</v>
      </c>
      <c r="AA40" s="32" t="n">
        <v>1.19</v>
      </c>
      <c r="AB40" s="32" t="n">
        <v>5.02</v>
      </c>
      <c r="AC40" s="32" t="n">
        <v>4.91</v>
      </c>
      <c r="AD40" s="142" t="n">
        <v>0.0573</v>
      </c>
      <c r="AE40" s="142" t="n">
        <v>0.0558</v>
      </c>
      <c r="AF40" s="142" t="n">
        <v>0.0066</v>
      </c>
      <c r="AG40" s="142" t="n">
        <v>0.0802</v>
      </c>
      <c r="AH40" s="142" t="n">
        <v>0.0321</v>
      </c>
      <c r="AI40" s="142" t="n">
        <v>0.0108</v>
      </c>
      <c r="AJ40" s="142" t="n">
        <v>0.0101</v>
      </c>
      <c r="AK40" s="142" t="n">
        <v>0.0055</v>
      </c>
      <c r="AL40" s="142" t="n">
        <v>0.1003</v>
      </c>
      <c r="AM40" s="142" t="n">
        <v>0.0057</v>
      </c>
      <c r="AN40" s="142" t="n">
        <v>-99999</v>
      </c>
      <c r="AO40" s="142" t="n">
        <v>-99999</v>
      </c>
      <c r="AP40" s="142" t="n">
        <v>0.0633</v>
      </c>
      <c r="AR40" s="142" t="n">
        <v>0.1214</v>
      </c>
      <c r="AS40" s="142" t="n">
        <v>0.133</v>
      </c>
      <c r="AU40" s="142" t="n">
        <v>0.0517</v>
      </c>
      <c r="AV40" s="142" t="n">
        <v>-99999</v>
      </c>
      <c r="AX40" s="142" t="n">
        <v>0.1348</v>
      </c>
      <c r="AY40" s="142" t="n">
        <v>0.3162</v>
      </c>
      <c r="BA40" s="142" t="n">
        <v>-99999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2033</v>
      </c>
      <c r="E41" s="115" t="n">
        <v>22.1</v>
      </c>
      <c r="F41" s="116" t="n">
        <v>4.167</v>
      </c>
      <c r="G41" s="117" t="n">
        <v>35.97</v>
      </c>
      <c r="H41" s="115" t="n">
        <v>40</v>
      </c>
      <c r="I41" s="115" t="n">
        <v>41.4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110.79</v>
      </c>
      <c r="K41" s="119" t="n">
        <f aca="false">IF(ISBLANK(E41),"",(0.000824493-(0.0000040899*E41)+(0.000000076438*E41^2)-(0.00000000082467*E41^3)+(0.0000000000053875*E41^4)))</f>
        <v>0.000763823077796769</v>
      </c>
      <c r="L41" s="119" t="n">
        <f aca="false">IF(ISBLANK(E41),"",(-0.00000572466+(0.00000010227*E41)-(0.0000000016546*E41^2)))</f>
        <v>-4.272616186E-006</v>
      </c>
      <c r="M41" s="119" t="n">
        <f aca="false">IF(ISBLANK(E41),"",IF(ISBLANK(G41),(O41+(K41*35)+(L41*35^1.5)+(0.00000048314*35^2)),(O41+(K41*G41)+(L41*G41^1.5)+(0.00000048314*G41^2))))</f>
        <v>1.02492839132148</v>
      </c>
      <c r="N41" s="120" t="n">
        <f aca="false">IF(ISBLANK(D41),"",IF(ISBLANK(G41),J41*(1+0.00001*(35-20)),J41*(1+0.00001*(G41-20))))</f>
        <v>110.807693163</v>
      </c>
      <c r="O41" s="119" t="n">
        <f aca="false">IF(ISBLANK(E41),"",(0.999842594+(0.00006793952*E41)-(0.00000909529*E41^2)+(0.0000001001685*E41^3)-(0.000000001120083*E41^4)+(0.000000000006536332*E41^5)))</f>
        <v>0.997750300650874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4.30802999198362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4.20324973770033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192.396619441988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187.717133285697</v>
      </c>
      <c r="T41" s="32" t="n">
        <v>0.09</v>
      </c>
      <c r="U41" s="32" t="n">
        <v>0.09</v>
      </c>
      <c r="V41" s="32" t="n">
        <v>2.47</v>
      </c>
      <c r="W41" s="32" t="n">
        <v>2.41</v>
      </c>
      <c r="X41" s="32" t="n">
        <v>2.38</v>
      </c>
      <c r="Y41" s="32" t="n">
        <v>2.33</v>
      </c>
      <c r="Z41" s="32" t="n">
        <v>0.43</v>
      </c>
      <c r="AA41" s="32" t="n">
        <v>0.42</v>
      </c>
      <c r="AB41" s="32" t="n">
        <v>2.6</v>
      </c>
      <c r="AC41" s="32" t="n">
        <v>2.54</v>
      </c>
      <c r="AD41" s="142" t="n">
        <v>0.0725</v>
      </c>
      <c r="AE41" s="142" t="n">
        <v>0.0999</v>
      </c>
      <c r="AF41" s="142" t="n">
        <v>0.0211</v>
      </c>
      <c r="AG41" s="142" t="n">
        <v>0.0975</v>
      </c>
      <c r="AH41" s="142" t="n">
        <v>0.042</v>
      </c>
      <c r="AI41" s="142" t="n">
        <v>0.0092</v>
      </c>
      <c r="AJ41" s="142" t="n">
        <v>0.0039</v>
      </c>
      <c r="AK41" s="142" t="n">
        <v>0.0059</v>
      </c>
      <c r="AL41" s="142" t="n">
        <v>0.1895</v>
      </c>
      <c r="AM41" s="142" t="n">
        <v>0.012</v>
      </c>
      <c r="AN41" s="142" t="n">
        <v>-99999</v>
      </c>
      <c r="AO41" s="142" t="n">
        <v>-99999</v>
      </c>
      <c r="AP41" s="142" t="n">
        <v>0.1555</v>
      </c>
      <c r="AR41" s="142" t="n">
        <v>0.0461</v>
      </c>
      <c r="AS41" s="142" t="n">
        <v>0.1271</v>
      </c>
      <c r="AU41" s="142" t="n">
        <v>0.0629</v>
      </c>
      <c r="AV41" s="142" t="n">
        <v>-99999</v>
      </c>
      <c r="AX41" s="142" t="n">
        <v>0.1604</v>
      </c>
      <c r="AY41" s="142" t="n">
        <v>0.5953</v>
      </c>
      <c r="BA41" s="142" t="n">
        <v>-99999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2032</v>
      </c>
      <c r="E42" s="115" t="n">
        <v>22.2</v>
      </c>
      <c r="F42" s="116" t="n">
        <v>4.194</v>
      </c>
      <c r="G42" s="117" t="n">
        <v>35.966</v>
      </c>
      <c r="H42" s="115" t="n">
        <v>40</v>
      </c>
      <c r="I42" s="115" t="n">
        <v>41.2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111.3</v>
      </c>
      <c r="K42" s="119" t="n">
        <f aca="false">IF(ISBLANK(E42),"",(0.000824493-(0.0000040899*E42)+(0.000000076438*E42^2)-(0.00000000082467*E42^3)+(0.0000000000053875*E42^4)))</f>
        <v>0.00076365474655926</v>
      </c>
      <c r="L42" s="119" t="n">
        <f aca="false">IF(ISBLANK(E42),"",(-0.00000572466+(0.00000010227*E42)-(0.0000000016546*E42^2)))</f>
        <v>-4.269719064E-006</v>
      </c>
      <c r="M42" s="119" t="n">
        <f aca="false">IF(ISBLANK(E42),"",IF(ISBLANK(G42),(O42+(K42*35)+(L42*35^1.5)+(0.00000048314*35^2)),(O42+(K42*G42)+(L42*G42^1.5)+(0.00000048314*G42^2))))</f>
        <v>1.02489708452229</v>
      </c>
      <c r="N42" s="120" t="n">
        <f aca="false">IF(ISBLANK(D42),"",IF(ISBLANK(G42),J42*(1+0.00001*(35-20)),J42*(1+0.00001*(G42-20))))</f>
        <v>111.317770158</v>
      </c>
      <c r="O42" s="119" t="n">
        <f aca="false">IF(ISBLANK(E42),"",(0.999842594+(0.00006793952*E42)-(0.00000909529*E42^2)+(0.0000001001685*E42^3)-(0.000000001120083*E42^4)+(0.000000000006536332*E42^5)))</f>
        <v>0.997727463728073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4.3158110151935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4.21097013580162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192.744119938542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188.061926264901</v>
      </c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R42" s="142"/>
      <c r="AS42" s="142"/>
      <c r="AU42" s="142"/>
      <c r="AV42" s="142"/>
      <c r="AX42" s="142"/>
      <c r="AY42" s="142"/>
      <c r="BA42" s="142"/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2031</v>
      </c>
      <c r="E43" s="115" t="n">
        <v>27.7</v>
      </c>
      <c r="F43" s="116" t="n">
        <v>4.305</v>
      </c>
      <c r="G43" s="117" t="n">
        <v>35.756</v>
      </c>
      <c r="H43" s="115" t="n">
        <v>20</v>
      </c>
      <c r="I43" s="115" t="n">
        <v>21.7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107.83</v>
      </c>
      <c r="K43" s="119" t="n">
        <f aca="false">IF(ISBLANK(E43),"",(0.000824493-(0.0000040899*E43)+(0.000000076438*E43^2)-(0.00000000082467*E43^3)+(0.0000000000053875*E43^4)))</f>
        <v>0.000755497206216729</v>
      </c>
      <c r="L43" s="119" t="n">
        <f aca="false">IF(ISBLANK(E43),"",(-0.00000572466+(0.00000010227*E43)-(0.0000000016546*E43^2)))</f>
        <v>-4.161339034E-006</v>
      </c>
      <c r="M43" s="119" t="n">
        <f aca="false">IF(ISBLANK(E43),"",IF(ISBLANK(G43),(O43+(K43*35)+(L43*35^1.5)+(0.00000048314*35^2)),(O43+(K43*G43)+(L43*G43^1.5)+(0.00000048314*G43^2))))</f>
        <v>1.02306345346514</v>
      </c>
      <c r="N43" s="120" t="n">
        <f aca="false">IF(ISBLANK(D43),"",IF(ISBLANK(G43),J43*(1+0.00001*(35-20)),J43*(1+0.00001*(G43-20))))</f>
        <v>107.8469896948</v>
      </c>
      <c r="O43" s="119" t="n">
        <f aca="false">IF(ISBLANK(E43),"",(0.999842594+(0.00006793952*E43)-(0.00000909529*E43^2)+(0.0000001001685*E43^3)-(0.000000001120083*E43^4)+(0.000000000006536332*E43^5)))</f>
        <v>0.996321931391658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4.57575004757762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4.4725965257379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204.352997124816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199.746160839455</v>
      </c>
      <c r="T43" s="32" t="n">
        <v>0.01</v>
      </c>
      <c r="U43" s="32" t="n">
        <v>0.01</v>
      </c>
      <c r="V43" s="32" t="n">
        <v>0.13</v>
      </c>
      <c r="W43" s="32" t="n">
        <v>0.13</v>
      </c>
      <c r="X43" s="32" t="n">
        <v>0.12</v>
      </c>
      <c r="Y43" s="32" t="n">
        <v>0.12</v>
      </c>
      <c r="Z43" s="32" t="n">
        <v>0.1</v>
      </c>
      <c r="AA43" s="32" t="n">
        <v>0.1</v>
      </c>
      <c r="AB43" s="32" t="n">
        <v>0.93</v>
      </c>
      <c r="AC43" s="32" t="n">
        <v>0.91</v>
      </c>
      <c r="AD43" s="142" t="n">
        <v>0.0079</v>
      </c>
      <c r="AE43" s="142" t="n">
        <v>0.0153</v>
      </c>
      <c r="AF43" s="142" t="n">
        <v>0.0068</v>
      </c>
      <c r="AG43" s="142" t="n">
        <v>0.0121</v>
      </c>
      <c r="AH43" s="142" t="n">
        <v>0.0132</v>
      </c>
      <c r="AI43" s="142" t="n">
        <v>-99999</v>
      </c>
      <c r="AJ43" s="142" t="n">
        <v>-99999</v>
      </c>
      <c r="AK43" s="142" t="n">
        <v>-99999</v>
      </c>
      <c r="AL43" s="142" t="n">
        <v>0.0271</v>
      </c>
      <c r="AM43" s="142" t="n">
        <v>0.0108</v>
      </c>
      <c r="AN43" s="142" t="n">
        <v>-99999</v>
      </c>
      <c r="AO43" s="142" t="n">
        <v>-99999</v>
      </c>
      <c r="AP43" s="142" t="n">
        <v>0.1312</v>
      </c>
      <c r="AR43" s="142" t="n">
        <v>0.0105</v>
      </c>
      <c r="AS43" s="142" t="n">
        <v>0.0164</v>
      </c>
      <c r="AU43" s="142" t="n">
        <v>-99999</v>
      </c>
      <c r="AV43" s="142" t="n">
        <v>0.0407</v>
      </c>
      <c r="AX43" s="142" t="n">
        <v>0.0989</v>
      </c>
      <c r="AY43" s="142" t="n">
        <v>0.1996</v>
      </c>
      <c r="BA43" s="142" t="n">
        <v>-99999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2030</v>
      </c>
      <c r="E44" s="115" t="n">
        <v>28</v>
      </c>
      <c r="F44" s="116" t="n">
        <v>4.386</v>
      </c>
      <c r="G44" s="117" t="n">
        <v>35.756</v>
      </c>
      <c r="H44" s="115" t="n">
        <v>10</v>
      </c>
      <c r="I44" s="115" t="n">
        <v>11.8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110.13</v>
      </c>
      <c r="K44" s="119" t="n">
        <f aca="false">IF(ISBLANK(E44),"",(0.000824493-(0.0000040899*E44)+(0.000000076438*E44^2)-(0.00000000082467*E44^3)+(0.0000000000053875*E44^4)))</f>
        <v>0.00075511149536</v>
      </c>
      <c r="L44" s="119" t="n">
        <f aca="false">IF(ISBLANK(E44),"",(-0.00000572466+(0.00000010227*E44)-(0.0000000016546*E44^2)))</f>
        <v>-4.1583064E-006</v>
      </c>
      <c r="M44" s="119" t="n">
        <f aca="false">IF(ISBLANK(E44),"",IF(ISBLANK(G44),(O44+(K44*35)+(L44*35^1.5)+(0.00000048314*35^2)),(O44+(K44*G44)+(L44*G44^1.5)+(0.00000048314*G44^2))))</f>
        <v>1.02296549805131</v>
      </c>
      <c r="N44" s="120" t="n">
        <f aca="false">IF(ISBLANK(D44),"",IF(ISBLANK(G44),J44*(1+0.00001*(35-20)),J44*(1+0.00001*(G44-20))))</f>
        <v>110.1473520828</v>
      </c>
      <c r="O44" s="119" t="n">
        <f aca="false">IF(ISBLANK(E44),"",(0.999842594+(0.00006793952*E44)-(0.00000909529*E44^2)+(0.0000001001685*E44^3)-(0.000000001120083*E44^4)+(0.000000000006536332*E44^5)))</f>
        <v>0.996237119054642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4.56296765189048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4.46052937326104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203.782135333429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199.207241809838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R44" s="142"/>
      <c r="AS44" s="142"/>
      <c r="AU44" s="142"/>
      <c r="AV44" s="142"/>
      <c r="AX44" s="142"/>
      <c r="AY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2029</v>
      </c>
      <c r="E45" s="115" t="n">
        <v>28</v>
      </c>
      <c r="F45" s="116" t="n">
        <v>4.343</v>
      </c>
      <c r="G45" s="117" t="n">
        <v>35.756</v>
      </c>
      <c r="H45" s="115" t="n">
        <v>0</v>
      </c>
      <c r="I45" s="115" t="n">
        <v>3.1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108.87</v>
      </c>
      <c r="K45" s="119" t="n">
        <f aca="false">IF(ISBLANK(E45),"",(0.000824493-(0.0000040899*E45)+(0.000000076438*E45^2)-(0.00000000082467*E45^3)+(0.0000000000053875*E45^4)))</f>
        <v>0.00075511149536</v>
      </c>
      <c r="L45" s="119" t="n">
        <f aca="false">IF(ISBLANK(E45),"",(-0.00000572466+(0.00000010227*E45)-(0.0000000016546*E45^2)))</f>
        <v>-4.1583064E-006</v>
      </c>
      <c r="M45" s="119" t="n">
        <f aca="false">IF(ISBLANK(E45),"",IF(ISBLANK(G45),(O45+(K45*35)+(L45*35^1.5)+(0.00000048314*35^2)),(O45+(K45*G45)+(L45*G45^1.5)+(0.00000048314*G45^2))))</f>
        <v>1.02296549805131</v>
      </c>
      <c r="N45" s="120" t="n">
        <f aca="false">IF(ISBLANK(D45),"",IF(ISBLANK(G45),J45*(1+0.00001*(35-20)),J45*(1+0.00001*(G45-20))))</f>
        <v>108.8871535572</v>
      </c>
      <c r="O45" s="119" t="n">
        <f aca="false">IF(ISBLANK(E45),"",(0.999842594+(0.00006793952*E45)-(0.00000909529*E45^2)+(0.0000001001685*E45^3)-(0.000000001120083*E45^4)+(0.000000000006536332*E45^5)))</f>
        <v>0.996237119054642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4.57135326188616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4.46872672694663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204.156636675836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199.573335625437</v>
      </c>
      <c r="T45" s="32" t="n">
        <v>0.01</v>
      </c>
      <c r="U45" s="32" t="n">
        <v>0.01</v>
      </c>
      <c r="V45" s="32" t="n">
        <v>0</v>
      </c>
      <c r="W45" s="32" t="n">
        <v>0</v>
      </c>
      <c r="X45" s="32" t="n">
        <v>0</v>
      </c>
      <c r="Y45" s="32" t="n">
        <v>0</v>
      </c>
      <c r="Z45" s="32" t="n">
        <v>0.04</v>
      </c>
      <c r="AA45" s="32" t="n">
        <v>0.04</v>
      </c>
      <c r="AB45" s="32" t="n">
        <v>0.97</v>
      </c>
      <c r="AC45" s="32" t="n">
        <v>0.95</v>
      </c>
      <c r="AD45" s="142" t="n">
        <v>0.0059</v>
      </c>
      <c r="AE45" s="142" t="n">
        <v>0.01</v>
      </c>
      <c r="AF45" s="142" t="n">
        <v>-99999</v>
      </c>
      <c r="AG45" s="142" t="n">
        <v>0.0096</v>
      </c>
      <c r="AH45" s="142" t="n">
        <v>0.0117</v>
      </c>
      <c r="AI45" s="142" t="n">
        <v>-99999</v>
      </c>
      <c r="AJ45" s="142" t="n">
        <v>-99999</v>
      </c>
      <c r="AK45" s="142" t="n">
        <v>-99999</v>
      </c>
      <c r="AL45" s="142" t="n">
        <v>0.0183</v>
      </c>
      <c r="AM45" s="142" t="n">
        <v>0.0128</v>
      </c>
      <c r="AN45" s="142" t="n">
        <v>-99999</v>
      </c>
      <c r="AO45" s="142" t="n">
        <v>0.0031</v>
      </c>
      <c r="AP45" s="142" t="n">
        <v>0.1354</v>
      </c>
      <c r="AR45" s="142" t="n">
        <v>-99999</v>
      </c>
      <c r="AS45" s="142" t="n">
        <v>-99999</v>
      </c>
      <c r="AU45" s="142" t="n">
        <v>-99999</v>
      </c>
      <c r="AV45" s="142" t="n">
        <v>0.0399</v>
      </c>
      <c r="AX45" s="142" t="n">
        <v>0.0816</v>
      </c>
      <c r="AY45" s="142" t="n">
        <v>0.2099</v>
      </c>
      <c r="BA45" s="142" t="n">
        <v>-99999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4"/>
      <c r="V46" s="124"/>
      <c r="W46" s="124"/>
      <c r="X46" s="32"/>
      <c r="Y46" s="34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4"/>
      <c r="V47" s="124"/>
      <c r="W47" s="124"/>
      <c r="X47" s="32"/>
      <c r="Y47" s="34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4"/>
      <c r="V48" s="124"/>
      <c r="W48" s="124"/>
      <c r="X48" s="32"/>
      <c r="Y48" s="34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4"/>
      <c r="V49" s="124"/>
      <c r="W49" s="124"/>
      <c r="X49" s="32"/>
      <c r="Y49" s="34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4"/>
      <c r="V50" s="124"/>
      <c r="W50" s="124"/>
      <c r="X50" s="32"/>
      <c r="Y50" s="34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4"/>
      <c r="V51" s="124"/>
      <c r="W51" s="124"/>
      <c r="X51" s="32"/>
      <c r="Y51" s="34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4"/>
      <c r="V52" s="124"/>
      <c r="W52" s="124"/>
      <c r="X52" s="32"/>
      <c r="Y52" s="34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4"/>
      <c r="V53" s="124"/>
      <c r="W53" s="124"/>
      <c r="X53" s="32"/>
      <c r="Y53" s="34"/>
      <c r="Z53" s="124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-3°30</v>
      </c>
      <c r="P9" s="29" t="s">
        <v>16</v>
      </c>
      <c r="Q9" s="33" t="n">
        <f aca="false">IF(ISBLANK(I9),"",IF(ISBLANK(J9),"",IF(J9&gt;60,"ERREUR !!",O11*(I9+(J9/60)))))</f>
        <v>-3.5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41343</v>
      </c>
      <c r="K11" s="38"/>
      <c r="L11" s="38"/>
      <c r="M11" s="38"/>
      <c r="N11" s="39" t="str">
        <f aca="false">I9&amp;"°"&amp;J9</f>
        <v>3°30</v>
      </c>
      <c r="O11" s="40" t="n">
        <f aca="false">IF(P9=M10,-1,1)</f>
        <v>-1</v>
      </c>
      <c r="P11" s="41" t="str">
        <f aca="false">TEXT(J11,"aaaa-mm-jj")&amp;"T"&amp;TEXT(J12,"hh:mm:ss")&amp;"z"</f>
        <v>2017-03-11T16:29:00z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0.686805555555556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21.4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155" t="n">
        <v>5.0016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5.0015299776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0.00400473791102475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2014</v>
      </c>
      <c r="E35" s="115" t="n">
        <v>8.5</v>
      </c>
      <c r="F35" s="116" t="n">
        <v>5.519</v>
      </c>
      <c r="G35" s="117" t="n">
        <v>34.955</v>
      </c>
      <c r="H35" s="115" t="n">
        <v>2000</v>
      </c>
      <c r="I35" s="115" t="n">
        <v>2021.6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112.03</v>
      </c>
      <c r="K35" s="119" t="n">
        <f aca="false">IF(ISBLANK(E35),"",(0.000824493-(0.0000040899*E35)+(0.000000076438*E35^2)-(0.00000000082467*E35^3)+(0.0000000000053875*E35^4)))</f>
        <v>0.000794773168122969</v>
      </c>
      <c r="L35" s="119" t="n">
        <f aca="false">IF(ISBLANK(E35),"",(-0.00000572466+(0.00000010227*E35)-(0.0000000016546*E35^2)))</f>
        <v>-4.97490985E-006</v>
      </c>
      <c r="M35" s="119" t="n">
        <f aca="false">IF(ISBLANK(E35),"",IF(ISBLANK(G35),(O35+(K35*35)+(L35*35^1.5)+(0.00000048314*35^2)),(O35+(K35*G35)+(L35*G35^1.5)+(0.00000048314*G35^2))))</f>
        <v>1.02716239328723</v>
      </c>
      <c r="N35" s="120" t="n">
        <f aca="false">IF(ISBLANK(D35),"",IF(ISBLANK(G35),J35*(1+0.00001*(35-20)),J35*(1+0.00001*(G35-20))))</f>
        <v>112.0467540865</v>
      </c>
      <c r="O35" s="119" t="n">
        <f aca="false">IF(ISBLANK(E35),"",(0.999842594+(0.00006793952*E35)-(0.00000909529*E35^2)+(0.0000001001685*E35^3)-(0.000000001120083*E35^4)+(0.000000000006536332*E35^5)))</f>
        <v>0.999818904314821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5.62042077628104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5.47179376212751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251.007991868711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244.370309416615</v>
      </c>
      <c r="T35" s="32"/>
      <c r="U35" s="32"/>
      <c r="V35" s="124"/>
      <c r="W35" s="124"/>
      <c r="X35" s="124"/>
      <c r="Y35" s="124"/>
      <c r="Z35" s="32"/>
      <c r="AA35" s="32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2015</v>
      </c>
      <c r="E36" s="115" t="n">
        <v>8.4</v>
      </c>
      <c r="F36" s="116" t="n">
        <v>3.429</v>
      </c>
      <c r="G36" s="117" t="n">
        <v>34.611</v>
      </c>
      <c r="H36" s="115" t="n">
        <v>1000</v>
      </c>
      <c r="I36" s="115" t="n">
        <v>1007.5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110.12</v>
      </c>
      <c r="K36" s="119" t="n">
        <f aca="false">IF(ISBLANK(E36),"",(0.000824493-(0.0000040899*E36)+(0.000000076438*E36^2)-(0.00000000082467*E36^3)+(0.0000000000053875*E36^4)))</f>
        <v>0.00079506934289184</v>
      </c>
      <c r="L36" s="119" t="n">
        <f aca="false">IF(ISBLANK(E36),"",(-0.00000572466+(0.00000010227*E36)-(0.0000000016546*E36^2)))</f>
        <v>-4.982340576E-006</v>
      </c>
      <c r="M36" s="119" t="n">
        <f aca="false">IF(ISBLANK(E36),"",IF(ISBLANK(G36),(O36+(K36*35)+(L36*35^1.5)+(0.00000048314*35^2)),(O36+(K36*G36)+(L36*G36^1.5)+(0.00000048314*G36^2))))</f>
        <v>1.02690799206618</v>
      </c>
      <c r="N36" s="120" t="n">
        <f aca="false">IF(ISBLANK(D36),"",IF(ISBLANK(G36),J36*(1+0.00001*(35-20)),J36*(1+0.00001*(G36-20))))</f>
        <v>110.1360896332</v>
      </c>
      <c r="O36" s="119" t="n">
        <f aca="false">IF(ISBLANK(E36),"",(0.999842594+(0.00006793952*E36)-(0.00000909529*E36^2)+(0.0000001001685*E36^3)-(0.000000001120083*E36^4)+(0.000000000006536332*E36^5)))</f>
        <v>0.999825589360969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3.54771023499581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3.45474985335118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158.440739094913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154.289128450664</v>
      </c>
      <c r="T36" s="32"/>
      <c r="U36" s="32"/>
      <c r="V36" s="124"/>
      <c r="W36" s="124"/>
      <c r="X36" s="124"/>
      <c r="Y36" s="124"/>
      <c r="Z36" s="32"/>
      <c r="AA36" s="32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2016</v>
      </c>
      <c r="E37" s="115" t="n">
        <v>11.2</v>
      </c>
      <c r="F37" s="116" t="n">
        <v>2.228</v>
      </c>
      <c r="G37" s="117" t="n">
        <v>34.668</v>
      </c>
      <c r="H37" s="115" t="n">
        <v>500</v>
      </c>
      <c r="I37" s="115" t="n">
        <v>503.6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107.63</v>
      </c>
      <c r="K37" s="119" t="n">
        <f aca="false">IF(ISBLANK(E37),"",(0.000824493-(0.0000040899*E37)+(0.000000076438*E37^2)-(0.00000000082467*E37^3)+(0.0000000000053875*E37^4)))</f>
        <v>0.00078720067410176</v>
      </c>
      <c r="L37" s="119" t="n">
        <f aca="false">IF(ISBLANK(E37),"",(-0.00000572466+(0.00000010227*E37)-(0.0000000016546*E37^2)))</f>
        <v>-4.786789024E-006</v>
      </c>
      <c r="M37" s="119" t="n">
        <f aca="false">IF(ISBLANK(E37),"",IF(ISBLANK(G37),(O37+(K37*35)+(L37*35^1.5)+(0.00000048314*35^2)),(O37+(K37*G37)+(L37*G37^1.5)+(0.00000048314*G37^2))))</f>
        <v>1.02648110820456</v>
      </c>
      <c r="N37" s="120" t="n">
        <f aca="false">IF(ISBLANK(D37),"",IF(ISBLANK(G37),J37*(1+0.00001*(35-20)),J37*(1+0.00001*(G37-20))))</f>
        <v>107.6457871684</v>
      </c>
      <c r="O37" s="119" t="n">
        <f aca="false">IF(ISBLANK(E37),"",(0.999842594+(0.00006793952*E37)-(0.00000909529*E37^2)+(0.0000001001685*E37^3)-(0.000000001120083*E37^4)+(0.000000000006536332*E37^5)))</f>
        <v>0.999586860178949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2.35378489419405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2.29306206941411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105.120033374706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102.408152020034</v>
      </c>
      <c r="T37" s="32"/>
      <c r="U37" s="32"/>
      <c r="V37" s="124"/>
      <c r="W37" s="124"/>
      <c r="X37" s="124"/>
      <c r="Y37" s="124"/>
      <c r="Z37" s="32"/>
      <c r="AA37" s="32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2017</v>
      </c>
      <c r="E38" s="115" t="n">
        <v>17.2</v>
      </c>
      <c r="F38" s="116" t="n">
        <v>2.076</v>
      </c>
      <c r="G38" s="117" t="n">
        <v>35.586</v>
      </c>
      <c r="H38" s="115" t="n">
        <v>100</v>
      </c>
      <c r="I38" s="115" t="n">
        <v>101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109.96</v>
      </c>
      <c r="K38" s="119" t="n">
        <f aca="false">IF(ISBLANK(E38),"",(0.000824493-(0.0000040899*E38)+(0.000000076438*E38^2)-(0.00000000082467*E38^3)+(0.0000000000053875*E38^4)))</f>
        <v>0.00077303536854176</v>
      </c>
      <c r="L38" s="119" t="n">
        <f aca="false">IF(ISBLANK(E38),"",(-0.00000572466+(0.00000010227*E38)-(0.0000000016546*E38^2)))</f>
        <v>-4.455112864E-006</v>
      </c>
      <c r="M38" s="119" t="n">
        <f aca="false">IF(ISBLANK(E38),"",IF(ISBLANK(G38),(O38+(K38*35)+(L38*35^1.5)+(0.00000048314*35^2)),(O38+(K38*G38)+(L38*G38^1.5)+(0.00000048314*G38^2))))</f>
        <v>1.02591722879411</v>
      </c>
      <c r="N38" s="120" t="n">
        <f aca="false">IF(ISBLANK(D38),"",IF(ISBLANK(G38),J38*(1+0.00001*(35-20)),J38*(1+0.00001*(G38-20))))</f>
        <v>109.9771383656</v>
      </c>
      <c r="O38" s="119" t="n">
        <f aca="false">IF(ISBLANK(E38),"",(0.999842594+(0.00006793952*E38)-(0.00000909529*E38^2)+(0.0000001001685*E38^3)-(0.000000001120083*E38^4)+(0.000000000006536332*E38^5)))</f>
        <v>0.998741913802288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2.1447576140319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2.09057568567486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95.7848750426649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93.3651101222391</v>
      </c>
      <c r="T38" s="32"/>
      <c r="U38" s="32"/>
      <c r="V38" s="124"/>
      <c r="W38" s="124"/>
      <c r="X38" s="124"/>
      <c r="Y38" s="124"/>
      <c r="Z38" s="32"/>
      <c r="AA38" s="32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2018</v>
      </c>
      <c r="E39" s="115" t="n">
        <v>17.5</v>
      </c>
      <c r="F39" s="116" t="n">
        <v>2.062</v>
      </c>
      <c r="G39" s="117" t="n">
        <v>35.611</v>
      </c>
      <c r="H39" s="115" t="n">
        <v>80</v>
      </c>
      <c r="I39" s="115" t="n">
        <v>79.8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109.32</v>
      </c>
      <c r="K39" s="119" t="n">
        <f aca="false">IF(ISBLANK(E39),"",(0.000824493-(0.0000040899*E39)+(0.000000076438*E39^2)-(0.00000000082467*E39^3)+(0.0000000000053875*E39^4)))</f>
        <v>0.000772414460292969</v>
      </c>
      <c r="L39" s="119" t="n">
        <f aca="false">IF(ISBLANK(E39),"",(-0.00000572466+(0.00000010227*E39)-(0.0000000016546*E39^2)))</f>
        <v>-4.44165625E-006</v>
      </c>
      <c r="M39" s="119" t="n">
        <f aca="false">IF(ISBLANK(E39),"",IF(ISBLANK(G39),(O39+(K39*35)+(L39*35^1.5)+(0.00000048314*35^2)),(O39+(K39*G39)+(L39*G39^1.5)+(0.00000048314*G39^2))))</f>
        <v>1.02586387271051</v>
      </c>
      <c r="N39" s="120" t="n">
        <f aca="false">IF(ISBLANK(D39),"",IF(ISBLANK(G39),J39*(1+0.00001*(35-20)),J39*(1+0.00001*(G39-20))))</f>
        <v>109.3370659452</v>
      </c>
      <c r="O39" s="119" t="n">
        <f aca="false">IF(ISBLANK(E39),"",(0.999842594+(0.00006793952*E39)-(0.00000909529*E39^2)+(0.0000001001685*E39^3)-(0.000000001120083*E39^4)+(0.000000000006536332*E39^5)))</f>
        <v>0.998688620195579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2.14289135811389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2.08886521410682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95.7015280533661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93.2887204620104</v>
      </c>
      <c r="T39" s="32"/>
      <c r="U39" s="32"/>
      <c r="V39" s="124"/>
      <c r="W39" s="124"/>
      <c r="X39" s="124"/>
      <c r="Y39" s="124"/>
      <c r="Z39" s="32"/>
      <c r="AA39" s="32"/>
      <c r="AB39" s="124"/>
      <c r="AC39" s="124"/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2021</v>
      </c>
      <c r="E40" s="115" t="n">
        <v>18.5</v>
      </c>
      <c r="F40" s="116" t="n">
        <v>2.306</v>
      </c>
      <c r="G40" s="117" t="n">
        <v>35.634</v>
      </c>
      <c r="H40" s="115" t="n">
        <v>60</v>
      </c>
      <c r="I40" s="115" t="n">
        <v>60.4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110.95</v>
      </c>
      <c r="K40" s="119" t="n">
        <f aca="false">IF(ISBLANK(E40),"",(0.000824493-(0.0000040899*E40)+(0.000000076438*E40^2)-(0.00000000082467*E40^3)+(0.0000000000053875*E40^4)))</f>
        <v>0.000770400319460469</v>
      </c>
      <c r="L40" s="119" t="n">
        <f aca="false">IF(ISBLANK(E40),"",(-0.00000572466+(0.00000010227*E40)-(0.0000000016546*E40^2)))</f>
        <v>-4.39895185E-006</v>
      </c>
      <c r="M40" s="119" t="n">
        <f aca="false">IF(ISBLANK(E40),"",IF(ISBLANK(G40),(O40+(K40*35)+(L40*35^1.5)+(0.00000048314*35^2)),(O40+(K40*G40)+(L40*G40^1.5)+(0.00000048314*G40^2))))</f>
        <v>1.02563401182066</v>
      </c>
      <c r="N40" s="120" t="n">
        <f aca="false">IF(ISBLANK(D40),"",IF(ISBLANK(G40),J40*(1+0.00001*(35-20)),J40*(1+0.00001*(G40-20))))</f>
        <v>110.967345923</v>
      </c>
      <c r="O40" s="119" t="n">
        <f aca="false">IF(ISBLANK(E40),"",(0.999842594+(0.00006793952*E40)-(0.00000909529*E40^2)+(0.0000001001685*E40^3)-(0.000000001120083*E40^4)+(0.000000000006536332*E40^5)))</f>
        <v>0.998503804726763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2.36246873579985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2.30342276930354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105.507853740822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102.870860877096</v>
      </c>
      <c r="T40" s="32"/>
      <c r="U40" s="32"/>
      <c r="V40" s="124"/>
      <c r="W40" s="124"/>
      <c r="X40" s="124"/>
      <c r="Y40" s="124"/>
      <c r="Z40" s="32"/>
      <c r="AA40" s="32"/>
      <c r="AB40" s="124"/>
      <c r="AC40" s="124"/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2022</v>
      </c>
      <c r="E41" s="115" t="n">
        <v>21.1</v>
      </c>
      <c r="F41" s="116" t="n">
        <v>3.379</v>
      </c>
      <c r="G41" s="117" t="n">
        <v>35.834</v>
      </c>
      <c r="H41" s="115" t="n">
        <v>40</v>
      </c>
      <c r="I41" s="115" t="n">
        <v>40.6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109.76</v>
      </c>
      <c r="K41" s="119" t="n">
        <f aca="false">IF(ISBLANK(E41),"",(0.000824493-(0.0000040899*E41)+(0.000000076438*E41^2)-(0.00000000082467*E41^3)+(0.0000000000053875*E41^4)))</f>
        <v>0.000765548045751069</v>
      </c>
      <c r="L41" s="119" t="n">
        <f aca="false">IF(ISBLANK(E41),"",(-0.00000572466+(0.00000010227*E41)-(0.0000000016546*E41^2)))</f>
        <v>-4.303407466E-006</v>
      </c>
      <c r="M41" s="119" t="n">
        <f aca="false">IF(ISBLANK(E41),"",IF(ISBLANK(G41),(O41+(K41*35)+(L41*35^1.5)+(0.00000048314*35^2)),(O41+(K41*G41)+(L41*G41^1.5)+(0.00000048314*G41^2))))</f>
        <v>1.02510302547435</v>
      </c>
      <c r="N41" s="120" t="n">
        <f aca="false">IF(ISBLANK(D41),"",IF(ISBLANK(G41),J41*(1+0.00001*(35-20)),J41*(1+0.00001*(G41-20))))</f>
        <v>109.7773793984</v>
      </c>
      <c r="O41" s="119" t="n">
        <f aca="false">IF(ISBLANK(E41),"",(0.999842594+(0.00006793952*E41)-(0.00000909529*E41^2)+(0.0000001001685*E41^3)-(0.000000001120083*E41^4)+(0.000000000006536332*E41^5)))</f>
        <v>0.997973102677931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3.5073842156188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3.42149435564861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156.639779069536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152.803937923267</v>
      </c>
      <c r="T41" s="32"/>
      <c r="U41" s="32"/>
      <c r="V41" s="124"/>
      <c r="W41" s="124"/>
      <c r="X41" s="124"/>
      <c r="Y41" s="124"/>
      <c r="Z41" s="32"/>
      <c r="AA41" s="32"/>
      <c r="AB41" s="124"/>
      <c r="AC41" s="124"/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2023</v>
      </c>
      <c r="E42" s="115" t="n">
        <v>27.9</v>
      </c>
      <c r="F42" s="116" t="n">
        <v>4.377</v>
      </c>
      <c r="G42" s="117" t="n">
        <v>35.857</v>
      </c>
      <c r="H42" s="115" t="n">
        <v>20</v>
      </c>
      <c r="I42" s="115" t="n">
        <v>20.4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109.63</v>
      </c>
      <c r="K42" s="119" t="n">
        <f aca="false">IF(ISBLANK(E42),"",(0.000824493-(0.0000040899*E42)+(0.000000076438*E42^2)-(0.00000000082467*E42^3)+(0.0000000000053875*E42^4)))</f>
        <v>0.000755239413691009</v>
      </c>
      <c r="L42" s="119" t="n">
        <f aca="false">IF(ISBLANK(E42),"",(-0.00000572466+(0.00000010227*E42)-(0.0000000016546*E42^2)))</f>
        <v>-4.159284186E-006</v>
      </c>
      <c r="M42" s="119" t="n">
        <f aca="false">IF(ISBLANK(E42),"",IF(ISBLANK(G42),(O42+(K42*35)+(L42*35^1.5)+(0.00000048314*35^2)),(O42+(K42*G42)+(L42*G42^1.5)+(0.00000048314*G42^2))))</f>
        <v>1.02307422720715</v>
      </c>
      <c r="N42" s="120" t="n">
        <f aca="false">IF(ISBLANK(D42),"",IF(ISBLANK(G42),J42*(1+0.00001*(35-20)),J42*(1+0.00001*(G42-20))))</f>
        <v>109.6473840291</v>
      </c>
      <c r="O42" s="119" t="n">
        <f aca="false">IF(ISBLANK(E42),"",(0.999842594+(0.00006793952*E42)-(0.00000909529*E42^2)+(0.0000001001685*E42^3)-(0.000000001120083*E42^4)+(0.000000000006536332*E42^5)))</f>
        <v>0.996265480344915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4.5535015832561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4.45080274936311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203.359380708217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198.772850786556</v>
      </c>
      <c r="T42" s="32"/>
      <c r="U42" s="32"/>
      <c r="V42" s="124"/>
      <c r="W42" s="124"/>
      <c r="X42" s="124"/>
      <c r="Y42" s="124"/>
      <c r="Z42" s="32"/>
      <c r="AA42" s="32"/>
      <c r="AB42" s="124"/>
      <c r="AC42" s="124"/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2024</v>
      </c>
      <c r="E43" s="115" t="n">
        <v>28</v>
      </c>
      <c r="F43" s="116" t="n">
        <v>4.408</v>
      </c>
      <c r="G43" s="117" t="n">
        <v>35.86</v>
      </c>
      <c r="H43" s="115" t="n">
        <v>20</v>
      </c>
      <c r="I43" s="115" t="n">
        <v>20.4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110.41</v>
      </c>
      <c r="K43" s="119" t="n">
        <f aca="false">IF(ISBLANK(E43),"",(0.000824493-(0.0000040899*E43)+(0.000000076438*E43^2)-(0.00000000082467*E43^3)+(0.0000000000053875*E43^4)))</f>
        <v>0.00075511149536</v>
      </c>
      <c r="L43" s="119" t="n">
        <f aca="false">IF(ISBLANK(E43),"",(-0.00000572466+(0.00000010227*E43)-(0.0000000016546*E43^2)))</f>
        <v>-4.1583064E-006</v>
      </c>
      <c r="M43" s="119" t="n">
        <f aca="false">IF(ISBLANK(E43),"",IF(ISBLANK(G43),(O43+(K43*35)+(L43*35^1.5)+(0.00000048314*35^2)),(O43+(K43*G43)+(L43*G43^1.5)+(0.00000048314*G43^2))))</f>
        <v>1.02304374632303</v>
      </c>
      <c r="N43" s="120" t="n">
        <f aca="false">IF(ISBLANK(D43),"",IF(ISBLANK(G43),J43*(1+0.00001*(35-20)),J43*(1+0.00001*(G43-20))))</f>
        <v>110.427511026</v>
      </c>
      <c r="O43" s="119" t="n">
        <f aca="false">IF(ISBLANK(E43),"",(0.999842594+(0.00006793952*E43)-(0.00000909529*E43^2)+(0.0000001001685*E43^3)-(0.000000001120083*E43^4)+(0.000000000006536332*E43^5)))</f>
        <v>0.996237119054642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4.55286471915001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4.4503128390293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203.330938357239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198.750971391049</v>
      </c>
      <c r="T43" s="32"/>
      <c r="U43" s="32"/>
      <c r="V43" s="124"/>
      <c r="W43" s="124"/>
      <c r="X43" s="124"/>
      <c r="Y43" s="124"/>
      <c r="Z43" s="32"/>
      <c r="AA43" s="32"/>
      <c r="AB43" s="124"/>
      <c r="AC43" s="124"/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2075</v>
      </c>
      <c r="E44" s="115" t="n">
        <v>28.2</v>
      </c>
      <c r="F44" s="116" t="n">
        <v>4.43</v>
      </c>
      <c r="G44" s="117" t="n">
        <v>35.858</v>
      </c>
      <c r="H44" s="115" t="n">
        <v>10</v>
      </c>
      <c r="I44" s="115" t="n">
        <v>10.1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110.99770773023</v>
      </c>
      <c r="K44" s="119" t="n">
        <f aca="false">IF(ISBLANK(E44),"",(0.000824493-(0.0000040899*E44)+(0.000000076438*E44^2)-(0.00000000082467*E44^3)+(0.0000000000053875*E44^4)))</f>
        <v>0.00075485760789126</v>
      </c>
      <c r="L44" s="119" t="n">
        <f aca="false">IF(ISBLANK(E44),"",(-0.00000572466+(0.00000010227*E44)-(0.0000000016546*E44^2)))</f>
        <v>-4.156450104E-006</v>
      </c>
      <c r="M44" s="119" t="n">
        <f aca="false">IF(ISBLANK(E44),"",IF(ISBLANK(G44),(O44+(K44*35)+(L44*35^1.5)+(0.00000048314*35^2)),(O44+(K44*G44)+(L44*G44^1.5)+(0.00000048314*G44^2))))</f>
        <v>1.02297654286206</v>
      </c>
      <c r="N44" s="120" t="n">
        <f aca="false">IF(ISBLANK(D44),"",IF(ISBLANK(G44),J44*(1+0.00001*(35-20)),J44*(1+0.00001*(G44-20))))</f>
        <v>111.015309746722</v>
      </c>
      <c r="O44" s="119" t="n">
        <f aca="false">IF(ISBLANK(E44),"",(0.999842594+(0.00006793952*E44)-(0.00000909529*E44^2)+(0.0000001001685*E44^3)-(0.000000001120083*E44^4)+(0.000000000006536332*E44^5)))</f>
        <v>0.996180125720464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4.55099155765806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4.44877410866667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203.247282965009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198.682251693053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2076</v>
      </c>
      <c r="E45" s="115" t="n">
        <v>28.4</v>
      </c>
      <c r="F45" s="116" t="n">
        <v>4.228</v>
      </c>
      <c r="G45" s="117" t="n">
        <v>35.862</v>
      </c>
      <c r="H45" s="115" t="n">
        <v>0</v>
      </c>
      <c r="I45" s="115" t="n">
        <v>2.2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106.398627209907</v>
      </c>
      <c r="K45" s="119" t="n">
        <f aca="false">IF(ISBLANK(E45),"",(0.000824493-(0.0000040899*E45)+(0.000000076438*E45^2)-(0.00000000082467*E45^3)+(0.0000000000053875*E45^4)))</f>
        <v>0.00075460631060384</v>
      </c>
      <c r="L45" s="119" t="n">
        <f aca="false">IF(ISBLANK(E45),"",(-0.00000572466+(0.00000010227*E45)-(0.0000000016546*E45^2)))</f>
        <v>-4.154726176E-006</v>
      </c>
      <c r="M45" s="119" t="n">
        <f aca="false">IF(ISBLANK(E45),"",IF(ISBLANK(G45),(O45+(K45*35)+(L45*35^1.5)+(0.00000048314*35^2)),(O45+(K45*G45)+(L45*G45^1.5)+(0.00000048314*G45^2))))</f>
        <v>1.02291355645629</v>
      </c>
      <c r="N45" s="120" t="n">
        <f aca="false">IF(ISBLANK(D45),"",IF(ISBLANK(G45),J45*(1+0.00001*(35-20)),J45*(1+0.00001*(G45-20))))</f>
        <v>106.415504160155</v>
      </c>
      <c r="O45" s="119" t="n">
        <f aca="false">IF(ISBLANK(E45),"",(0.999842594+(0.00006793952*E45)-(0.00000909529*E45^2)+(0.0000001001685*E45^3)-(0.000000001120083*E45^4)+(0.000000000006536332*E45^5)))</f>
        <v>0.996122772415965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4.53409738392374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4.43253230471534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202.492789166034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197.956892728587</v>
      </c>
      <c r="T45" s="32"/>
      <c r="U45" s="32"/>
      <c r="V45" s="124"/>
      <c r="W45" s="124"/>
      <c r="X45" s="124"/>
      <c r="Y45" s="124"/>
      <c r="Z45" s="32"/>
      <c r="AA45" s="32"/>
      <c r="AB45" s="124"/>
      <c r="AC45" s="124"/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-3°0</v>
      </c>
      <c r="P9" s="29" t="s">
        <v>16</v>
      </c>
      <c r="Q9" s="33" t="n">
        <f aca="false">IF(ISBLANK(I9),"",IF(ISBLANK(J9),"",IF(J9&gt;60,"ERREUR !!",O11*(I9+(J9/60)))))</f>
        <v>-3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41343</v>
      </c>
      <c r="K11" s="38"/>
      <c r="L11" s="38"/>
      <c r="M11" s="38"/>
      <c r="N11" s="39" t="str">
        <f aca="false">I9&amp;"°"&amp;J9</f>
        <v>3°0</v>
      </c>
      <c r="O11" s="40" t="n">
        <f aca="false">IF(P9=M10,-1,1)</f>
        <v>-1</v>
      </c>
      <c r="P11" s="41" t="str">
        <f aca="false">TEXT(J11,"aaaa-mm-jj")&amp;"T"&amp;TEXT(J12,"hh:mm:ss")&amp;"z"</f>
        <v>2017-03-11T20:59:00z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0.874305555555556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21.4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155" t="n">
        <v>5.0016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5.0015299776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0.00400473791102475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109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109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2186</v>
      </c>
      <c r="E35" s="115" t="n">
        <v>6.3</v>
      </c>
      <c r="F35" s="116" t="n">
        <v>5.481</v>
      </c>
      <c r="G35" s="117" t="n">
        <v>34.956</v>
      </c>
      <c r="H35" s="115" t="n">
        <v>2000</v>
      </c>
      <c r="I35" s="115" t="n">
        <v>2020</v>
      </c>
      <c r="J35" s="154" t="n">
        <v>112.01</v>
      </c>
      <c r="K35" s="119" t="n">
        <f aca="false">IF(ISBLANK(E35),"",(0.000824493-(0.0000040899*E35)+(0.000000076438*E35^2)-(0.00000000082467*E35^3)+(0.0000000000053875*E35^4)))</f>
        <v>0.000801562734868249</v>
      </c>
      <c r="L35" s="119" t="n">
        <f aca="false">IF(ISBLANK(E35),"",(-0.00000572466+(0.00000010227*E35)-(0.0000000016546*E35^2)))</f>
        <v>-5.146030074E-006</v>
      </c>
      <c r="M35" s="119" t="n">
        <f aca="false">IF(ISBLANK(E35),"",IF(ISBLANK(G35),(O35+(K35*35)+(L35*35^1.5)+(0.00000048314*35^2)),(O35+(K35*G35)+(L35*G35^1.5)+(0.00000048314*G35^2))))</f>
        <v>1.02747921181644</v>
      </c>
      <c r="N35" s="120" t="n">
        <f aca="false">IF(ISBLANK(D35),"",IF(ISBLANK(G35),J35*(1+0.00001*(35-20)),J35*(1+0.00001*(G35-20))))</f>
        <v>112.0267522156</v>
      </c>
      <c r="O35" s="119" t="n">
        <f aca="false">IF(ISBLANK(E35),"",(0.999842594+(0.00006793952*E35)-(0.00000909529*E35^2)+(0.0000001001685*E35^3)-(0.000000001120083*E35^4)+(0.000000000006536332*E35^5)))</f>
        <v>0.999932968155385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5.58262986713964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5.43332634172747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249.320249866456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242.652354421549</v>
      </c>
      <c r="T35" s="32"/>
      <c r="U35" s="32"/>
      <c r="V35" s="124"/>
      <c r="W35" s="124"/>
      <c r="X35" s="124"/>
      <c r="Y35" s="124"/>
      <c r="Z35" s="32"/>
      <c r="AA35" s="32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2187</v>
      </c>
      <c r="E36" s="115" t="n">
        <v>7.2</v>
      </c>
      <c r="F36" s="116" t="n">
        <v>3.413</v>
      </c>
      <c r="G36" s="117" t="n">
        <v>34.574</v>
      </c>
      <c r="H36" s="115" t="n">
        <v>1000</v>
      </c>
      <c r="I36" s="115" t="n">
        <v>1008.6</v>
      </c>
      <c r="J36" s="154" t="n">
        <v>111.83</v>
      </c>
      <c r="K36" s="119" t="n">
        <f aca="false">IF(ISBLANK(E36),"",(0.000824493-(0.0000040899*E36)+(0.000000076438*E36^2)-(0.00000000082467*E36^3)+(0.0000000000053875*E36^4)))</f>
        <v>0.00079871493778176</v>
      </c>
      <c r="L36" s="119" t="n">
        <f aca="false">IF(ISBLANK(E36),"",(-0.00000572466+(0.00000010227*E36)-(0.0000000016546*E36^2)))</f>
        <v>-5.074090464E-006</v>
      </c>
      <c r="M36" s="119" t="n">
        <f aca="false">IF(ISBLANK(E36),"",IF(ISBLANK(G36),(O36+(K36*35)+(L36*35^1.5)+(0.00000048314*35^2)),(O36+(K36*G36)+(L36*G36^1.5)+(0.00000048314*G36^2))))</f>
        <v>1.02705552812009</v>
      </c>
      <c r="N36" s="120" t="n">
        <f aca="false">IF(ISBLANK(D36),"",IF(ISBLANK(G36),J36*(1+0.00001*(35-20)),J36*(1+0.00001*(G36-20))))</f>
        <v>111.8462981042</v>
      </c>
      <c r="O36" s="119" t="n">
        <f aca="false">IF(ISBLANK(E36),"",(0.999842594+(0.00006793952*E36)-(0.00000909529*E36^2)+(0.0000001001685*E36^3)-(0.000000001120083*E36^4)+(0.000000000006536332*E36^5)))</f>
        <v>0.999894762780404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3.47609823591472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3.38452804229322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155.242547215952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151.153022368815</v>
      </c>
      <c r="T36" s="32"/>
      <c r="U36" s="32"/>
      <c r="V36" s="124"/>
      <c r="W36" s="124"/>
      <c r="X36" s="124"/>
      <c r="Y36" s="124"/>
      <c r="Z36" s="32"/>
      <c r="AA36" s="32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2188</v>
      </c>
      <c r="E37" s="115" t="n">
        <v>9.4</v>
      </c>
      <c r="F37" s="116" t="n">
        <v>2.839</v>
      </c>
      <c r="G37" s="117" t="n">
        <v>34.601</v>
      </c>
      <c r="H37" s="115" t="n">
        <v>500</v>
      </c>
      <c r="I37" s="115" t="n">
        <v>493.3</v>
      </c>
      <c r="J37" s="154" t="n">
        <v>113.9</v>
      </c>
      <c r="K37" s="119" t="n">
        <f aca="false">IF(ISBLANK(E37),"",(0.000824493-(0.0000040899*E37)+(0.000000076438*E37^2)-(0.00000000082467*E37^3)+(0.0000000000053875*E37^4)))</f>
        <v>0.00079215910682294</v>
      </c>
      <c r="L37" s="119" t="n">
        <f aca="false">IF(ISBLANK(E37),"",(-0.00000572466+(0.00000010227*E37)-(0.0000000016546*E37^2)))</f>
        <v>-4.909522456E-006</v>
      </c>
      <c r="M37" s="119" t="n">
        <f aca="false">IF(ISBLANK(E37),"",IF(ISBLANK(G37),(O37+(K37*35)+(L37*35^1.5)+(0.00000048314*35^2)),(O37+(K37*G37)+(L37*G37^1.5)+(0.00000048314*G37^2))))</f>
        <v>1.02674117969759</v>
      </c>
      <c r="N37" s="120" t="n">
        <f aca="false">IF(ISBLANK(D37),"",IF(ISBLANK(G37),J37*(1+0.00001*(35-20)),J37*(1+0.00001*(G37-20))))</f>
        <v>113.916630539</v>
      </c>
      <c r="O37" s="119" t="n">
        <f aca="false">IF(ISBLANK(E37),"",(0.999842594+(0.00006793952*E37)-(0.00000909529*E37^2)+(0.0000001001685*E37^3)-(0.000000001120083*E37^4)+(0.000000000006536332*E37^5)))</f>
        <v>0.999752498684665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2.8354088986667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2.76156148670479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126.629361414455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123.331335996236</v>
      </c>
      <c r="T37" s="32"/>
      <c r="U37" s="32"/>
      <c r="V37" s="124"/>
      <c r="W37" s="124"/>
      <c r="X37" s="124"/>
      <c r="Y37" s="124"/>
      <c r="Z37" s="32"/>
      <c r="AA37" s="32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2189</v>
      </c>
      <c r="E38" s="115" t="n">
        <v>16.7</v>
      </c>
      <c r="F38" s="116" t="n">
        <v>2.887</v>
      </c>
      <c r="G38" s="117" t="n">
        <v>35.647</v>
      </c>
      <c r="H38" s="115" t="n">
        <v>100</v>
      </c>
      <c r="I38" s="115" t="n">
        <v>101.6</v>
      </c>
      <c r="J38" s="154" t="n">
        <v>113.62</v>
      </c>
      <c r="K38" s="119" t="n">
        <f aca="false">IF(ISBLANK(E38),"",(0.000824493-(0.0000040899*E38)+(0.000000076438*E38^2)-(0.00000000082467*E38^3)+(0.0000000000053875*E38^4)))</f>
        <v>0.000774087631575729</v>
      </c>
      <c r="L38" s="119" t="n">
        <f aca="false">IF(ISBLANK(E38),"",(-0.00000572466+(0.00000010227*E38)-(0.0000000016546*E38^2)))</f>
        <v>-4.478202394E-006</v>
      </c>
      <c r="M38" s="119" t="n">
        <f aca="false">IF(ISBLANK(E38),"",IF(ISBLANK(G38),(O38+(K38*35)+(L38*35^1.5)+(0.00000048314*35^2)),(O38+(K38*G38)+(L38*G38^1.5)+(0.00000048314*G38^2))))</f>
        <v>1.02608323272448</v>
      </c>
      <c r="N38" s="120" t="n">
        <f aca="false">IF(ISBLANK(D38),"",IF(ISBLANK(G38),J38*(1+0.00001*(35-20)),J38*(1+0.00001*(G38-20))))</f>
        <v>113.6377781214</v>
      </c>
      <c r="O38" s="119" t="n">
        <f aca="false">IF(ISBLANK(E38),"",(0.999842594+(0.00006793952*E38)-(0.00000909529*E38^2)+(0.0000001001685*E38^3)-(0.000000001120083*E38^4)+(0.000000000006536332*E38^5)))</f>
        <v>0.998828500166175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2.89081141287602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2.81732643189215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129.103637699043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125.821798448303</v>
      </c>
      <c r="T38" s="32" t="n">
        <v>0.06</v>
      </c>
      <c r="U38" s="32" t="n">
        <v>0.05</v>
      </c>
      <c r="V38" s="124" t="n">
        <v>16.3</v>
      </c>
      <c r="W38" s="124" t="n">
        <v>15.9</v>
      </c>
      <c r="X38" s="124" t="n">
        <v>16.2</v>
      </c>
      <c r="Y38" s="124" t="n">
        <v>15.8</v>
      </c>
      <c r="Z38" s="32" t="n">
        <v>1.3</v>
      </c>
      <c r="AA38" s="32" t="n">
        <v>1.27</v>
      </c>
      <c r="AB38" s="32" t="n">
        <v>5.87</v>
      </c>
      <c r="AC38" s="32" t="n">
        <v>5.73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2190</v>
      </c>
      <c r="E39" s="115" t="n">
        <v>17</v>
      </c>
      <c r="F39" s="116" t="n">
        <v>2.854</v>
      </c>
      <c r="G39" s="117" t="n">
        <v>35.678</v>
      </c>
      <c r="H39" s="115" t="n">
        <v>80</v>
      </c>
      <c r="I39" s="115" t="n">
        <v>79.9</v>
      </c>
      <c r="J39" s="154" t="n">
        <v>111.38</v>
      </c>
      <c r="K39" s="119" t="n">
        <f aca="false">IF(ISBLANK(E39),"",(0.000824493-(0.0000040899*E39)+(0.000000076438*E39^2)-(0.00000000082467*E39^3)+(0.0000000000053875*E39^4)))</f>
        <v>0.0007734536476775</v>
      </c>
      <c r="L39" s="119" t="n">
        <f aca="false">IF(ISBLANK(E39),"",(-0.00000572466+(0.00000010227*E39)-(0.0000000016546*E39^2)))</f>
        <v>-4.4642494E-006</v>
      </c>
      <c r="M39" s="119" t="n">
        <f aca="false">IF(ISBLANK(E39),"",IF(ISBLANK(G39),(O39+(K39*35)+(L39*35^1.5)+(0.00000048314*35^2)),(O39+(K39*G39)+(L39*G39^1.5)+(0.00000048314*G39^2))))</f>
        <v>1.0260357932846</v>
      </c>
      <c r="N39" s="120" t="n">
        <f aca="false">IF(ISBLANK(D39),"",IF(ISBLANK(G39),J39*(1+0.00001*(35-20)),J39*(1+0.00001*(G39-20))))</f>
        <v>111.3974621564</v>
      </c>
      <c r="O39" s="119" t="n">
        <f aca="false">IF(ISBLANK(E39),"",(0.999842594+(0.00006793952*E39)-(0.00000909529*E39^2)+(0.0000001001685*E39^3)-(0.000000001120083*E39^4)+(0.000000000006536332*E39^5)))</f>
        <v>0.998776885075002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2.91612052510888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2.84212358301228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130.233942651363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126.929239217328</v>
      </c>
      <c r="T39" s="32" t="n">
        <v>0.08</v>
      </c>
      <c r="U39" s="32" t="n">
        <v>0.08</v>
      </c>
      <c r="V39" s="124" t="n">
        <v>15.6</v>
      </c>
      <c r="W39" s="124" t="n">
        <v>15.3</v>
      </c>
      <c r="X39" s="124" t="n">
        <v>15.5</v>
      </c>
      <c r="Y39" s="124" t="n">
        <v>15.2</v>
      </c>
      <c r="Z39" s="32" t="n">
        <v>1.2</v>
      </c>
      <c r="AA39" s="32" t="n">
        <v>1.18</v>
      </c>
      <c r="AB39" s="32" t="n">
        <v>6.49</v>
      </c>
      <c r="AC39" s="32" t="n">
        <v>6.34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2191</v>
      </c>
      <c r="E40" s="115" t="n">
        <v>17.6</v>
      </c>
      <c r="F40" s="116" t="n">
        <v>2.8</v>
      </c>
      <c r="G40" s="117" t="n">
        <v>35.71</v>
      </c>
      <c r="H40" s="115" t="n">
        <v>60</v>
      </c>
      <c r="I40" s="115" t="n">
        <v>60.6</v>
      </c>
      <c r="J40" s="154" t="n">
        <v>114.18</v>
      </c>
      <c r="K40" s="119" t="n">
        <f aca="false">IF(ISBLANK(E40),"",(0.000824493-(0.0000040899*E40)+(0.000000076438*E40^2)-(0.00000000082467*E40^3)+(0.0000000000053875*E40^4)))</f>
        <v>0.0007722092161664</v>
      </c>
      <c r="L40" s="119" t="n">
        <f aca="false">IF(ISBLANK(E40),"",(-0.00000572466+(0.00000010227*E40)-(0.0000000016546*E40^2)))</f>
        <v>-4.437236896E-006</v>
      </c>
      <c r="M40" s="119" t="n">
        <f aca="false">IF(ISBLANK(E40),"",IF(ISBLANK(G40),(O40+(K40*35)+(L40*35^1.5)+(0.00000048314*35^2)),(O40+(K40*G40)+(L40*G40^1.5)+(0.00000048314*G40^2))))</f>
        <v>1.02591544143494</v>
      </c>
      <c r="N40" s="120" t="n">
        <f aca="false">IF(ISBLANK(D40),"",IF(ISBLANK(G40),J40*(1+0.00001*(35-20)),J40*(1+0.00001*(G40-20))))</f>
        <v>114.197937678</v>
      </c>
      <c r="O40" s="119" t="n">
        <f aca="false">IF(ISBLANK(E40),"",(0.999842594+(0.00006793952*E40)-(0.00000909529*E40^2)+(0.0000001001685*E40^3)-(0.000000001120083*E40^4)+(0.000000000006536332*E40^5)))</f>
        <v>0.998670633552638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2.7892355763106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2.71877726336716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124.567260838032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121.420592581977</v>
      </c>
      <c r="T40" s="32" t="n">
        <v>0.27</v>
      </c>
      <c r="U40" s="32" t="n">
        <v>0.27</v>
      </c>
      <c r="V40" s="124" t="n">
        <v>15.7</v>
      </c>
      <c r="W40" s="124" t="n">
        <v>15.4</v>
      </c>
      <c r="X40" s="124" t="n">
        <v>15.5</v>
      </c>
      <c r="Y40" s="124" t="n">
        <v>15.1</v>
      </c>
      <c r="Z40" s="32" t="n">
        <v>1.16</v>
      </c>
      <c r="AA40" s="32" t="n">
        <v>1.13</v>
      </c>
      <c r="AB40" s="32" t="n">
        <v>5.46</v>
      </c>
      <c r="AC40" s="32" t="n">
        <v>5.33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2192</v>
      </c>
      <c r="E41" s="115" t="n">
        <v>19.2</v>
      </c>
      <c r="F41" s="116" t="n">
        <v>3.1</v>
      </c>
      <c r="G41" s="117" t="n">
        <v>35.759</v>
      </c>
      <c r="H41" s="115" t="n">
        <v>40</v>
      </c>
      <c r="I41" s="115" t="n">
        <v>40.9</v>
      </c>
      <c r="J41" s="154" t="n">
        <v>113.56</v>
      </c>
      <c r="K41" s="119" t="n">
        <f aca="false">IF(ISBLANK(E41),"",(0.000824493-(0.0000040899*E41)+(0.000000076438*E41^2)-(0.00000000082467*E41^3)+(0.0000000000053875*E41^4)))</f>
        <v>0.00076904023915776</v>
      </c>
      <c r="L41" s="119" t="n">
        <f aca="false">IF(ISBLANK(E41),"",(-0.00000572466+(0.00000010227*E41)-(0.0000000016546*E41^2)))</f>
        <v>-4.371027744E-006</v>
      </c>
      <c r="M41" s="119" t="n">
        <f aca="false">IF(ISBLANK(E41),"",IF(ISBLANK(G41),(O41+(K41*35)+(L41*35^1.5)+(0.00000048314*35^2)),(O41+(K41*G41)+(L41*G41^1.5)+(0.00000048314*G41^2))))</f>
        <v>1.02555119371859</v>
      </c>
      <c r="N41" s="120" t="n">
        <f aca="false">IF(ISBLANK(D41),"",IF(ISBLANK(G41),J41*(1+0.00001*(35-20)),J41*(1+0.00001*(G41-20))))</f>
        <v>113.5778959204</v>
      </c>
      <c r="O41" s="119" t="n">
        <f aca="false">IF(ISBLANK(E41),"",(0.999842594+(0.00006793952*E41)-(0.00000909529*E41^2)+(0.0000001001685*E41^3)-(0.000000001120083*E41^4)+(0.000000000006536332*E41^5)))</f>
        <v>0.998367966868951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3.10689418842406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3.02948717475395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138.753894455019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135.296897224511</v>
      </c>
      <c r="T41" s="32" t="n">
        <v>0.41</v>
      </c>
      <c r="U41" s="32" t="n">
        <v>0.4</v>
      </c>
      <c r="V41" s="124" t="n">
        <v>12.3</v>
      </c>
      <c r="W41" s="124" t="n">
        <v>12</v>
      </c>
      <c r="X41" s="124" t="n">
        <v>11.9</v>
      </c>
      <c r="Y41" s="124" t="n">
        <v>11.6</v>
      </c>
      <c r="Z41" s="32" t="n">
        <v>0.99</v>
      </c>
      <c r="AA41" s="32" t="n">
        <v>0.97</v>
      </c>
      <c r="AB41" s="32" t="n">
        <v>4.5</v>
      </c>
      <c r="AC41" s="32" t="n">
        <v>4.4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2193</v>
      </c>
      <c r="E42" s="115" t="n">
        <v>27.4</v>
      </c>
      <c r="F42" s="116" t="n">
        <v>4.441</v>
      </c>
      <c r="G42" s="117" t="n">
        <v>35.936</v>
      </c>
      <c r="H42" s="115" t="n">
        <v>20</v>
      </c>
      <c r="I42" s="115" t="n">
        <v>21</v>
      </c>
      <c r="J42" s="154" t="n">
        <v>111.44</v>
      </c>
      <c r="K42" s="119" t="n">
        <f aca="false">IF(ISBLANK(E42),"",(0.000824493-(0.0000040899*E42)+(0.000000076438*E42^2)-(0.00000000082467*E42^3)+(0.0000000000053875*E42^4)))</f>
        <v>0.00075588880506374</v>
      </c>
      <c r="L42" s="119" t="n">
        <f aca="false">IF(ISBLANK(E42),"",(-0.00000572466+(0.00000010227*E42)-(0.0000000016546*E42^2)))</f>
        <v>-4.164669496E-006</v>
      </c>
      <c r="M42" s="119" t="n">
        <f aca="false">IF(ISBLANK(E42),"",IF(ISBLANK(G42),(O42+(K42*35)+(L42*35^1.5)+(0.00000048314*35^2)),(O42+(K42*G42)+(L42*G42^1.5)+(0.00000048314*G42^2))))</f>
        <v>1.02329630115224</v>
      </c>
      <c r="N42" s="120" t="n">
        <f aca="false">IF(ISBLANK(D42),"",IF(ISBLANK(G42),J42*(1+0.00001*(35-20)),J42*(1+0.00001*(G42-20))))</f>
        <v>111.4577590784</v>
      </c>
      <c r="O42" s="119" t="n">
        <f aca="false">IF(ISBLANK(E42),"",(0.999842594+(0.00006793952*E42)-(0.00000909529*E42^2)+(0.0000001001685*E42^3)-(0.000000001120083*E42^4)+(0.000000000006536332*E42^5)))</f>
        <v>0.996405926771626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4.54388651625666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4.44044067308775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202.929971816022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198.310080460099</v>
      </c>
      <c r="T42" s="32" t="n">
        <v>0</v>
      </c>
      <c r="U42" s="32" t="n">
        <v>0</v>
      </c>
      <c r="V42" s="32" t="n">
        <v>0.09</v>
      </c>
      <c r="W42" s="32" t="n">
        <v>0.09</v>
      </c>
      <c r="X42" s="32" t="n">
        <v>0.09</v>
      </c>
      <c r="Y42" s="32" t="n">
        <v>0.09</v>
      </c>
      <c r="Z42" s="32" t="n">
        <v>0.08</v>
      </c>
      <c r="AA42" s="32" t="n">
        <v>0.08</v>
      </c>
      <c r="AB42" s="32" t="n">
        <v>0.98</v>
      </c>
      <c r="AC42" s="32" t="n">
        <v>0.96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2194</v>
      </c>
      <c r="E43" s="115" t="n">
        <v>27.9</v>
      </c>
      <c r="F43" s="116" t="n">
        <v>4.446</v>
      </c>
      <c r="G43" s="117" t="n">
        <v>35.94</v>
      </c>
      <c r="H43" s="115" t="n">
        <v>10</v>
      </c>
      <c r="I43" s="115" t="n">
        <v>10.6</v>
      </c>
      <c r="J43" s="154" t="n">
        <v>111.97</v>
      </c>
      <c r="K43" s="119" t="n">
        <f aca="false">IF(ISBLANK(E43),"",(0.000824493-(0.0000040899*E43)+(0.000000076438*E43^2)-(0.00000000082467*E43^3)+(0.0000000000053875*E43^4)))</f>
        <v>0.000755239413691009</v>
      </c>
      <c r="L43" s="119" t="n">
        <f aca="false">IF(ISBLANK(E43),"",(-0.00000572466+(0.00000010227*E43)-(0.0000000016546*E43^2)))</f>
        <v>-4.159284186E-006</v>
      </c>
      <c r="M43" s="119" t="n">
        <f aca="false">IF(ISBLANK(E43),"",IF(ISBLANK(G43),(O43+(K43*35)+(L43*35^1.5)+(0.00000048314*35^2)),(O43+(K43*G43)+(L43*G43^1.5)+(0.00000048314*G43^2))))</f>
        <v>1.02313668858066</v>
      </c>
      <c r="N43" s="120" t="n">
        <f aca="false">IF(ISBLANK(D43),"",IF(ISBLANK(G43),J43*(1+0.00001*(35-20)),J43*(1+0.00001*(G43-20))))</f>
        <v>111.987848018</v>
      </c>
      <c r="O43" s="119" t="n">
        <f aca="false">IF(ISBLANK(E43),"",(0.999842594+(0.00006793952*E43)-(0.00000909529*E43^2)+(0.0000001001685*E43^3)-(0.000000001120083*E43^4)+(0.000000000006536332*E43^5)))</f>
        <v>0.996265480344915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4.52709264147464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4.42471928922306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202.179957368258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197.607963456702</v>
      </c>
      <c r="T43" s="32"/>
      <c r="U43" s="32"/>
      <c r="V43" s="32"/>
      <c r="W43" s="32"/>
      <c r="X43" s="32"/>
      <c r="Y43" s="32"/>
      <c r="Z43" s="32"/>
      <c r="AA43" s="32"/>
      <c r="AB43" s="32"/>
      <c r="AC43" s="32"/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2197</v>
      </c>
      <c r="E44" s="115" t="n">
        <v>27.9</v>
      </c>
      <c r="F44" s="116" t="n">
        <v>4.527</v>
      </c>
      <c r="G44" s="117" t="n">
        <v>35.917</v>
      </c>
      <c r="H44" s="115" t="n">
        <v>10</v>
      </c>
      <c r="I44" s="115" t="n">
        <v>11</v>
      </c>
      <c r="J44" s="154" t="n">
        <v>113.81</v>
      </c>
      <c r="K44" s="119" t="n">
        <f aca="false">IF(ISBLANK(E44),"",(0.000824493-(0.0000040899*E44)+(0.000000076438*E44^2)-(0.00000000082467*E44^3)+(0.0000000000053875*E44^4)))</f>
        <v>0.000755239413691009</v>
      </c>
      <c r="L44" s="119" t="n">
        <f aca="false">IF(ISBLANK(E44),"",(-0.00000572466+(0.00000010227*E44)-(0.0000000016546*E44^2)))</f>
        <v>-4.159284186E-006</v>
      </c>
      <c r="M44" s="119" t="n">
        <f aca="false">IF(ISBLANK(E44),"",IF(ISBLANK(G44),(O44+(K44*35)+(L44*35^1.5)+(0.00000048314*35^2)),(O44+(K44*G44)+(L44*G44^1.5)+(0.00000048314*G44^2))))</f>
        <v>1.02311937969976</v>
      </c>
      <c r="N44" s="120" t="n">
        <f aca="false">IF(ISBLANK(D44),"",IF(ISBLANK(G44),J44*(1+0.00001*(35-20)),J44*(1+0.00001*(G44-20))))</f>
        <v>113.8281151377</v>
      </c>
      <c r="O44" s="119" t="n">
        <f aca="false">IF(ISBLANK(E44),"",(0.999842594+(0.00006793952*E44)-(0.00000909529*E44^2)+(0.0000001001685*E44^3)-(0.000000001120083*E44^4)+(0.000000000006536332*E44^5)))</f>
        <v>0.996265480344915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4.53398260060311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4.43152841258235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202.487662942935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197.912058905928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2198</v>
      </c>
      <c r="E45" s="115" t="n">
        <v>27.9</v>
      </c>
      <c r="F45" s="116" t="n">
        <v>4.499</v>
      </c>
      <c r="G45" s="117" t="n">
        <v>35.938</v>
      </c>
      <c r="H45" s="115" t="n">
        <v>0</v>
      </c>
      <c r="I45" s="115" t="n">
        <v>2.2</v>
      </c>
      <c r="J45" s="154" t="n">
        <v>113.13</v>
      </c>
      <c r="K45" s="119" t="n">
        <f aca="false">IF(ISBLANK(E45),"",(0.000824493-(0.0000040899*E45)+(0.000000076438*E45^2)-(0.00000000082467*E45^3)+(0.0000000000053875*E45^4)))</f>
        <v>0.000755239413691009</v>
      </c>
      <c r="L45" s="119" t="n">
        <f aca="false">IF(ISBLANK(E45),"",(-0.00000572466+(0.00000010227*E45)-(0.0000000016546*E45^2)))</f>
        <v>-4.159284186E-006</v>
      </c>
      <c r="M45" s="119" t="n">
        <f aca="false">IF(ISBLANK(E45),"",IF(ISBLANK(G45),(O45+(K45*35)+(L45*35^1.5)+(0.00000048314*35^2)),(O45+(K45*G45)+(L45*G45^1.5)+(0.00000048314*G45^2))))</f>
        <v>1.02313518345122</v>
      </c>
      <c r="N45" s="120" t="n">
        <f aca="false">IF(ISBLANK(D45),"",IF(ISBLANK(G45),J45*(1+0.00001*(35-20)),J45*(1+0.00001*(G45-20))))</f>
        <v>113.1480306594</v>
      </c>
      <c r="O45" s="119" t="n">
        <f aca="false">IF(ISBLANK(E45),"",(0.999842594+(0.00006793952*E45)-(0.00000909529*E45^2)+(0.0000001001685*E45^3)-(0.000000001120083*E45^4)+(0.000000000006536332*E45^5)))</f>
        <v>0.996265480344915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4.53341854087048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4.43090865625249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202.462472035276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197.884380588236</v>
      </c>
      <c r="T45" s="32" t="n">
        <v>0</v>
      </c>
      <c r="U45" s="32" t="n">
        <v>0</v>
      </c>
      <c r="V45" s="32" t="n">
        <v>0.05</v>
      </c>
      <c r="W45" s="32" t="n">
        <v>0.05</v>
      </c>
      <c r="X45" s="32" t="n">
        <v>0.05</v>
      </c>
      <c r="Y45" s="32" t="n">
        <v>0.05</v>
      </c>
      <c r="Z45" s="32" t="n">
        <v>0.07</v>
      </c>
      <c r="AA45" s="32" t="n">
        <v>0.07</v>
      </c>
      <c r="AB45" s="32" t="n">
        <v>0.95</v>
      </c>
      <c r="AC45" s="32" t="n">
        <v>0.93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-2°30</v>
      </c>
      <c r="P9" s="29" t="s">
        <v>16</v>
      </c>
      <c r="Q9" s="33" t="n">
        <f aca="false">IF(ISBLANK(I9),"",IF(ISBLANK(J9),"",IF(J9&gt;60,"ERREUR !!",O11*(I9+(J9/60)))))</f>
        <v>-2.5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41344</v>
      </c>
      <c r="K11" s="38"/>
      <c r="L11" s="38"/>
      <c r="M11" s="38"/>
      <c r="N11" s="39" t="str">
        <f aca="false">I9&amp;"°"&amp;J9</f>
        <v>2°30</v>
      </c>
      <c r="O11" s="40" t="n">
        <f aca="false">IF(P9=M10,-1,1)</f>
        <v>-1</v>
      </c>
      <c r="P11" s="41" t="str">
        <f aca="false">TEXT(J11,"aaaa-mm-jj")&amp;"T"&amp;TEXT(J12,"hh:mm:ss")&amp;"z"</f>
        <v>2017-03-12T01:28:00z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0.0611111111111111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21.4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155" t="n">
        <v>5.0016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5.0015299776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0.00400473791102475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2087</v>
      </c>
      <c r="E35" s="115" t="n">
        <v>6.4</v>
      </c>
      <c r="F35" s="116" t="n">
        <v>5.488</v>
      </c>
      <c r="G35" s="117" t="n">
        <v>34.957</v>
      </c>
      <c r="H35" s="115" t="n">
        <v>2000</v>
      </c>
      <c r="I35" s="115" t="n">
        <v>2021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111.385509914614</v>
      </c>
      <c r="K35" s="119" t="n">
        <f aca="false">IF(ISBLANK(E35),"",(0.000824493-(0.0000040899*E35)+(0.000000076438*E35^2)-(0.00000000082467*E35^3)+(0.0000000000053875*E35^4)))</f>
        <v>0.00080124139691264</v>
      </c>
      <c r="L35" s="119" t="n">
        <f aca="false">IF(ISBLANK(E35),"",(-0.00000572466+(0.00000010227*E35)-(0.0000000016546*E35^2)))</f>
        <v>-5.137904416E-006</v>
      </c>
      <c r="M35" s="119" t="n">
        <f aca="false">IF(ISBLANK(E35),"",IF(ISBLANK(G35),(O35+(K35*35)+(L35*35^1.5)+(0.00000048314*35^2)),(O35+(K35*G35)+(L35*G35^1.5)+(0.00000048314*G35^2))))</f>
        <v>1.02746679319104</v>
      </c>
      <c r="N35" s="120" t="n">
        <f aca="false">IF(ISBLANK(D35),"",IF(ISBLANK(G35),J35*(1+0.00001*(35-20)),J35*(1+0.00001*(G35-20))))</f>
        <v>111.402169845332</v>
      </c>
      <c r="O35" s="119" t="n">
        <f aca="false">IF(ISBLANK(E35),"",(0.999842594+(0.00006793952*E35)-(0.00000909529*E35^2)+(0.0000001001685*E35^3)-(0.000000001120083*E35^4)+(0.000000000006536332*E35^5)))</f>
        <v>0.999929313416752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5.62169670355426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5.47141449320691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251.064974780733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244.35337126662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2088</v>
      </c>
      <c r="E36" s="115" t="n">
        <v>7.5</v>
      </c>
      <c r="F36" s="116" t="n">
        <v>3.435</v>
      </c>
      <c r="G36" s="117" t="n">
        <v>34.603</v>
      </c>
      <c r="H36" s="115" t="n">
        <v>1000</v>
      </c>
      <c r="I36" s="115" t="n">
        <v>1008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109.244678688073</v>
      </c>
      <c r="K36" s="119" t="n">
        <f aca="false">IF(ISBLANK(E36),"",(0.000824493-(0.0000040899*E36)+(0.000000076438*E36^2)-(0.00000000082467*E36^3)+(0.0000000000053875*E36^4)))</f>
        <v>0.000797787526230469</v>
      </c>
      <c r="L36" s="119" t="n">
        <f aca="false">IF(ISBLANK(E36),"",(-0.00000572466+(0.00000010227*E36)-(0.0000000016546*E36^2)))</f>
        <v>-5.05070625E-006</v>
      </c>
      <c r="M36" s="119" t="n">
        <f aca="false">IF(ISBLANK(E36),"",IF(ISBLANK(G36),(O36+(K36*35)+(L36*35^1.5)+(0.00000048314*35^2)),(O36+(K36*G36)+(L36*G36^1.5)+(0.00000048314*G36^2))))</f>
        <v>1.02703566785118</v>
      </c>
      <c r="N36" s="120" t="n">
        <f aca="false">IF(ISBLANK(D36),"",IF(ISBLANK(G36),J36*(1+0.00001*(35-20)),J36*(1+0.00001*(G36-20))))</f>
        <v>109.260631688502</v>
      </c>
      <c r="O36" s="119" t="n">
        <f aca="false">IF(ISBLANK(E36),"",(0.999842594+(0.00006793952*E36)-(0.00000909529*E36^2)+(0.0000001001685*E36^3)-(0.000000001120083*E36^4)+(0.000000000006536332*E36^5)))</f>
        <v>0.999879400021043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3.58295736600714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3.48863966283042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160.014875965879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155.802647342006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2089</v>
      </c>
      <c r="E37" s="115" t="n">
        <v>9.6</v>
      </c>
      <c r="F37" s="116" t="n">
        <v>2.608</v>
      </c>
      <c r="G37" s="117" t="n">
        <v>34.582</v>
      </c>
      <c r="H37" s="115" t="n">
        <v>500</v>
      </c>
      <c r="I37" s="115" t="n">
        <v>503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110.153296882051</v>
      </c>
      <c r="K37" s="119" t="n">
        <f aca="false">IF(ISBLANK(E37),"",(0.000824493-(0.0000040899*E37)+(0.000000076438*E37^2)-(0.00000000082467*E37^3)+(0.0000000000053875*E37^4)))</f>
        <v>0.0007915906293888</v>
      </c>
      <c r="L37" s="119" t="n">
        <f aca="false">IF(ISBLANK(E37),"",(-0.00000572466+(0.00000010227*E37)-(0.0000000016546*E37^2)))</f>
        <v>-4.895355936E-006</v>
      </c>
      <c r="M37" s="119" t="n">
        <f aca="false">IF(ISBLANK(E37),"",IF(ISBLANK(G37),(O37+(K37*35)+(L37*35^1.5)+(0.00000048314*35^2)),(O37+(K37*G37)+(L37*G37^1.5)+(0.00000048314*G37^2))))</f>
        <v>1.02669327344727</v>
      </c>
      <c r="N37" s="120" t="n">
        <f aca="false">IF(ISBLANK(D37),"",IF(ISBLANK(G37),J37*(1+0.00001*(35-20)),J37*(1+0.00001*(G37-20))))</f>
        <v>110.169359435802</v>
      </c>
      <c r="O37" s="119" t="n">
        <f aca="false">IF(ISBLANK(E37),"",(0.999842594+(0.00006793952*E37)-(0.00000909529*E37^2)+(0.0000001001685*E37^3)-(0.000000001120083*E37^4)+(0.000000000006536332*E37^5)))</f>
        <v>0.999736233711852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2.69365682834243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2.62362372288473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120.298713953773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117.171035464032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2091</v>
      </c>
      <c r="E38" s="115" t="n">
        <v>16.9</v>
      </c>
      <c r="F38" s="116" t="n">
        <v>2.692</v>
      </c>
      <c r="G38" s="117" t="n">
        <v>35.573</v>
      </c>
      <c r="H38" s="115" t="n">
        <v>100</v>
      </c>
      <c r="I38" s="115" t="n">
        <v>101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108.770580132604</v>
      </c>
      <c r="K38" s="119" t="n">
        <f aca="false">IF(ISBLANK(E38),"",(0.000824493-(0.0000040899*E38)+(0.000000076438*E38^2)-(0.00000000082467*E38^3)+(0.0000000000053875*E38^4)))</f>
        <v>0.000773664097527909</v>
      </c>
      <c r="L38" s="119" t="n">
        <f aca="false">IF(ISBLANK(E38),"",(-0.00000572466+(0.00000010227*E38)-(0.0000000016546*E38^2)))</f>
        <v>-4.468867306E-006</v>
      </c>
      <c r="M38" s="119" t="n">
        <f aca="false">IF(ISBLANK(E38),"",IF(ISBLANK(G38),(O38+(K38*35)+(L38*35^1.5)+(0.00000048314*35^2)),(O38+(K38*G38)+(L38*G38^1.5)+(0.00000048314*G38^2))))</f>
        <v>1.02597898691403</v>
      </c>
      <c r="N38" s="120" t="n">
        <f aca="false">IF(ISBLANK(D38),"",IF(ISBLANK(G38),J38*(1+0.00001*(35-20)),J38*(1+0.00001*(G38-20))))</f>
        <v>108.787518975048</v>
      </c>
      <c r="O38" s="119" t="n">
        <f aca="false">IF(ISBLANK(E38),"",(0.999842594+(0.00006793952*E38)-(0.00000909529*E38^2)+(0.0000001001685*E38^3)-(0.000000001120083*E38^4)+(0.000000000006536332*E38^5)))</f>
        <v>0.998794202605817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2.81691798353137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2.74559032832063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125.803557144511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122.618064062799</v>
      </c>
      <c r="T38" s="32"/>
      <c r="U38" s="32"/>
      <c r="V38" s="124"/>
      <c r="W38" s="124"/>
      <c r="X38" s="124"/>
      <c r="Y38" s="124"/>
      <c r="Z38" s="32"/>
      <c r="AA38" s="32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2092</v>
      </c>
      <c r="E39" s="115" t="n">
        <v>17.5</v>
      </c>
      <c r="F39" s="116" t="n">
        <v>2.66</v>
      </c>
      <c r="G39" s="117" t="n">
        <v>35.669</v>
      </c>
      <c r="H39" s="115" t="n">
        <v>80</v>
      </c>
      <c r="I39" s="115" t="n">
        <v>80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107.214138279002</v>
      </c>
      <c r="K39" s="119" t="n">
        <f aca="false">IF(ISBLANK(E39),"",(0.000824493-(0.0000040899*E39)+(0.000000076438*E39^2)-(0.00000000082467*E39^3)+(0.0000000000053875*E39^4)))</f>
        <v>0.000772414460292969</v>
      </c>
      <c r="L39" s="119" t="n">
        <f aca="false">IF(ISBLANK(E39),"",(-0.00000572466+(0.00000010227*E39)-(0.0000000016546*E39^2)))</f>
        <v>-4.44165625E-006</v>
      </c>
      <c r="M39" s="119" t="n">
        <f aca="false">IF(ISBLANK(E39),"",IF(ISBLANK(G39),(O39+(K39*35)+(L39*35^1.5)+(0.00000048314*35^2)),(O39+(K39*G39)+(L39*G39^1.5)+(0.00000048314*G39^2))))</f>
        <v>1.02590836324327</v>
      </c>
      <c r="N39" s="120" t="n">
        <f aca="false">IF(ISBLANK(D39),"",IF(ISBLANK(G39),J39*(1+0.00001*(35-20)),J39*(1+0.00001*(G39-20))))</f>
        <v>107.230937662329</v>
      </c>
      <c r="O39" s="119" t="n">
        <f aca="false">IF(ISBLANK(E39),"",(0.999842594+(0.00006793952*E39)-(0.00000909529*E39^2)+(0.0000001001685*E39^3)-(0.000000001120083*E39^4)+(0.000000000006536332*E39^5)))</f>
        <v>0.998688620195579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2.82441820229636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2.75309014283434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126.138516914556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122.953005778982</v>
      </c>
      <c r="T39" s="32"/>
      <c r="U39" s="32"/>
      <c r="V39" s="124"/>
      <c r="W39" s="124"/>
      <c r="X39" s="124"/>
      <c r="Y39" s="124"/>
      <c r="Z39" s="32"/>
      <c r="AA39" s="32"/>
      <c r="AB39" s="124"/>
      <c r="AC39" s="124"/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2093</v>
      </c>
      <c r="E40" s="115" t="n">
        <v>18.2</v>
      </c>
      <c r="F40" s="116" t="n">
        <v>2.67</v>
      </c>
      <c r="G40" s="117" t="n">
        <v>35.72</v>
      </c>
      <c r="H40" s="115" t="n">
        <v>60</v>
      </c>
      <c r="I40" s="115" t="n">
        <v>60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109.121163085939</v>
      </c>
      <c r="K40" s="119" t="n">
        <f aca="false">IF(ISBLANK(E40),"",(0.000824493-(0.0000040899*E40)+(0.000000076438*E40^2)-(0.00000000082467*E40^3)+(0.0000000000053875*E40^4)))</f>
        <v>0.00077099568011126</v>
      </c>
      <c r="L40" s="119" t="n">
        <f aca="false">IF(ISBLANK(E40),"",(-0.00000572466+(0.00000010227*E40)-(0.0000000016546*E40^2)))</f>
        <v>-4.411415704E-006</v>
      </c>
      <c r="M40" s="119" t="n">
        <f aca="false">IF(ISBLANK(E40),"",IF(ISBLANK(G40),(O40+(K40*35)+(L40*35^1.5)+(0.00000048314*35^2)),(O40+(K40*G40)+(L40*G40^1.5)+(0.00000048314*G40^2))))</f>
        <v>1.02577504124216</v>
      </c>
      <c r="N40" s="120" t="n">
        <f aca="false">IF(ISBLANK(D40),"",IF(ISBLANK(G40),J40*(1+0.00001*(35-20)),J40*(1+0.00001*(G40-20))))</f>
        <v>109.138316932776</v>
      </c>
      <c r="O40" s="119" t="n">
        <f aca="false">IF(ISBLANK(E40),"",(0.999842594+(0.00006793952*E40)-(0.00000909529*E40^2)+(0.0000001001685*E40^3)-(0.000000001120083*E40^4)+(0.000000000006536332*E40^5)))</f>
        <v>0.998560399001334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2.78461680310824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2.71464667314992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124.360986426814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121.236120422875</v>
      </c>
      <c r="T40" s="32"/>
      <c r="U40" s="32"/>
      <c r="V40" s="124"/>
      <c r="W40" s="124"/>
      <c r="X40" s="124"/>
      <c r="Y40" s="124"/>
      <c r="Z40" s="32"/>
      <c r="AA40" s="32"/>
      <c r="AB40" s="124"/>
      <c r="AC40" s="124"/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2094</v>
      </c>
      <c r="E41" s="115" t="n">
        <v>20.3</v>
      </c>
      <c r="F41" s="116" t="n">
        <v>3.344</v>
      </c>
      <c r="G41" s="117" t="n">
        <v>35.774</v>
      </c>
      <c r="H41" s="115" t="n">
        <v>40</v>
      </c>
      <c r="I41" s="115" t="n">
        <v>40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110.234050870896</v>
      </c>
      <c r="K41" s="119" t="n">
        <f aca="false">IF(ISBLANK(E41),"",(0.000824493-(0.0000040899*E41)+(0.000000076438*E41^2)-(0.00000000082467*E41^3)+(0.0000000000053875*E41^4)))</f>
        <v>0.000766983544116549</v>
      </c>
      <c r="L41" s="119" t="n">
        <f aca="false">IF(ISBLANK(E41),"",(-0.00000572466+(0.00000010227*E41)-(0.0000000016546*E41^2)))</f>
        <v>-4.330423114E-006</v>
      </c>
      <c r="M41" s="119" t="n">
        <f aca="false">IF(ISBLANK(E41),"",IF(ISBLANK(G41),(O41+(K41*35)+(L41*35^1.5)+(0.00000048314*35^2)),(O41+(K41*G41)+(L41*G41^1.5)+(0.00000048314*G41^2))))</f>
        <v>1.02527376740578</v>
      </c>
      <c r="N41" s="120" t="n">
        <f aca="false">IF(ISBLANK(D41),"",IF(ISBLANK(G41),J41*(1+0.00001*(35-20)),J41*(1+0.00001*(G41-20))))</f>
        <v>110.25143919008</v>
      </c>
      <c r="O41" s="119" t="n">
        <f aca="false">IF(ISBLANK(E41),"",(0.999842594+(0.00006793952*E41)-(0.00000909529*E41^2)+(0.0000001001685*E41^3)-(0.000000001120083*E41^4)+(0.000000000006536332*E41^5)))</f>
        <v>0.998143962786074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3.45568718986084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3.37050190858259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154.330989899185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150.526615237299</v>
      </c>
      <c r="T41" s="32"/>
      <c r="U41" s="32"/>
      <c r="V41" s="124"/>
      <c r="W41" s="124"/>
      <c r="X41" s="124"/>
      <c r="Y41" s="124"/>
      <c r="Z41" s="32"/>
      <c r="AA41" s="32"/>
      <c r="AB41" s="124"/>
      <c r="AC41" s="124"/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2095</v>
      </c>
      <c r="E42" s="115" t="n">
        <v>27</v>
      </c>
      <c r="F42" s="116" t="n">
        <v>4.476</v>
      </c>
      <c r="G42" s="117" t="n">
        <v>35.948</v>
      </c>
      <c r="H42" s="115" t="n">
        <v>20</v>
      </c>
      <c r="I42" s="115" t="n">
        <v>20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112.364432902446</v>
      </c>
      <c r="K42" s="119" t="n">
        <f aca="false">IF(ISBLANK(E42),"",(0.000824493-(0.0000040899*E42)+(0.000000076438*E42^2)-(0.00000000082467*E42^3)+(0.0000000000053875*E42^4)))</f>
        <v>0.0007564201607775</v>
      </c>
      <c r="L42" s="119" t="n">
        <f aca="false">IF(ISBLANK(E42),"",(-0.00000572466+(0.00000010227*E42)-(0.0000000016546*E42^2)))</f>
        <v>-4.1695734E-006</v>
      </c>
      <c r="M42" s="119" t="n">
        <f aca="false">IF(ISBLANK(E42),"",IF(ISBLANK(G42),(O42+(K42*35)+(L42*35^1.5)+(0.00000048314*35^2)),(O42+(K42*G42)+(L42*G42^1.5)+(0.00000048314*G42^2))))</f>
        <v>1.02343409901689</v>
      </c>
      <c r="N42" s="120" t="n">
        <f aca="false">IF(ISBLANK(D42),"",IF(ISBLANK(G42),J42*(1+0.00001*(35-20)),J42*(1+0.00001*(G42-20))))</f>
        <v>112.382352782205</v>
      </c>
      <c r="O42" s="119" t="n">
        <f aca="false">IF(ISBLANK(E42),"",(0.999842594+(0.00006793952*E42)-(0.00000909529*E42^2)+(0.0000001001685*E42^3)-(0.000000001120083*E42^4)+(0.000000000006536332*E42^5)))</f>
        <v>0.996516642405886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4.54145344019291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4.43746543578665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202.821310639015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198.177206362232</v>
      </c>
      <c r="T42" s="32"/>
      <c r="U42" s="32"/>
      <c r="V42" s="124"/>
      <c r="W42" s="124"/>
      <c r="X42" s="124"/>
      <c r="Y42" s="124"/>
      <c r="Z42" s="32"/>
      <c r="AA42" s="32"/>
      <c r="AB42" s="124"/>
      <c r="AC42" s="124"/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2096</v>
      </c>
      <c r="E43" s="115" t="n">
        <v>27.7</v>
      </c>
      <c r="F43" s="116" t="n">
        <v>4.237</v>
      </c>
      <c r="G43" s="117" t="n">
        <v>35.801</v>
      </c>
      <c r="H43" s="115" t="n">
        <v>10</v>
      </c>
      <c r="I43" s="115" t="n">
        <v>10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107.289889000376</v>
      </c>
      <c r="K43" s="119" t="n">
        <f aca="false">IF(ISBLANK(E43),"",(0.000824493-(0.0000040899*E43)+(0.000000076438*E43^2)-(0.00000000082467*E43^3)+(0.0000000000053875*E43^4)))</f>
        <v>0.000755497206216729</v>
      </c>
      <c r="L43" s="119" t="n">
        <f aca="false">IF(ISBLANK(E43),"",(-0.00000572466+(0.00000010227*E43)-(0.0000000016546*E43^2)))</f>
        <v>-4.161339034E-006</v>
      </c>
      <c r="M43" s="119" t="n">
        <f aca="false">IF(ISBLANK(E43),"",IF(ISBLANK(G43),(O43+(K43*35)+(L43*35^1.5)+(0.00000048314*35^2)),(O43+(K43*G43)+(L43*G43^1.5)+(0.00000048314*G43^2))))</f>
        <v>1.02309732643211</v>
      </c>
      <c r="N43" s="120" t="n">
        <f aca="false">IF(ISBLANK(D43),"",IF(ISBLANK(G43),J43*(1+0.00001*(35-20)),J43*(1+0.00001*(G43-20))))</f>
        <v>107.306841875737</v>
      </c>
      <c r="O43" s="119" t="n">
        <f aca="false">IF(ISBLANK(E43),"",(0.999842594+(0.00006793952*E43)-(0.00000909529*E43^2)+(0.0000001001685*E43^3)-(0.000000001120083*E43^4)+(0.000000000006536332*E43^5)))</f>
        <v>0.996321931391658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4.50531850432379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4.40360695696016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201.2075244031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196.665086697841</v>
      </c>
      <c r="T43" s="32"/>
      <c r="U43" s="32"/>
      <c r="V43" s="124"/>
      <c r="W43" s="124"/>
      <c r="X43" s="124"/>
      <c r="Y43" s="124"/>
      <c r="Z43" s="32"/>
      <c r="AA43" s="32"/>
      <c r="AB43" s="124"/>
      <c r="AC43" s="124"/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2097</v>
      </c>
      <c r="E44" s="115" t="n">
        <v>27.7</v>
      </c>
      <c r="F44" s="116" t="n">
        <v>4.362</v>
      </c>
      <c r="G44" s="117" t="n">
        <v>35.8</v>
      </c>
      <c r="H44" s="115" t="n">
        <v>0</v>
      </c>
      <c r="I44" s="115" t="n">
        <v>2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110.362980828559</v>
      </c>
      <c r="K44" s="119" t="n">
        <f aca="false">IF(ISBLANK(E44),"",(0.000824493-(0.0000040899*E44)+(0.000000076438*E44^2)-(0.00000000082467*E44^3)+(0.0000000000053875*E44^4)))</f>
        <v>0.000755497206216729</v>
      </c>
      <c r="L44" s="119" t="n">
        <f aca="false">IF(ISBLANK(E44),"",(-0.00000572466+(0.00000010227*E44)-(0.0000000016546*E44^2)))</f>
        <v>-4.161339034E-006</v>
      </c>
      <c r="M44" s="119" t="n">
        <f aca="false">IF(ISBLANK(E44),"",IF(ISBLANK(G44),(O44+(K44*35)+(L44*35^1.5)+(0.00000048314*35^2)),(O44+(K44*G44)+(L44*G44^1.5)+(0.00000048314*G44^2))))</f>
        <v>1.02309657368973</v>
      </c>
      <c r="N44" s="120" t="n">
        <f aca="false">IF(ISBLANK(D44),"",IF(ISBLANK(G44),J44*(1+0.00001*(35-20)),J44*(1+0.00001*(G44-20))))</f>
        <v>110.38041817953</v>
      </c>
      <c r="O44" s="119" t="n">
        <f aca="false">IF(ISBLANK(E44),"",(0.999842594+(0.00006793952*E44)-(0.00000909529*E44^2)+(0.0000001001685*E44^3)-(0.000000001120083*E44^4)+(0.000000000006536332*E44^5)))</f>
        <v>0.996321931391658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4.50714557471997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4.405396020891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201.289121366994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196.744986292992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2098</v>
      </c>
      <c r="E45" s="115" t="n">
        <v>27.5</v>
      </c>
      <c r="F45" s="116" t="n">
        <v>4.223</v>
      </c>
      <c r="G45" s="117" t="n">
        <v>35.8</v>
      </c>
      <c r="H45" s="115" t="n">
        <v>0</v>
      </c>
      <c r="I45" s="115" t="n">
        <v>2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106.872325694638</v>
      </c>
      <c r="K45" s="119" t="n">
        <f aca="false">IF(ISBLANK(E45),"",(0.000824493-(0.0000040899*E45)+(0.000000076438*E45^2)-(0.00000000082467*E45^3)+(0.0000000000053875*E45^4)))</f>
        <v>0.000755757615605469</v>
      </c>
      <c r="L45" s="119" t="n">
        <f aca="false">IF(ISBLANK(E45),"",(-0.00000572466+(0.00000010227*E45)-(0.0000000016546*E45^2)))</f>
        <v>-4.16352625E-006</v>
      </c>
      <c r="M45" s="119" t="n">
        <f aca="false">IF(ISBLANK(E45),"",IF(ISBLANK(G45),(O45+(K45*35)+(L45*35^1.5)+(0.00000048314*35^2)),(O45+(K45*G45)+(L45*G45^1.5)+(0.00000048314*G45^2))))</f>
        <v>1.02316151579429</v>
      </c>
      <c r="N45" s="120" t="n">
        <f aca="false">IF(ISBLANK(D45),"",IF(ISBLANK(G45),J45*(1+0.00001*(35-20)),J45*(1+0.00001*(G45-20))))</f>
        <v>106.889211522098</v>
      </c>
      <c r="O45" s="119" t="n">
        <f aca="false">IF(ISBLANK(E45),"",(0.999842594+(0.00006793952*E45)-(0.00000909529*E45^2)+(0.0000001001685*E45^3)-(0.000000001120083*E45^4)+(0.000000000006536332*E45^5)))</f>
        <v>0.99637801934724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4.50825987398412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4.40620547625299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201.338885972131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196.781136569459</v>
      </c>
      <c r="T45" s="32"/>
      <c r="U45" s="32"/>
      <c r="V45" s="124"/>
      <c r="W45" s="124"/>
      <c r="X45" s="124"/>
      <c r="Y45" s="124"/>
      <c r="Z45" s="32"/>
      <c r="AA45" s="32"/>
      <c r="AB45" s="124"/>
      <c r="AC45" s="124"/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4"/>
      <c r="V46" s="124"/>
      <c r="W46" s="124"/>
      <c r="X46" s="32"/>
      <c r="Y46" s="34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4"/>
      <c r="V47" s="124"/>
      <c r="W47" s="124"/>
      <c r="X47" s="32"/>
      <c r="Y47" s="34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4"/>
      <c r="V48" s="124"/>
      <c r="W48" s="124"/>
      <c r="X48" s="32"/>
      <c r="Y48" s="34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4"/>
      <c r="V49" s="124"/>
      <c r="W49" s="124"/>
      <c r="X49" s="32"/>
      <c r="Y49" s="34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4"/>
      <c r="V50" s="124"/>
      <c r="W50" s="124"/>
      <c r="X50" s="32"/>
      <c r="Y50" s="34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4"/>
      <c r="V51" s="124"/>
      <c r="W51" s="124"/>
      <c r="X51" s="32"/>
      <c r="Y51" s="34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4"/>
      <c r="V52" s="124"/>
      <c r="W52" s="124"/>
      <c r="X52" s="32"/>
      <c r="Y52" s="34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4"/>
      <c r="V53" s="124"/>
      <c r="W53" s="124"/>
      <c r="X53" s="32"/>
      <c r="Y53" s="34"/>
      <c r="Z53" s="124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-2°0</v>
      </c>
      <c r="P9" s="29" t="s">
        <v>16</v>
      </c>
      <c r="Q9" s="33" t="n">
        <f aca="false">IF(ISBLANK(I9),"",IF(ISBLANK(J9),"",IF(J9&gt;60,"ERREUR !!",O11*(I9+(J9/60)))))</f>
        <v>-2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41344</v>
      </c>
      <c r="K11" s="38"/>
      <c r="L11" s="38"/>
      <c r="M11" s="38"/>
      <c r="N11" s="39" t="str">
        <f aca="false">I9&amp;"°"&amp;J9</f>
        <v>2°0</v>
      </c>
      <c r="O11" s="40" t="n">
        <f aca="false">IF(P9=M10,-1,1)</f>
        <v>-1</v>
      </c>
      <c r="P11" s="41" t="str">
        <f aca="false">TEXT(J11,"aaaa-mm-jj")&amp;"T"&amp;TEXT(J12,"hh:mm:ss")&amp;"z"</f>
        <v>2017-03-12T05:53:00z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0.245138888888889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21.4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155" t="n">
        <v>5.0016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5.0015299776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0.00400473791102475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2051</v>
      </c>
      <c r="E35" s="115" t="n">
        <v>6.8</v>
      </c>
      <c r="F35" s="116" t="n">
        <v>5.524</v>
      </c>
      <c r="G35" s="117" t="n">
        <v>34.958</v>
      </c>
      <c r="H35" s="115" t="n">
        <v>2000</v>
      </c>
      <c r="I35" s="115" t="n">
        <v>2021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111.838273331523</v>
      </c>
      <c r="K35" s="119" t="n">
        <f aca="false">IF(ISBLANK(E35),"",(0.000824493-(0.0000040899*E35)+(0.000000076438*E35^2)-(0.00000000082467*E35^3)+(0.0000000000053875*E35^4)))</f>
        <v>0.00079996838969888</v>
      </c>
      <c r="L35" s="119" t="n">
        <f aca="false">IF(ISBLANK(E35),"",(-0.00000572466+(0.00000010227*E35)-(0.0000000016546*E35^2)))</f>
        <v>-5.105732704E-006</v>
      </c>
      <c r="M35" s="119" t="n">
        <f aca="false">IF(ISBLANK(E35),"",IF(ISBLANK(G35),(O35+(K35*35)+(L35*35^1.5)+(0.00000048314*35^2)),(O35+(K35*G35)+(L35*G35^1.5)+(0.00000048314*G35^2))))</f>
        <v>1.02741362986939</v>
      </c>
      <c r="N35" s="120" t="n">
        <f aca="false">IF(ISBLANK(D35),"",IF(ISBLANK(G35),J35*(1+0.00001*(35-20)),J35*(1+0.00001*(G35-20))))</f>
        <v>111.855002100448</v>
      </c>
      <c r="O35" s="119" t="n">
        <f aca="false">IF(ISBLANK(E35),"",(0.999842594+(0.00006793952*E35)-(0.00000909529*E35^2)+(0.0000001001685*E35^3)-(0.000000001120083*E35^4)+(0.000000000006536332*E35^5)))</f>
        <v>0.99991321285054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5.63534762240359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5.4849842931517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251.674624816544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244.959398532155</v>
      </c>
      <c r="T35" s="32"/>
      <c r="U35" s="32"/>
      <c r="V35" s="124"/>
      <c r="W35" s="124"/>
      <c r="X35" s="124"/>
      <c r="Y35" s="124"/>
      <c r="Z35" s="32"/>
      <c r="AA35" s="32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2052</v>
      </c>
      <c r="E36" s="115" t="n">
        <v>7.5</v>
      </c>
      <c r="F36" s="116" t="n">
        <v>5.823</v>
      </c>
      <c r="G36" s="117" t="n">
        <v>34.958</v>
      </c>
      <c r="H36" s="115" t="n">
        <v>2000</v>
      </c>
      <c r="I36" s="115" t="n">
        <v>2021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117.881589078711</v>
      </c>
      <c r="K36" s="119" t="n">
        <f aca="false">IF(ISBLANK(E36),"",(0.000824493-(0.0000040899*E36)+(0.000000076438*E36^2)-(0.00000000082467*E36^3)+(0.0000000000053875*E36^4)))</f>
        <v>0.000797787526230469</v>
      </c>
      <c r="L36" s="119" t="n">
        <f aca="false">IF(ISBLANK(E36),"",(-0.00000572466+(0.00000010227*E36)-(0.0000000016546*E36^2)))</f>
        <v>-5.05070625E-006</v>
      </c>
      <c r="M36" s="119" t="n">
        <f aca="false">IF(ISBLANK(E36),"",IF(ISBLANK(G36),(O36+(K36*35)+(L36*35^1.5)+(0.00000048314*35^2)),(O36+(K36*G36)+(L36*G36^1.5)+(0.00000048314*G36^2))))</f>
        <v>1.02731495184307</v>
      </c>
      <c r="N36" s="120" t="n">
        <f aca="false">IF(ISBLANK(D36),"",IF(ISBLANK(G36),J36*(1+0.00001*(35-20)),J36*(1+0.00001*(G36-20))))</f>
        <v>117.899221806805</v>
      </c>
      <c r="O36" s="119" t="n">
        <f aca="false">IF(ISBLANK(E36),"",(0.999842594+(0.00006793952*E36)-(0.00000909529*E36^2)+(0.0000001001685*E36^3)-(0.000000001120083*E36^4)+(0.000000000006536332*E36^5)))</f>
        <v>0.999879400021043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5.63133828608159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5.48160841617132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251.495567856404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244.808631866211</v>
      </c>
      <c r="T36" s="32"/>
      <c r="U36" s="32"/>
      <c r="V36" s="124"/>
      <c r="W36" s="124"/>
      <c r="X36" s="124"/>
      <c r="Y36" s="124"/>
      <c r="Z36" s="32"/>
      <c r="AA36" s="32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2053</v>
      </c>
      <c r="E37" s="115" t="n">
        <v>8.5</v>
      </c>
      <c r="F37" s="116" t="n">
        <v>3.686</v>
      </c>
      <c r="G37" s="117" t="n">
        <v>34.605</v>
      </c>
      <c r="H37" s="115" t="n">
        <v>1000</v>
      </c>
      <c r="I37" s="115" t="n">
        <v>1009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118.025819941595</v>
      </c>
      <c r="K37" s="119" t="n">
        <f aca="false">IF(ISBLANK(E37),"",(0.000824493-(0.0000040899*E37)+(0.000000076438*E37^2)-(0.00000000082467*E37^3)+(0.0000000000053875*E37^4)))</f>
        <v>0.000794773168122969</v>
      </c>
      <c r="L37" s="119" t="n">
        <f aca="false">IF(ISBLANK(E37),"",(-0.00000572466+(0.00000010227*E37)-(0.0000000016546*E37^2)))</f>
        <v>-4.97490985E-006</v>
      </c>
      <c r="M37" s="119" t="n">
        <f aca="false">IF(ISBLANK(E37),"",IF(ISBLANK(G37),(O37+(K37*35)+(L37*35^1.5)+(0.00000048314*35^2)),(O37+(K37*G37)+(L37*G37^1.5)+(0.00000048314*G37^2))))</f>
        <v>1.02688786327729</v>
      </c>
      <c r="N37" s="120" t="n">
        <f aca="false">IF(ISBLANK(D37),"",IF(ISBLANK(G37),J37*(1+0.00001*(35-20)),J37*(1+0.00001*(G37-20))))</f>
        <v>118.043057612597</v>
      </c>
      <c r="O37" s="119" t="n">
        <f aca="false">IF(ISBLANK(E37),"",(0.999842594+(0.00006793952*E37)-(0.00000909529*E37^2)+(0.0000001001685*E37^3)-(0.000000001120083*E37^4)+(0.000000000006536332*E37^5)))</f>
        <v>0.999818904314821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3.55482731099432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3.46174829610817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158.758587709006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154.601678904191</v>
      </c>
      <c r="T37" s="32"/>
      <c r="U37" s="32"/>
      <c r="V37" s="124"/>
      <c r="W37" s="124"/>
      <c r="X37" s="124"/>
      <c r="Y37" s="124"/>
      <c r="Z37" s="32"/>
      <c r="AA37" s="32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2054</v>
      </c>
      <c r="E38" s="115" t="n">
        <v>10.7</v>
      </c>
      <c r="F38" s="116" t="n">
        <v>3.319</v>
      </c>
      <c r="G38" s="117" t="n">
        <v>34.598</v>
      </c>
      <c r="H38" s="115" t="n">
        <v>500</v>
      </c>
      <c r="I38" s="115" t="n">
        <v>504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116.885647043745</v>
      </c>
      <c r="K38" s="119" t="n">
        <f aca="false">IF(ISBLANK(E38),"",(0.000824493-(0.0000040899*E38)+(0.000000076438*E38^2)-(0.00000000082467*E38^3)+(0.0000000000053875*E38^4)))</f>
        <v>0.000788542819544229</v>
      </c>
      <c r="L38" s="119" t="n">
        <f aca="false">IF(ISBLANK(E38),"",(-0.00000572466+(0.00000010227*E38)-(0.0000000016546*E38^2)))</f>
        <v>-4.819806154E-006</v>
      </c>
      <c r="M38" s="119" t="n">
        <f aca="false">IF(ISBLANK(E38),"",IF(ISBLANK(G38),(O38+(K38*35)+(L38*35^1.5)+(0.00000048314*35^2)),(O38+(K38*G38)+(L38*G38^1.5)+(0.00000048314*G38^2))))</f>
        <v>1.02651664824099</v>
      </c>
      <c r="N38" s="120" t="n">
        <f aca="false">IF(ISBLANK(D38),"",IF(ISBLANK(G38),J38*(1+0.00001*(35-20)),J38*(1+0.00001*(G38-20))))</f>
        <v>116.9027100105</v>
      </c>
      <c r="O38" s="119" t="n">
        <f aca="false">IF(ISBLANK(E38),"",(0.999842594+(0.00006793952*E38)-(0.00000909529*E38^2)+(0.0000001001685*E38^3)-(0.000000001120083*E38^4)+(0.000000000006536332*E38^5)))</f>
        <v>0.999637172582749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3.2311713551261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3.14770477484506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144.304112719932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140.57649524458</v>
      </c>
      <c r="T38" s="32"/>
      <c r="U38" s="32"/>
      <c r="V38" s="124"/>
      <c r="W38" s="124"/>
      <c r="X38" s="124"/>
      <c r="Y38" s="124"/>
      <c r="Z38" s="32"/>
      <c r="AA38" s="32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2055</v>
      </c>
      <c r="E39" s="115" t="n">
        <v>16.8</v>
      </c>
      <c r="F39" s="116" t="n">
        <v>2.573</v>
      </c>
      <c r="G39" s="117" t="n">
        <v>35.545</v>
      </c>
      <c r="H39" s="115" t="n">
        <v>100</v>
      </c>
      <c r="I39" s="115" t="n">
        <v>102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116.476882270713</v>
      </c>
      <c r="K39" s="119" t="n">
        <f aca="false">IF(ISBLANK(E39),"",(0.000824493-(0.0000040899*E39)+(0.000000076438*E39^2)-(0.00000000082467*E39^3)+(0.0000000000053875*E39^4)))</f>
        <v>0.00077387542457088</v>
      </c>
      <c r="L39" s="119" t="n">
        <f aca="false">IF(ISBLANK(E39),"",(-0.00000572466+(0.00000010227*E39)-(0.0000000016546*E39^2)))</f>
        <v>-4.473518304E-006</v>
      </c>
      <c r="M39" s="119" t="n">
        <f aca="false">IF(ISBLANK(E39),"",IF(ISBLANK(G39),(O39+(K39*35)+(L39*35^1.5)+(0.00000048314*35^2)),(O39+(K39*G39)+(L39*G39^1.5)+(0.00000048314*G39^2))))</f>
        <v>1.02598121258285</v>
      </c>
      <c r="N39" s="120" t="n">
        <f aca="false">IF(ISBLANK(D39),"",IF(ISBLANK(G39),J39*(1+0.00001*(35-20)),J39*(1+0.00001*(G39-20))))</f>
        <v>116.494988602062</v>
      </c>
      <c r="O39" s="119" t="n">
        <f aca="false">IF(ISBLANK(E39),"",(0.999842594+(0.00006793952*E39)-(0.00000909529*E39^2)+(0.0000001001685*E39^3)-(0.000000001120083*E39^4)+(0.000000000006536332*E39^5)))</f>
        <v>0.998811407722675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2.51046280545811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2.44688964541384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112.117268891759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109.278091564182</v>
      </c>
      <c r="T39" s="32" t="n">
        <v>0.05</v>
      </c>
      <c r="U39" s="32" t="n">
        <v>0.05</v>
      </c>
      <c r="V39" s="124" t="n">
        <v>18.8</v>
      </c>
      <c r="W39" s="124" t="n">
        <v>18.4</v>
      </c>
      <c r="X39" s="124" t="n">
        <v>18.8</v>
      </c>
      <c r="Y39" s="124" t="n">
        <v>18.3</v>
      </c>
      <c r="Z39" s="32" t="n">
        <v>1.42</v>
      </c>
      <c r="AA39" s="32" t="n">
        <v>1.39</v>
      </c>
      <c r="AB39" s="32" t="n">
        <v>7.86</v>
      </c>
      <c r="AC39" s="32" t="n">
        <v>7.68</v>
      </c>
      <c r="AD39" s="142" t="n">
        <v>0.0211</v>
      </c>
      <c r="AE39" s="142" t="n">
        <v>0.0152</v>
      </c>
      <c r="AF39" s="142" t="n">
        <v>-99999</v>
      </c>
      <c r="AG39" s="142" t="n">
        <v>0.0332</v>
      </c>
      <c r="AH39" s="142" t="n">
        <v>0.0148</v>
      </c>
      <c r="AI39" s="142" t="n">
        <v>-99999</v>
      </c>
      <c r="AJ39" s="142" t="n">
        <v>-99999</v>
      </c>
      <c r="AK39" s="142" t="n">
        <v>-99999</v>
      </c>
      <c r="AL39" s="142" t="n">
        <v>0.0403</v>
      </c>
      <c r="AM39" s="142" t="n">
        <v>0.0026</v>
      </c>
      <c r="AN39" s="142" t="n">
        <v>-99999</v>
      </c>
      <c r="AO39" s="142" t="n">
        <v>-99999</v>
      </c>
      <c r="AP39" s="142" t="n">
        <v>0.0067</v>
      </c>
      <c r="AQ39" s="142"/>
      <c r="AR39" s="142" t="n">
        <v>0.0516</v>
      </c>
      <c r="AS39" s="142" t="n">
        <v>0.0182</v>
      </c>
      <c r="AT39" s="142"/>
      <c r="AU39" s="142" t="n">
        <v>0.0138</v>
      </c>
      <c r="AV39" s="142" t="n">
        <v>-99999</v>
      </c>
      <c r="AW39" s="142"/>
      <c r="AX39" s="142" t="n">
        <v>0.0346</v>
      </c>
      <c r="AY39" s="142" t="n">
        <v>0.0969</v>
      </c>
      <c r="BA39" s="142" t="n">
        <v>-99999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2056</v>
      </c>
      <c r="E40" s="115" t="n">
        <v>17.6</v>
      </c>
      <c r="F40" s="116" t="n">
        <v>2.442</v>
      </c>
      <c r="G40" s="117" t="n">
        <v>35.631</v>
      </c>
      <c r="H40" s="115" t="n">
        <v>80</v>
      </c>
      <c r="I40" s="115" t="n">
        <v>81.8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117.328924917993</v>
      </c>
      <c r="K40" s="119" t="n">
        <f aca="false">IF(ISBLANK(E40),"",(0.000824493-(0.0000040899*E40)+(0.000000076438*E40^2)-(0.00000000082467*E40^3)+(0.0000000000053875*E40^4)))</f>
        <v>0.0007722092161664</v>
      </c>
      <c r="L40" s="119" t="n">
        <f aca="false">IF(ISBLANK(E40),"",(-0.00000572466+(0.00000010227*E40)-(0.0000000016546*E40^2)))</f>
        <v>-4.437236896E-006</v>
      </c>
      <c r="M40" s="119" t="n">
        <f aca="false">IF(ISBLANK(E40),"",IF(ISBLANK(G40),(O40+(K40*35)+(L40*35^1.5)+(0.00000048314*35^2)),(O40+(K40*G40)+(L40*G40^1.5)+(0.00000048314*G40^2))))</f>
        <v>1.02585485436344</v>
      </c>
      <c r="N40" s="120" t="n">
        <f aca="false">IF(ISBLANK(D40),"",IF(ISBLANK(G40),J40*(1+0.00001*(35-20)),J40*(1+0.00001*(G40-20))))</f>
        <v>117.347264602247</v>
      </c>
      <c r="O40" s="119" t="n">
        <f aca="false">IF(ISBLANK(E40),"",(0.999842594+(0.00006793952*E40)-(0.00000909529*E40^2)+(0.0000001001685*E40^3)-(0.000000001120083*E40^4)+(0.000000000006536332*E40^5)))</f>
        <v>0.998670633552638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2.36428150476329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2.30469397761963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105.588812002729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102.927633040493</v>
      </c>
      <c r="T40" s="32" t="n">
        <v>0.11</v>
      </c>
      <c r="U40" s="32" t="n">
        <v>0.11</v>
      </c>
      <c r="V40" s="124" t="n">
        <v>18.7</v>
      </c>
      <c r="W40" s="124" t="n">
        <v>18.2</v>
      </c>
      <c r="X40" s="124" t="n">
        <v>18.5</v>
      </c>
      <c r="Y40" s="124" t="n">
        <v>18.1</v>
      </c>
      <c r="Z40" s="32" t="n">
        <v>1.38</v>
      </c>
      <c r="AA40" s="32" t="n">
        <v>1.35</v>
      </c>
      <c r="AB40" s="32" t="n">
        <v>7.28</v>
      </c>
      <c r="AC40" s="32" t="n">
        <v>7.11</v>
      </c>
      <c r="AD40" s="142" t="n">
        <v>0.0487</v>
      </c>
      <c r="AE40" s="142" t="n">
        <v>0.033</v>
      </c>
      <c r="AF40" s="142" t="n">
        <v>0.0031</v>
      </c>
      <c r="AG40" s="142" t="n">
        <v>0.0631</v>
      </c>
      <c r="AH40" s="142" t="n">
        <v>0.027</v>
      </c>
      <c r="AI40" s="142" t="n">
        <v>0.0021</v>
      </c>
      <c r="AJ40" s="142" t="n">
        <v>0.007</v>
      </c>
      <c r="AK40" s="142" t="n">
        <v>-99999</v>
      </c>
      <c r="AL40" s="142" t="n">
        <v>0.0773</v>
      </c>
      <c r="AM40" s="142" t="n">
        <v>0.0062</v>
      </c>
      <c r="AN40" s="142" t="n">
        <v>-99999</v>
      </c>
      <c r="AO40" s="142" t="n">
        <v>-99999</v>
      </c>
      <c r="AP40" s="142" t="n">
        <v>0.0192</v>
      </c>
      <c r="AQ40" s="142"/>
      <c r="AR40" s="142" t="n">
        <v>0.0955</v>
      </c>
      <c r="AS40" s="142" t="n">
        <v>0.0557</v>
      </c>
      <c r="AT40" s="142"/>
      <c r="AU40" s="142" t="n">
        <v>0.0274</v>
      </c>
      <c r="AV40" s="142" t="n">
        <v>-99999</v>
      </c>
      <c r="AW40" s="142"/>
      <c r="AX40" s="142" t="n">
        <v>0.0693</v>
      </c>
      <c r="AY40" s="142" t="n">
        <v>0.2035</v>
      </c>
      <c r="BA40" s="142" t="n">
        <v>-99999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2057</v>
      </c>
      <c r="E41" s="115" t="n">
        <v>20.3</v>
      </c>
      <c r="F41" s="116" t="n">
        <v>3.333</v>
      </c>
      <c r="G41" s="117" t="n">
        <v>35.778</v>
      </c>
      <c r="H41" s="115" t="n">
        <v>60</v>
      </c>
      <c r="I41" s="115" t="n">
        <v>60.4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117.674004191901</v>
      </c>
      <c r="K41" s="119" t="n">
        <f aca="false">IF(ISBLANK(E41),"",(0.000824493-(0.0000040899*E41)+(0.000000076438*E41^2)-(0.00000000082467*E41^3)+(0.0000000000053875*E41^4)))</f>
        <v>0.000766983544116549</v>
      </c>
      <c r="L41" s="119" t="n">
        <f aca="false">IF(ISBLANK(E41),"",(-0.00000572466+(0.00000010227*E41)-(0.0000000016546*E41^2)))</f>
        <v>-4.330423114E-006</v>
      </c>
      <c r="M41" s="119" t="n">
        <f aca="false">IF(ISBLANK(E41),"",IF(ISBLANK(G41),(O41+(K41*35)+(L41*35^1.5)+(0.00000048314*35^2)),(O41+(K41*G41)+(L41*G41^1.5)+(0.00000048314*G41^2))))</f>
        <v>1.02527681820902</v>
      </c>
      <c r="N41" s="120" t="n">
        <f aca="false">IF(ISBLANK(D41),"",IF(ISBLANK(G41),J41*(1+0.00001*(35-20)),J41*(1+0.00001*(G41-20))))</f>
        <v>117.692570796282</v>
      </c>
      <c r="O41" s="119" t="n">
        <f aca="false">IF(ISBLANK(E41),"",(0.999842594+(0.00006793952*E41)-(0.00000909529*E41^2)+(0.0000001001685*E41^3)-(0.000000001120083*E41^4)+(0.000000000006536332*E41^5)))</f>
        <v>0.998143962786074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3.22270731753568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3.14325581179646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143.926108801144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140.37780455483</v>
      </c>
      <c r="T41" s="32" t="n">
        <v>0.47</v>
      </c>
      <c r="U41" s="32" t="n">
        <v>0.46</v>
      </c>
      <c r="V41" s="124" t="n">
        <v>11</v>
      </c>
      <c r="W41" s="124" t="n">
        <v>10.7</v>
      </c>
      <c r="X41" s="124" t="n">
        <v>10.5</v>
      </c>
      <c r="Y41" s="124" t="n">
        <v>10.3</v>
      </c>
      <c r="Z41" s="32" t="n">
        <v>0.93</v>
      </c>
      <c r="AA41" s="32" t="n">
        <v>0.9</v>
      </c>
      <c r="AB41" s="32" t="n">
        <v>4.51</v>
      </c>
      <c r="AC41" s="32" t="n">
        <v>4.41</v>
      </c>
      <c r="AD41" s="142" t="n">
        <v>0.1142</v>
      </c>
      <c r="AE41" s="142" t="n">
        <v>0.0971</v>
      </c>
      <c r="AF41" s="142" t="n">
        <v>0.0205</v>
      </c>
      <c r="AG41" s="142" t="n">
        <v>0.1283</v>
      </c>
      <c r="AH41" s="142" t="n">
        <v>0.0447</v>
      </c>
      <c r="AI41" s="142" t="n">
        <v>0.018</v>
      </c>
      <c r="AJ41" s="142" t="n">
        <v>0.0188</v>
      </c>
      <c r="AK41" s="142" t="n">
        <v>0.0093</v>
      </c>
      <c r="AL41" s="142" t="n">
        <v>0.2398</v>
      </c>
      <c r="AM41" s="142" t="n">
        <v>0.021</v>
      </c>
      <c r="AN41" s="142" t="n">
        <v>-99999</v>
      </c>
      <c r="AO41" s="142" t="n">
        <v>-99999</v>
      </c>
      <c r="AP41" s="142" t="n">
        <v>0.0634</v>
      </c>
      <c r="AQ41" s="142"/>
      <c r="AR41" s="142" t="n">
        <v>0.0687</v>
      </c>
      <c r="AS41" s="142" t="n">
        <v>0.2409</v>
      </c>
      <c r="AT41" s="142"/>
      <c r="AU41" s="142" t="n">
        <v>0.0486</v>
      </c>
      <c r="AV41" s="142" t="n">
        <v>-99999</v>
      </c>
      <c r="AW41" s="142"/>
      <c r="AX41" s="142" t="n">
        <v>0.1427</v>
      </c>
      <c r="AY41" s="142" t="n">
        <v>0.67</v>
      </c>
      <c r="BA41" s="142" t="n">
        <v>-99999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2059</v>
      </c>
      <c r="E42" s="115" t="n">
        <v>24.7</v>
      </c>
      <c r="F42" s="116" t="n">
        <v>4.855</v>
      </c>
      <c r="G42" s="117" t="n">
        <v>35.902</v>
      </c>
      <c r="H42" s="115" t="n">
        <v>40</v>
      </c>
      <c r="I42" s="115" t="n">
        <v>40.7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115.844362159689</v>
      </c>
      <c r="K42" s="119" t="n">
        <f aca="false">IF(ISBLANK(E42),"",(0.000824493-(0.0000040899*E42)+(0.000000076438*E42^2)-(0.00000000082467*E42^3)+(0.0000000000053875*E42^4)))</f>
        <v>0.000759684673629729</v>
      </c>
      <c r="L42" s="119" t="n">
        <f aca="false">IF(ISBLANK(E42),"",(-0.00000572466+(0.00000010227*E42)-(0.0000000016546*E42^2)))</f>
        <v>-4.208045914E-006</v>
      </c>
      <c r="M42" s="119" t="n">
        <f aca="false">IF(ISBLANK(E42),"",IF(ISBLANK(G42),(O42+(K42*35)+(L42*35^1.5)+(0.00000048314*35^2)),(O42+(K42*G42)+(L42*G42^1.5)+(0.00000048314*G42^2))))</f>
        <v>1.02411611780835</v>
      </c>
      <c r="N42" s="120" t="n">
        <f aca="false">IF(ISBLANK(D42),"",IF(ISBLANK(G42),J42*(1+0.00001*(35-20)),J42*(1+0.00001*(G42-20))))</f>
        <v>115.86278373016</v>
      </c>
      <c r="O42" s="119" t="n">
        <f aca="false">IF(ISBLANK(E42),"",(0.999842594+(0.00006793952*E42)-(0.00000909529*E42^2)+(0.0000001001685*E42^3)-(0.000000001120083*E42^4)+(0.000000000006536332*E42^5)))</f>
        <v>0.997124402559411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4.77667851289372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4.66419620766834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213.326462385834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208.303002634468</v>
      </c>
      <c r="T42" s="32" t="n">
        <v>0</v>
      </c>
      <c r="U42" s="32" t="n">
        <v>0</v>
      </c>
      <c r="V42" s="32" t="n">
        <v>0.03</v>
      </c>
      <c r="W42" s="32" t="n">
        <v>0.03</v>
      </c>
      <c r="X42" s="32" t="n">
        <v>0.03</v>
      </c>
      <c r="Y42" s="32" t="n">
        <v>0.03</v>
      </c>
      <c r="Z42" s="32" t="n">
        <v>0.16</v>
      </c>
      <c r="AA42" s="32" t="n">
        <v>0.16</v>
      </c>
      <c r="AB42" s="32" t="n">
        <v>1.61</v>
      </c>
      <c r="AC42" s="32" t="n">
        <v>1.58</v>
      </c>
      <c r="AD42" s="142" t="n">
        <v>0.0274</v>
      </c>
      <c r="AE42" s="142" t="n">
        <v>0.0454</v>
      </c>
      <c r="AF42" s="142" t="n">
        <v>0.0088</v>
      </c>
      <c r="AG42" s="142" t="n">
        <v>0.0338</v>
      </c>
      <c r="AH42" s="142" t="n">
        <v>0.0254</v>
      </c>
      <c r="AI42" s="142" t="n">
        <v>-99999</v>
      </c>
      <c r="AJ42" s="142" t="n">
        <v>-99999</v>
      </c>
      <c r="AK42" s="142" t="n">
        <v>-99999</v>
      </c>
      <c r="AL42" s="142" t="n">
        <v>0.1092</v>
      </c>
      <c r="AM42" s="142" t="n">
        <v>0.0151</v>
      </c>
      <c r="AN42" s="142" t="n">
        <v>-99999</v>
      </c>
      <c r="AO42" s="142" t="n">
        <v>-99999</v>
      </c>
      <c r="AP42" s="142" t="n">
        <v>0.176</v>
      </c>
      <c r="AQ42" s="142"/>
      <c r="AR42" s="142" t="n">
        <v>0.0315</v>
      </c>
      <c r="AS42" s="142" t="n">
        <v>0.0383</v>
      </c>
      <c r="AT42" s="142"/>
      <c r="AU42" s="142" t="n">
        <v>0.0528</v>
      </c>
      <c r="AV42" s="142" t="n">
        <v>-99999</v>
      </c>
      <c r="AW42" s="142"/>
      <c r="AX42" s="142" t="n">
        <v>0.187</v>
      </c>
      <c r="AY42" s="142" t="n">
        <v>0.3629</v>
      </c>
      <c r="BA42" s="142" t="n">
        <v>-99999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2060</v>
      </c>
      <c r="E43" s="115" t="n">
        <v>27.8</v>
      </c>
      <c r="F43" s="116" t="n">
        <v>4.607</v>
      </c>
      <c r="G43" s="117" t="n">
        <v>35.639</v>
      </c>
      <c r="H43" s="115" t="n">
        <v>20</v>
      </c>
      <c r="I43" s="115" t="n">
        <v>20.7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116.760412154059</v>
      </c>
      <c r="K43" s="119" t="n">
        <f aca="false">IF(ISBLANK(E43),"",(0.000824493-(0.0000040899*E43)+(0.000000076438*E43^2)-(0.00000000082467*E43^3)+(0.0000000000053875*E43^4)))</f>
        <v>0.00075536798352758</v>
      </c>
      <c r="L43" s="119" t="n">
        <f aca="false">IF(ISBLANK(E43),"",(-0.00000572466+(0.00000010227*E43)-(0.0000000016546*E43^2)))</f>
        <v>-4.160295064E-006</v>
      </c>
      <c r="M43" s="119" t="n">
        <f aca="false">IF(ISBLANK(E43),"",IF(ISBLANK(G43),(O43+(K43*35)+(L43*35^1.5)+(0.00000048314*35^2)),(O43+(K43*G43)+(L43*G43^1.5)+(0.00000048314*G43^2))))</f>
        <v>1.02294282449157</v>
      </c>
      <c r="N43" s="120" t="n">
        <f aca="false">IF(ISBLANK(D43),"",IF(ISBLANK(G43),J43*(1+0.00001*(35-20)),J43*(1+0.00001*(G43-20))))</f>
        <v>116.778672314916</v>
      </c>
      <c r="O43" s="119" t="n">
        <f aca="false">IF(ISBLANK(E43),"",(0.999842594+(0.00006793952*E43)-(0.00000909529*E43^2)+(0.0000001001685*E43^3)-(0.000000001120083*E43^4)+(0.000000000006536332*E43^5)))</f>
        <v>0.996293751176098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4.4957409372943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4.39490930446557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200.779790259564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196.276649537432</v>
      </c>
      <c r="T43" s="32" t="n">
        <v>0</v>
      </c>
      <c r="U43" s="32" t="n">
        <v>0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0.14</v>
      </c>
      <c r="AA43" s="32" t="n">
        <v>0.14</v>
      </c>
      <c r="AB43" s="32" t="n">
        <v>0.85</v>
      </c>
      <c r="AC43" s="32" t="n">
        <v>0.83</v>
      </c>
      <c r="AD43" s="142" t="n">
        <v>0.002</v>
      </c>
      <c r="AE43" s="142" t="n">
        <v>0.0107</v>
      </c>
      <c r="AF43" s="142" t="n">
        <v>0.0062</v>
      </c>
      <c r="AG43" s="142" t="n">
        <v>0.0071</v>
      </c>
      <c r="AH43" s="142" t="n">
        <v>0.0094</v>
      </c>
      <c r="AI43" s="142" t="n">
        <v>-99999</v>
      </c>
      <c r="AJ43" s="142" t="n">
        <v>-99999</v>
      </c>
      <c r="AK43" s="142" t="n">
        <v>-99999</v>
      </c>
      <c r="AL43" s="142" t="n">
        <v>0.0159</v>
      </c>
      <c r="AM43" s="142" t="n">
        <v>0.0056</v>
      </c>
      <c r="AN43" s="142" t="n">
        <v>-99999</v>
      </c>
      <c r="AO43" s="142" t="n">
        <v>-99999</v>
      </c>
      <c r="AP43" s="142" t="n">
        <v>0.0734</v>
      </c>
      <c r="AQ43" s="142"/>
      <c r="AR43" s="142" t="n">
        <v>0.0105</v>
      </c>
      <c r="AS43" s="142" t="n">
        <v>0.0092</v>
      </c>
      <c r="AT43" s="142"/>
      <c r="AU43" s="142" t="n">
        <v>-99999</v>
      </c>
      <c r="AV43" s="142" t="n">
        <v>0.0213</v>
      </c>
      <c r="AW43" s="142"/>
      <c r="AX43" s="142" t="n">
        <v>0.0654</v>
      </c>
      <c r="AY43" s="142" t="n">
        <v>0.1259</v>
      </c>
      <c r="BA43" s="142" t="n">
        <v>-99999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2061</v>
      </c>
      <c r="E44" s="115" t="n">
        <v>27.9</v>
      </c>
      <c r="F44" s="116" t="n">
        <v>4.271</v>
      </c>
      <c r="G44" s="117" t="n">
        <v>35.601</v>
      </c>
      <c r="H44" s="115" t="n">
        <v>10</v>
      </c>
      <c r="I44" s="115" t="n">
        <v>10.3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108.361953853045</v>
      </c>
      <c r="K44" s="119" t="n">
        <f aca="false">IF(ISBLANK(E44),"",(0.000824493-(0.0000040899*E44)+(0.000000076438*E44^2)-(0.00000000082467*E44^3)+(0.0000000000053875*E44^4)))</f>
        <v>0.000755239413691009</v>
      </c>
      <c r="L44" s="119" t="n">
        <f aca="false">IF(ISBLANK(E44),"",(-0.00000572466+(0.00000010227*E44)-(0.0000000016546*E44^2)))</f>
        <v>-4.159284186E-006</v>
      </c>
      <c r="M44" s="119" t="n">
        <f aca="false">IF(ISBLANK(E44),"",IF(ISBLANK(G44),(O44+(K44*35)+(L44*35^1.5)+(0.00000048314*35^2)),(O44+(K44*G44)+(L44*G44^1.5)+(0.00000048314*G44^2))))</f>
        <v>1.02288159456561</v>
      </c>
      <c r="N44" s="120" t="n">
        <f aca="false">IF(ISBLANK(D44),"",IF(ISBLANK(G44),J44*(1+0.00001*(35-20)),J44*(1+0.00001*(G44-20))))</f>
        <v>108.378859401466</v>
      </c>
      <c r="O44" s="119" t="n">
        <f aca="false">IF(ISBLANK(E44),"",(0.999842594+(0.00006793952*E44)-(0.00000909529*E44^2)+(0.0000001001685*E44^3)-(0.000000001120083*E44^4)+(0.000000000006536332*E44^5)))</f>
        <v>0.996265480344915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4.4958280912211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4.39525758905688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200.783682553934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196.29220392728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2062</v>
      </c>
      <c r="E45" s="115" t="n">
        <v>27.8</v>
      </c>
      <c r="F45" s="116" t="n">
        <v>4.544</v>
      </c>
      <c r="G45" s="117" t="n">
        <v>35.604</v>
      </c>
      <c r="H45" s="115" t="n">
        <v>0</v>
      </c>
      <c r="I45" s="115" t="n">
        <v>2.2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115.263856488146</v>
      </c>
      <c r="K45" s="119" t="n">
        <f aca="false">IF(ISBLANK(E45),"",(0.000824493-(0.0000040899*E45)+(0.000000076438*E45^2)-(0.00000000082467*E45^3)+(0.0000000000053875*E45^4)))</f>
        <v>0.00075536798352758</v>
      </c>
      <c r="L45" s="119" t="n">
        <f aca="false">IF(ISBLANK(E45),"",(-0.00000572466+(0.00000010227*E45)-(0.0000000016546*E45^2)))</f>
        <v>-4.160295064E-006</v>
      </c>
      <c r="M45" s="119" t="n">
        <f aca="false">IF(ISBLANK(E45),"",IF(ISBLANK(G45),(O45+(K45*35)+(L45*35^1.5)+(0.00000048314*35^2)),(O45+(K45*G45)+(L45*G45^1.5)+(0.00000048314*G45^2))))</f>
        <v>1.02291648548568</v>
      </c>
      <c r="N45" s="120" t="n">
        <f aca="false">IF(ISBLANK(D45),"",IF(ISBLANK(G45),J45*(1+0.00001*(35-20)),J45*(1+0.00001*(G45-20))))</f>
        <v>115.281842260312</v>
      </c>
      <c r="O45" s="119" t="n">
        <f aca="false">IF(ISBLANK(E45),"",(0.999842594+(0.00006793952*E45)-(0.00000909529*E45^2)+(0.0000001001685*E45^3)-(0.000000001120083*E45^4)+(0.000000000006536332*E45^5)))</f>
        <v>0.996293751176098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4.49265494755556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4.39200561463474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200.641969957831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196.146970749587</v>
      </c>
      <c r="T45" s="32" t="n">
        <v>0</v>
      </c>
      <c r="U45" s="32" t="n">
        <v>0</v>
      </c>
      <c r="V45" s="32" t="n">
        <v>0.05</v>
      </c>
      <c r="W45" s="32" t="n">
        <v>0.05</v>
      </c>
      <c r="X45" s="32" t="n">
        <v>0.05</v>
      </c>
      <c r="Y45" s="32" t="n">
        <v>0.05</v>
      </c>
      <c r="Z45" s="32" t="n">
        <v>0.12</v>
      </c>
      <c r="AA45" s="32" t="n">
        <v>0.12</v>
      </c>
      <c r="AB45" s="32" t="n">
        <v>0.86</v>
      </c>
      <c r="AC45" s="32" t="n">
        <v>0.84</v>
      </c>
      <c r="AD45" s="142" t="n">
        <v>0.0021</v>
      </c>
      <c r="AE45" s="142" t="n">
        <v>0.0103</v>
      </c>
      <c r="AF45" s="142" t="n">
        <v>0.005</v>
      </c>
      <c r="AG45" s="142" t="n">
        <v>0.0067</v>
      </c>
      <c r="AH45" s="142" t="n">
        <v>0.0099</v>
      </c>
      <c r="AI45" s="142" t="n">
        <v>-99999</v>
      </c>
      <c r="AJ45" s="142" t="n">
        <v>-99999</v>
      </c>
      <c r="AK45" s="142" t="n">
        <v>-99999</v>
      </c>
      <c r="AL45" s="142" t="n">
        <v>0.0139</v>
      </c>
      <c r="AM45" s="142" t="n">
        <v>0.0052</v>
      </c>
      <c r="AN45" s="142" t="n">
        <v>-99999</v>
      </c>
      <c r="AO45" s="142" t="n">
        <v>-99999</v>
      </c>
      <c r="AP45" s="142" t="n">
        <v>0.0677</v>
      </c>
      <c r="AQ45" s="142"/>
      <c r="AR45" s="142" t="n">
        <v>0.011</v>
      </c>
      <c r="AS45" s="142" t="n">
        <v>0.0076</v>
      </c>
      <c r="AT45" s="142"/>
      <c r="AU45" s="142" t="n">
        <v>-99999</v>
      </c>
      <c r="AV45" s="142" t="n">
        <v>0.0205</v>
      </c>
      <c r="AW45" s="142"/>
      <c r="AX45" s="142" t="n">
        <v>0.0595</v>
      </c>
      <c r="AY45" s="142" t="n">
        <v>0.1003</v>
      </c>
      <c r="BA45" s="142" t="n">
        <v>-99999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4"/>
      <c r="V46" s="124"/>
      <c r="W46" s="124"/>
      <c r="X46" s="32"/>
      <c r="Y46" s="34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4"/>
      <c r="V47" s="124"/>
      <c r="W47" s="124"/>
      <c r="X47" s="32"/>
      <c r="Y47" s="34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4"/>
      <c r="V48" s="124"/>
      <c r="W48" s="124"/>
      <c r="X48" s="32"/>
      <c r="Y48" s="34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4"/>
      <c r="V49" s="124"/>
      <c r="W49" s="124"/>
      <c r="X49" s="32"/>
      <c r="Y49" s="34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4"/>
      <c r="V50" s="124"/>
      <c r="W50" s="124"/>
      <c r="X50" s="32"/>
      <c r="Y50" s="34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4"/>
      <c r="V51" s="124"/>
      <c r="W51" s="124"/>
      <c r="X51" s="32"/>
      <c r="Y51" s="34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4"/>
      <c r="V52" s="124"/>
      <c r="W52" s="124"/>
      <c r="X52" s="32"/>
      <c r="Y52" s="34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-1°30</v>
      </c>
      <c r="P9" s="29" t="s">
        <v>16</v>
      </c>
      <c r="Q9" s="33" t="n">
        <f aca="false">IF(ISBLANK(I9),"",IF(ISBLANK(J9),"",IF(J9&gt;60,"ERREUR !!",O11*(I9+(J9/60)))))</f>
        <v>-1.5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41344</v>
      </c>
      <c r="K11" s="38"/>
      <c r="L11" s="38"/>
      <c r="M11" s="38"/>
      <c r="N11" s="39" t="str">
        <f aca="false">I9&amp;"°"&amp;J9</f>
        <v>1°30</v>
      </c>
      <c r="O11" s="40" t="n">
        <f aca="false">IF(P9=M10,-1,1)</f>
        <v>-1</v>
      </c>
      <c r="P11" s="41" t="str">
        <f aca="false">TEXT(J11,"aaaa-mm-jj")&amp;"T"&amp;TEXT(J12,"hh:mm:ss")&amp;"z"</f>
        <v>2017-03-12T10:33:00z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0.439583333333333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21.4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1" t="n">
        <v>5.0146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5.0145297956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0.00399434554579732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2027</v>
      </c>
      <c r="E35" s="115" t="n">
        <v>6.6</v>
      </c>
      <c r="F35" s="116" t="n">
        <v>5.426</v>
      </c>
      <c r="G35" s="117" t="n">
        <v>34.95</v>
      </c>
      <c r="H35" s="115" t="n">
        <v>2000</v>
      </c>
      <c r="I35" s="115" t="n">
        <v>2022.9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110.13</v>
      </c>
      <c r="K35" s="119" t="n">
        <f aca="false">IF(ISBLANK(E35),"",(0.000824493-(0.0000040899*E35)+(0.000000076438*E35^2)-(0.00000000082467*E35^3)+(0.0000000000053875*E35^4)))</f>
        <v>0.0008006024325927</v>
      </c>
      <c r="L35" s="119" t="n">
        <f aca="false">IF(ISBLANK(E35),"",(-0.00000572466+(0.00000010227*E35)-(0.0000000016546*E35^2)))</f>
        <v>-5.121752376E-006</v>
      </c>
      <c r="M35" s="119" t="n">
        <f aca="false">IF(ISBLANK(E35),"",IF(ISBLANK(G35),(O35+(K35*35)+(L35*35^1.5)+(0.00000048314*35^2)),(O35+(K35*G35)+(L35*G35^1.5)+(0.00000048314*G35^2))))</f>
        <v>1.02743451769969</v>
      </c>
      <c r="N35" s="120" t="n">
        <f aca="false">IF(ISBLANK(D35),"",IF(ISBLANK(G35),J35*(1+0.00001*(35-20)),J35*(1+0.00001*(G35-20))))</f>
        <v>110.146464435</v>
      </c>
      <c r="O35" s="119" t="n">
        <f aca="false">IF(ISBLANK(E35),"",(0.999842594+(0.00006793952*E35)-(0.00000909529*E35^2)+(0.0000001001685*E35^3)-(0.000000001120083*E35^4)+(0.000000000006536332*E35^5)))</f>
        <v>0.999921558571369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5.60792223125446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5.45817970356881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250.449806847824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243.762305561383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2028</v>
      </c>
      <c r="E36" s="115" t="n">
        <v>7.8</v>
      </c>
      <c r="F36" s="116" t="n">
        <v>3.434</v>
      </c>
      <c r="G36" s="117" t="n">
        <v>34.619</v>
      </c>
      <c r="H36" s="115" t="n">
        <v>1000</v>
      </c>
      <c r="I36" s="115" t="n">
        <v>1008.7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109.92</v>
      </c>
      <c r="K36" s="119" t="n">
        <f aca="false">IF(ISBLANK(E36),"",(0.000824493-(0.0000040899*E36)+(0.000000076438*E36^2)-(0.00000000082467*E36^3)+(0.0000000000053875*E36^4)))</f>
        <v>0.00079687086098358</v>
      </c>
      <c r="L36" s="119" t="n">
        <f aca="false">IF(ISBLANK(E36),"",(-0.00000572466+(0.00000010227*E36)-(0.0000000016546*E36^2)))</f>
        <v>-5.027619864E-006</v>
      </c>
      <c r="M36" s="119" t="n">
        <f aca="false">IF(ISBLANK(E36),"",IF(ISBLANK(G36),(O36+(K36*35)+(L36*35^1.5)+(0.00000048314*35^2)),(O36+(K36*G36)+(L36*G36^1.5)+(0.00000048314*G36^2))))</f>
        <v>1.02700456555082</v>
      </c>
      <c r="N36" s="120" t="n">
        <f aca="false">IF(ISBLANK(D36),"",IF(ISBLANK(G36),J36*(1+0.00001*(35-20)),J36*(1+0.00001*(G36-20))))</f>
        <v>109.9360692048</v>
      </c>
      <c r="O36" s="119" t="n">
        <f aca="false">IF(ISBLANK(E36),"",(0.999842594+(0.00006793952*E36)-(0.00000909529*E36^2)+(0.0000001001685*E36^3)-(0.000000001120083*E36^4)+(0.000000000006536332*E36^5)))</f>
        <v>0.999862742696217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3.55021369191607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3.45686261872844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158.552543480972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154.383484552412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2029</v>
      </c>
      <c r="E37" s="115" t="n">
        <v>8.2</v>
      </c>
      <c r="F37" s="116" t="n">
        <v>3.399</v>
      </c>
      <c r="G37" s="117" t="n">
        <v>34.618</v>
      </c>
      <c r="H37" s="115" t="n">
        <v>1000</v>
      </c>
      <c r="I37" s="115" t="n">
        <v>1009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108.87</v>
      </c>
      <c r="K37" s="119" t="n">
        <f aca="false">IF(ISBLANK(E37),"",(0.000824493-(0.0000040899*E37)+(0.000000076438*E37^2)-(0.00000000082467*E37^3)+(0.0000000000053875*E37^4)))</f>
        <v>0.00079566517253126</v>
      </c>
      <c r="L37" s="119" t="n">
        <f aca="false">IF(ISBLANK(E37),"",(-0.00000572466+(0.00000010227*E37)-(0.0000000016546*E37^2)))</f>
        <v>-4.997301304E-006</v>
      </c>
      <c r="M37" s="119" t="n">
        <f aca="false">IF(ISBLANK(E37),"",IF(ISBLANK(G37),(O37+(K37*35)+(L37*35^1.5)+(0.00000048314*35^2)),(O37+(K37*G37)+(L37*G37^1.5)+(0.00000048314*G37^2))))</f>
        <v>1.02694401238976</v>
      </c>
      <c r="N37" s="120" t="n">
        <f aca="false">IF(ISBLANK(D37),"",IF(ISBLANK(G37),J37*(1+0.00001*(35-20)),J37*(1+0.00001*(G37-20))))</f>
        <v>108.8859146166</v>
      </c>
      <c r="O37" s="119" t="n">
        <f aca="false">IF(ISBLANK(E37),"",(0.999842594+(0.00006793952*E37)-(0.00000909529*E37^2)+(0.0000001001685*E37^3)-(0.000000001120083*E37^4)+(0.000000000006536332*E37^5)))</f>
        <v>0.999838538658805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3.54839613519396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3.4552965812972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158.471371397762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154.313545320733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2030</v>
      </c>
      <c r="E38" s="115" t="n">
        <v>10.4</v>
      </c>
      <c r="F38" s="116" t="n">
        <v>2.82</v>
      </c>
      <c r="G38" s="117" t="n">
        <v>34.62</v>
      </c>
      <c r="H38" s="115" t="n">
        <v>500</v>
      </c>
      <c r="I38" s="115" t="n">
        <v>504.2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110.13</v>
      </c>
      <c r="K38" s="119" t="n">
        <f aca="false">IF(ISBLANK(E38),"",(0.000824493-(0.0000040899*E38)+(0.000000076438*E38^2)-(0.00000000082467*E38^3)+(0.0000000000053875*E38^4)))</f>
        <v>0.00078936095861504</v>
      </c>
      <c r="L38" s="119" t="n">
        <f aca="false">IF(ISBLANK(E38),"",(-0.00000572466+(0.00000010227*E38)-(0.0000000016546*E38^2)))</f>
        <v>-4.840013536E-006</v>
      </c>
      <c r="M38" s="119" t="n">
        <f aca="false">IF(ISBLANK(E38),"",IF(ISBLANK(G38),(O38+(K38*35)+(L38*35^1.5)+(0.00000048314*35^2)),(O38+(K38*G38)+(L38*G38^1.5)+(0.00000048314*G38^2))))</f>
        <v>1.02658661759499</v>
      </c>
      <c r="N38" s="120" t="n">
        <f aca="false">IF(ISBLANK(D38),"",IF(ISBLANK(G38),J38*(1+0.00001*(35-20)),J38*(1+0.00001*(G38-20))))</f>
        <v>110.146101006</v>
      </c>
      <c r="O38" s="119" t="n">
        <f aca="false">IF(ISBLANK(E38),"",(0.999842594+(0.00006793952*E38)-(0.00000909529*E38^2)+(0.0000001001685*E38^3)-(0.000000001120083*E38^4)+(0.000000000006536332*E38^5)))</f>
        <v>0.999665786239059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2.90693282883853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2.83164886334549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129.823620135929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126.46143823701</v>
      </c>
      <c r="T38" s="32"/>
      <c r="U38" s="32"/>
      <c r="V38" s="124"/>
      <c r="W38" s="124"/>
      <c r="X38" s="124"/>
      <c r="Y38" s="124"/>
      <c r="Z38" s="32"/>
      <c r="AA38" s="124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2031</v>
      </c>
      <c r="E39" s="115" t="n">
        <v>16.6</v>
      </c>
      <c r="F39" s="116" t="n">
        <v>2.662</v>
      </c>
      <c r="G39" s="117" t="n">
        <v>35.562</v>
      </c>
      <c r="H39" s="115" t="n">
        <v>100</v>
      </c>
      <c r="I39" s="115" t="n">
        <v>100.1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107.83</v>
      </c>
      <c r="K39" s="119" t="n">
        <f aca="false">IF(ISBLANK(E39),"",(0.000824493-(0.0000040899*E39)+(0.000000076438*E39^2)-(0.00000000082467*E39^3)+(0.0000000000053875*E39^4)))</f>
        <v>0.0007743007213247</v>
      </c>
      <c r="L39" s="119" t="n">
        <f aca="false">IF(ISBLANK(E39),"",(-0.00000572466+(0.00000010227*E39)-(0.0000000016546*E39^2)))</f>
        <v>-4.482919576E-006</v>
      </c>
      <c r="M39" s="119" t="n">
        <f aca="false">IF(ISBLANK(E39),"",IF(ISBLANK(G39),(O39+(K39*35)+(L39*35^1.5)+(0.00000048314*35^2)),(O39+(K39*G39)+(L39*G39^1.5)+(0.00000048314*G39^2))))</f>
        <v>1.0260414749315</v>
      </c>
      <c r="N39" s="120" t="n">
        <f aca="false">IF(ISBLANK(D39),"",IF(ISBLANK(G39),J39*(1+0.00001*(35-20)),J39*(1+0.00001*(G39-20))))</f>
        <v>107.8467805046</v>
      </c>
      <c r="O39" s="119" t="n">
        <f aca="false">IF(ISBLANK(E39),"",(0.999842594+(0.00006793952*E39)-(0.00000909529*E39^2)+(0.0000001001685*E39^3)-(0.000000001120083*E39^4)+(0.000000000006536332*E39^5)))</f>
        <v>0.998845479675548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2.80277199382267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2.73163615925935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125.17179724412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121.994870872522</v>
      </c>
      <c r="T39" s="32" t="n">
        <v>0.03</v>
      </c>
      <c r="U39" s="32" t="n">
        <v>0.03</v>
      </c>
      <c r="V39" s="124" t="n">
        <v>17.1</v>
      </c>
      <c r="W39" s="124" t="n">
        <v>16.7</v>
      </c>
      <c r="X39" s="124" t="n">
        <v>17</v>
      </c>
      <c r="Y39" s="124" t="n">
        <v>16.7</v>
      </c>
      <c r="Z39" s="32" t="n">
        <v>1.29</v>
      </c>
      <c r="AA39" s="32" t="n">
        <v>1.26</v>
      </c>
      <c r="AB39" s="32" t="n">
        <v>7.56</v>
      </c>
      <c r="AC39" s="32" t="n">
        <v>7.38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2032</v>
      </c>
      <c r="E40" s="115" t="n">
        <v>17.7</v>
      </c>
      <c r="F40" s="116" t="n">
        <v>2.451</v>
      </c>
      <c r="G40" s="117" t="n">
        <v>35.655</v>
      </c>
      <c r="H40" s="115" t="n">
        <v>80</v>
      </c>
      <c r="I40" s="115" t="n">
        <v>80.7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111.3</v>
      </c>
      <c r="K40" s="119" t="n">
        <f aca="false">IF(ISBLANK(E40),"",(0.000824493-(0.0000040899*E40)+(0.000000076438*E40^2)-(0.00000000082467*E40^3)+(0.0000000000053875*E40^4)))</f>
        <v>0.000772004830209229</v>
      </c>
      <c r="L40" s="119" t="n">
        <f aca="false">IF(ISBLANK(E40),"",(-0.00000572466+(0.00000010227*E40)-(0.0000000016546*E40^2)))</f>
        <v>-4.432850634E-006</v>
      </c>
      <c r="M40" s="119" t="n">
        <f aca="false">IF(ISBLANK(E40),"",IF(ISBLANK(G40),(O40+(K40*35)+(L40*35^1.5)+(0.00000048314*35^2)),(O40+(K40*G40)+(L40*G40^1.5)+(0.00000048314*G40^2))))</f>
        <v>1.02584880947823</v>
      </c>
      <c r="N40" s="120" t="n">
        <f aca="false">IF(ISBLANK(D40),"",IF(ISBLANK(G40),J40*(1+0.00001*(35-20)),J40*(1+0.00001*(G40-20))))</f>
        <v>111.317424015</v>
      </c>
      <c r="O40" s="119" t="n">
        <f aca="false">IF(ISBLANK(E40),"",(0.999842594+(0.00006793952*E40)-(0.00000909529*E40^2)+(0.0000001001685*E40^3)-(0.000000001120083*E40^4)+(0.000000000006536332*E40^5)))</f>
        <v>0.99865253627382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2.49742645464552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2.43449759025968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111.535065464469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108.724662380998</v>
      </c>
      <c r="T40" s="32" t="n">
        <v>0.12</v>
      </c>
      <c r="U40" s="32" t="n">
        <v>0.12</v>
      </c>
      <c r="V40" s="124" t="n">
        <v>17.5</v>
      </c>
      <c r="W40" s="124" t="n">
        <v>17.1</v>
      </c>
      <c r="X40" s="124" t="n">
        <v>17.4</v>
      </c>
      <c r="Y40" s="124" t="n">
        <v>17</v>
      </c>
      <c r="Z40" s="32" t="n">
        <v>1.39</v>
      </c>
      <c r="AA40" s="32" t="n">
        <v>1.36</v>
      </c>
      <c r="AB40" s="32" t="n">
        <v>7.08</v>
      </c>
      <c r="AC40" s="32" t="n">
        <v>6.92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2033</v>
      </c>
      <c r="E41" s="115" t="n">
        <v>19.5</v>
      </c>
      <c r="F41" s="116" t="n">
        <v>2.821</v>
      </c>
      <c r="G41" s="117" t="n">
        <v>35.796</v>
      </c>
      <c r="H41" s="115" t="n">
        <v>60</v>
      </c>
      <c r="I41" s="115" t="n">
        <v>61.3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110.79</v>
      </c>
      <c r="K41" s="119" t="n">
        <f aca="false">IF(ISBLANK(E41),"",(0.000824493-(0.0000040899*E41)+(0.000000076438*E41^2)-(0.00000000082467*E41^3)+(0.0000000000053875*E41^4)))</f>
        <v>0.000768469653495469</v>
      </c>
      <c r="L41" s="119" t="n">
        <f aca="false">IF(ISBLANK(E41),"",(-0.00000572466+(0.00000010227*E41)-(0.0000000016546*E41^2)))</f>
        <v>-4.35955665E-006</v>
      </c>
      <c r="M41" s="119" t="n">
        <f aca="false">IF(ISBLANK(E41),"",IF(ISBLANK(G41),(O41+(K41*35)+(L41*35^1.5)+(0.00000048314*35^2)),(O41+(K41*G41)+(L41*G41^1.5)+(0.00000048314*G41^2))))</f>
        <v>1.02550168534391</v>
      </c>
      <c r="N41" s="120" t="n">
        <f aca="false">IF(ISBLANK(D41),"",IF(ISBLANK(G41),J41*(1+0.00001*(35-20)),J41*(1+0.00001*(G41-20))))</f>
        <v>110.8075003884</v>
      </c>
      <c r="O41" s="119" t="n">
        <f aca="false">IF(ISBLANK(E41),"",(0.999842594+(0.00006793952*E41)-(0.00000909529*E41^2)+(0.0000001001685*E41^3)-(0.000000001120083*E41^4)+(0.000000000006536332*E41^5)))</f>
        <v>0.998308143881684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2.89029018413287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2.81841583045627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129.080359623374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125.870450988177</v>
      </c>
      <c r="T41" s="32" t="n">
        <v>0.39</v>
      </c>
      <c r="U41" s="32" t="n">
        <v>0.38</v>
      </c>
      <c r="V41" s="124" t="n">
        <v>13.3</v>
      </c>
      <c r="W41" s="124" t="n">
        <v>13</v>
      </c>
      <c r="X41" s="124" t="n">
        <v>12.9</v>
      </c>
      <c r="Y41" s="124" t="n">
        <v>12.6</v>
      </c>
      <c r="Z41" s="32" t="n">
        <v>1.08</v>
      </c>
      <c r="AA41" s="32" t="n">
        <v>1.06</v>
      </c>
      <c r="AB41" s="32" t="n">
        <v>5.44</v>
      </c>
      <c r="AC41" s="32" t="n">
        <v>5.32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2034</v>
      </c>
      <c r="E42" s="115" t="n">
        <v>26.4</v>
      </c>
      <c r="F42" s="116" t="n">
        <v>4.369</v>
      </c>
      <c r="G42" s="117" t="n">
        <v>36.111</v>
      </c>
      <c r="H42" s="115" t="n">
        <v>40</v>
      </c>
      <c r="I42" s="115" t="n">
        <v>41.3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109.25</v>
      </c>
      <c r="K42" s="119" t="n">
        <f aca="false">IF(ISBLANK(E42),"",(0.000824493-(0.0000040899*E42)+(0.000000076438*E42^2)-(0.00000000082467*E42^3)+(0.0000000000053875*E42^4)))</f>
        <v>0.00075723714718464</v>
      </c>
      <c r="L42" s="119" t="n">
        <f aca="false">IF(ISBLANK(E42),"",(-0.00000572466+(0.00000010227*E42)-(0.0000000016546*E42^2)))</f>
        <v>-4.177922016E-006</v>
      </c>
      <c r="M42" s="119" t="n">
        <f aca="false">IF(ISBLANK(E42),"",IF(ISBLANK(G42),(O42+(K42*35)+(L42*35^1.5)+(0.00000048314*35^2)),(O42+(K42*G42)+(L42*G42^1.5)+(0.00000048314*G42^2))))</f>
        <v>1.0237479551465</v>
      </c>
      <c r="N42" s="120" t="n">
        <f aca="false">IF(ISBLANK(D42),"",IF(ISBLANK(G42),J42*(1+0.00001*(35-20)),J42*(1+0.00001*(G42-20))))</f>
        <v>109.2676012675</v>
      </c>
      <c r="O42" s="119" t="n">
        <f aca="false">IF(ISBLANK(E42),"",(0.999842594+(0.00006793952*E42)-(0.00000909529*E42^2)+(0.0000001001685*E42^3)-(0.000000001120083*E42^4)+(0.000000000006536332*E42^5)))</f>
        <v>0.996679955992022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4.54936682784448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4.44383483744637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203.174722531535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198.461663840355</v>
      </c>
      <c r="T42" s="32" t="n">
        <v>0</v>
      </c>
      <c r="U42" s="32" t="n">
        <v>0</v>
      </c>
      <c r="V42" s="32" t="n">
        <v>0.09</v>
      </c>
      <c r="W42" s="32" t="n">
        <v>0.09</v>
      </c>
      <c r="X42" s="32" t="n">
        <v>0.09</v>
      </c>
      <c r="Y42" s="32" t="n">
        <v>0.09</v>
      </c>
      <c r="Z42" s="32" t="n">
        <v>0.09</v>
      </c>
      <c r="AA42" s="32" t="n">
        <v>0.09</v>
      </c>
      <c r="AB42" s="32" t="n">
        <v>1.36</v>
      </c>
      <c r="AC42" s="32" t="n">
        <v>1.33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2035</v>
      </c>
      <c r="E43" s="115" t="n">
        <v>27.9</v>
      </c>
      <c r="F43" s="116" t="n">
        <v>4.346</v>
      </c>
      <c r="G43" s="117" t="n">
        <v>35.619</v>
      </c>
      <c r="H43" s="115" t="n">
        <v>20</v>
      </c>
      <c r="I43" s="115" t="n">
        <v>21.9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110.1</v>
      </c>
      <c r="K43" s="119" t="n">
        <f aca="false">IF(ISBLANK(E43),"",(0.000824493-(0.0000040899*E43)+(0.000000076438*E43^2)-(0.00000000082467*E43^3)+(0.0000000000053875*E43^4)))</f>
        <v>0.000755239413691009</v>
      </c>
      <c r="L43" s="119" t="n">
        <f aca="false">IF(ISBLANK(E43),"",(-0.00000572466+(0.00000010227*E43)-(0.0000000016546*E43^2)))</f>
        <v>-4.159284186E-006</v>
      </c>
      <c r="M43" s="119" t="n">
        <f aca="false">IF(ISBLANK(E43),"",IF(ISBLANK(G43),(O43+(K43*35)+(L43*35^1.5)+(0.00000048314*35^2)),(O43+(K43*G43)+(L43*G43^1.5)+(0.00000048314*G43^2))))</f>
        <v>1.02289513809689</v>
      </c>
      <c r="N43" s="120" t="n">
        <f aca="false">IF(ISBLANK(D43),"",IF(ISBLANK(G43),J43*(1+0.00001*(35-20)),J43*(1+0.00001*(G43-20))))</f>
        <v>110.117196519</v>
      </c>
      <c r="O43" s="119" t="n">
        <f aca="false">IF(ISBLANK(E43),"",(0.999842594+(0.00006793952*E43)-(0.00000909529*E43^2)+(0.0000001001685*E43^3)-(0.000000001120083*E43^4)+(0.000000000006536332*E43^5)))</f>
        <v>0.996265480344915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4.48976715086343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4.38927411388104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200.513000957561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196.024981925927</v>
      </c>
      <c r="T43" s="32" t="n">
        <v>0</v>
      </c>
      <c r="U43" s="32" t="n">
        <v>0</v>
      </c>
      <c r="V43" s="32" t="n">
        <v>0.06</v>
      </c>
      <c r="W43" s="32" t="n">
        <v>0.06</v>
      </c>
      <c r="X43" s="32" t="n">
        <v>0.06</v>
      </c>
      <c r="Y43" s="32" t="n">
        <v>0.06</v>
      </c>
      <c r="Z43" s="32" t="n">
        <v>0.04</v>
      </c>
      <c r="AA43" s="32" t="n">
        <v>0.04</v>
      </c>
      <c r="AB43" s="32" t="n">
        <v>0.85</v>
      </c>
      <c r="AC43" s="32" t="n">
        <v>0.83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2036</v>
      </c>
      <c r="E44" s="115" t="n">
        <v>28.2</v>
      </c>
      <c r="F44" s="116" t="n">
        <v>4.304</v>
      </c>
      <c r="G44" s="117" t="n">
        <v>35.504</v>
      </c>
      <c r="H44" s="115" t="n">
        <v>10</v>
      </c>
      <c r="I44" s="115" t="n">
        <v>12.1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109.39</v>
      </c>
      <c r="K44" s="119" t="n">
        <f aca="false">IF(ISBLANK(E44),"",(0.000824493-(0.0000040899*E44)+(0.000000076438*E44^2)-(0.00000000082467*E44^3)+(0.0000000000053875*E44^4)))</f>
        <v>0.00075485760789126</v>
      </c>
      <c r="L44" s="119" t="n">
        <f aca="false">IF(ISBLANK(E44),"",(-0.00000572466+(0.00000010227*E44)-(0.0000000016546*E44^2)))</f>
        <v>-4.156450104E-006</v>
      </c>
      <c r="M44" s="119" t="n">
        <f aca="false">IF(ISBLANK(E44),"",IF(ISBLANK(G44),(O44+(K44*35)+(L44*35^1.5)+(0.00000048314*35^2)),(O44+(K44*G44)+(L44*G44^1.5)+(0.00000048314*G44^2))))</f>
        <v>1.02271030174923</v>
      </c>
      <c r="N44" s="120" t="n">
        <f aca="false">IF(ISBLANK(D44),"",IF(ISBLANK(G44),J44*(1+0.00001*(35-20)),J44*(1+0.00001*(G44-20))))</f>
        <v>109.4069598256</v>
      </c>
      <c r="O44" s="119" t="n">
        <f aca="false">IF(ISBLANK(E44),"",(0.999842594+(0.00006793952*E44)-(0.00000909529*E44^2)+(0.0000001001685*E44^3)-(0.000000001120083*E44^4)+(0.000000000006536332*E44^5)))</f>
        <v>0.996180125720464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4.47562978089742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4.37624396003673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199.881626014879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195.443055255241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2037</v>
      </c>
      <c r="E45" s="115" t="n">
        <v>28.2</v>
      </c>
      <c r="F45" s="156" t="n">
        <v>4.342</v>
      </c>
      <c r="G45" s="117" t="n">
        <v>35.503</v>
      </c>
      <c r="H45" s="115" t="n">
        <v>0</v>
      </c>
      <c r="I45" s="115" t="n">
        <v>3.2</v>
      </c>
      <c r="J45" s="157" t="n">
        <f aca="false">IF(ISBLANK(D45),"",IF(VLOOKUP(D45,'Volumes flacons'!$A$5:$C$989,2)=0,"",IF(D45&gt;'Volumes flacons'!$A$989,"Mauvais numéro",IF(D45&lt;'Volumes flacons'!$A$5,"Mauvais numéro",(VLOOKUP(D45,'Volumes flacons'!$A$5:$C$989,3))))))</f>
        <v>110.47</v>
      </c>
      <c r="K45" s="158" t="n">
        <f aca="false">IF(ISBLANK(E45),"",(0.000824493-(0.0000040899*E45)+(0.000000076438*E45^2)-(0.00000000082467*E45^3)+(0.0000000000053875*E45^4)))</f>
        <v>0.00075485760789126</v>
      </c>
      <c r="L45" s="158" t="n">
        <f aca="false">IF(ISBLANK(E45),"",(-0.00000572466+(0.00000010227*E45)-(0.0000000016546*E45^2)))</f>
        <v>-4.156450104E-006</v>
      </c>
      <c r="M45" s="158" t="n">
        <f aca="false">IF(ISBLANK(E45),"",IF(ISBLANK(G45),(O45+(K45*35)+(L45*35^1.5)+(0.00000048314*35^2)),(O45+(K45*G45)+(L45*G45^1.5)+(0.00000048314*G45^2))))</f>
        <v>1.0227095497345</v>
      </c>
      <c r="N45" s="159" t="n">
        <f aca="false">IF(ISBLANK(D45),"",IF(ISBLANK(G45),J45*(1+0.00001*(35-20)),J45*(1+0.00001*(G45-20))))</f>
        <v>110.4871261641</v>
      </c>
      <c r="O45" s="158" t="n">
        <f aca="false">IF(ISBLANK(E45),"",(0.999842594+(0.00006793952*E45)-(0.00000909529*E45^2)+(0.0000001001685*E45^3)-(0.000000001120083*E45^4)+(0.000000000006536332*E45^5)))</f>
        <v>0.996180125720464</v>
      </c>
      <c r="P45" s="160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4.47032240931846</v>
      </c>
      <c r="Q45" s="161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4.37105765804083</v>
      </c>
      <c r="R45" s="162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199.644598800163</v>
      </c>
      <c r="S45" s="162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195.211435008104</v>
      </c>
      <c r="T45" s="32" t="n">
        <v>0</v>
      </c>
      <c r="U45" s="32" t="n">
        <v>0</v>
      </c>
      <c r="V45" s="32" t="n">
        <v>0.06</v>
      </c>
      <c r="W45" s="32" t="n">
        <v>0.06</v>
      </c>
      <c r="X45" s="32" t="n">
        <v>0.06</v>
      </c>
      <c r="Y45" s="32" t="n">
        <v>0.06</v>
      </c>
      <c r="Z45" s="32" t="n">
        <v>0.1</v>
      </c>
      <c r="AA45" s="32" t="n">
        <v>0.1</v>
      </c>
      <c r="AB45" s="32" t="n">
        <v>0.86</v>
      </c>
      <c r="AC45" s="32" t="n">
        <v>0.84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-1°0</v>
      </c>
      <c r="P9" s="29" t="s">
        <v>16</v>
      </c>
      <c r="Q9" s="33" t="n">
        <f aca="false">IF(ISBLANK(I9),"",IF(ISBLANK(J9),"",IF(J9&gt;60,"ERREUR !!",O11*(I9+(J9/60)))))</f>
        <v>-1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41344</v>
      </c>
      <c r="K11" s="38"/>
      <c r="L11" s="38"/>
      <c r="M11" s="38"/>
      <c r="N11" s="39" t="str">
        <f aca="false">I9&amp;"°"&amp;J9</f>
        <v>1°0</v>
      </c>
      <c r="O11" s="40" t="n">
        <f aca="false">IF(P9=M10,-1,1)</f>
        <v>-1</v>
      </c>
      <c r="P11" s="41" t="str">
        <f aca="false">TEXT(J11,"aaaa-mm-jj")&amp;"T"&amp;TEXT(J12,"hh:mm:ss")&amp;"z"</f>
        <v>2017-03-12T16:36:00z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0.691666666666667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21.4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1" t="n">
        <v>5.0146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5.0145297956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0.00399434554579732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149"/>
      <c r="D33" s="100"/>
      <c r="E33" s="100"/>
      <c r="F33" s="100"/>
      <c r="G33" s="100"/>
      <c r="H33" s="100"/>
      <c r="I33" s="150"/>
      <c r="J33" s="100"/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144" t="s">
        <v>98</v>
      </c>
      <c r="D34" s="163" t="s">
        <v>99</v>
      </c>
      <c r="E34" s="163" t="s">
        <v>24</v>
      </c>
      <c r="F34" s="164" t="s">
        <v>100</v>
      </c>
      <c r="G34" s="163"/>
      <c r="H34" s="164" t="s">
        <v>101</v>
      </c>
      <c r="I34" s="164" t="s">
        <v>101</v>
      </c>
      <c r="J34" s="164" t="s">
        <v>100</v>
      </c>
      <c r="K34" s="163"/>
      <c r="L34" s="163"/>
      <c r="M34" s="163"/>
      <c r="N34" s="164" t="s">
        <v>29</v>
      </c>
      <c r="O34" s="163"/>
      <c r="P34" s="164" t="s">
        <v>140</v>
      </c>
      <c r="Q34" s="164" t="s">
        <v>141</v>
      </c>
      <c r="R34" s="164" t="s">
        <v>142</v>
      </c>
      <c r="S34" s="164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45" t="n">
        <v>1</v>
      </c>
      <c r="D35" s="115" t="n">
        <v>2001</v>
      </c>
      <c r="E35" s="165" t="n">
        <v>7.6</v>
      </c>
      <c r="F35" s="166" t="n">
        <v>5.472</v>
      </c>
      <c r="G35" s="167" t="n">
        <v>34.952</v>
      </c>
      <c r="H35" s="165" t="n">
        <v>2000</v>
      </c>
      <c r="I35" s="115" t="n">
        <v>2021</v>
      </c>
      <c r="J35" s="168" t="n">
        <f aca="false">IF(ISBLANK(D35),"",IF(VLOOKUP(D35,'Volumes flacons'!$A$5:$C$989,2)=0,"",IF(D35&gt;'Volumes flacons'!$A$989,"Mauvais numéro",IF(D35&lt;'Volumes flacons'!$A$5,"Mauvais numéro",(VLOOKUP(D35,'Volumes flacons'!$A$5:$C$989,3))))))</f>
        <v>110.84</v>
      </c>
      <c r="K35" s="169" t="n">
        <f aca="false">IF(ISBLANK(E35),"",(0.000824493-(0.0000040899*E35)+(0.000000076438*E35^2)-(0.00000000082467*E35^3)+(0.0000000000053875*E35^4)))</f>
        <v>0.0007974807824144</v>
      </c>
      <c r="L35" s="169" t="n">
        <f aca="false">IF(ISBLANK(E35),"",(-0.00000572466+(0.00000010227*E35)-(0.0000000016546*E35^2)))</f>
        <v>-5.042977696E-006</v>
      </c>
      <c r="M35" s="169" t="n">
        <f aca="false">IF(ISBLANK(E35),"",IF(ISBLANK(G35),(O35+(K35*35)+(L35*35^1.5)+(0.00000048314*35^2)),(O35+(K35*G35)+(L35*G35^1.5)+(0.00000048314*G35^2))))</f>
        <v>1.02729569774346</v>
      </c>
      <c r="N35" s="170" t="n">
        <f aca="false">IF(ISBLANK(D35),"",IF(ISBLANK(G35),J35*(1+0.00001*(35-20)),J35*(1+0.00001*(G35-20))))</f>
        <v>110.8565727968</v>
      </c>
      <c r="O35" s="169" t="n">
        <f aca="false">IF(ISBLANK(E35),"",(0.999842594+(0.00006793952*E35)-(0.00000909529*E35^2)+(0.0000001001685*E35^3)-(0.000000001120083*E35^4)+(0.000000000006536332*E35^5)))</f>
        <v>0.999873990858795</v>
      </c>
      <c r="P35" s="17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5.61870016697707</v>
      </c>
      <c r="Q35" s="17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5.46940883653951</v>
      </c>
      <c r="R35" s="17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250.931149457196</v>
      </c>
      <c r="S35" s="17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244.263798639854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46" t="n">
        <v>2</v>
      </c>
      <c r="D36" s="115" t="n">
        <v>2002</v>
      </c>
      <c r="E36" s="165" t="n">
        <v>8.4</v>
      </c>
      <c r="F36" s="166" t="n">
        <v>3.491</v>
      </c>
      <c r="G36" s="167" t="n">
        <v>34.666</v>
      </c>
      <c r="H36" s="165" t="n">
        <v>1000</v>
      </c>
      <c r="I36" s="115" t="n">
        <v>1008</v>
      </c>
      <c r="J36" s="168" t="n">
        <f aca="false">IF(ISBLANK(D36),"",IF(VLOOKUP(D36,'Volumes flacons'!$A$5:$C$989,2)=0,"",IF(D36&gt;'Volumes flacons'!$A$989,"Mauvais numéro",IF(D36&lt;'Volumes flacons'!$A$5,"Mauvais numéro",(VLOOKUP(D36,'Volumes flacons'!$A$5:$C$989,3))))))</f>
        <v>108.59</v>
      </c>
      <c r="K36" s="119" t="n">
        <f aca="false">IF(ISBLANK(E36),"",(0.000824493-(0.0000040899*E36)+(0.000000076438*E36^2)-(0.00000000082467*E36^3)+(0.0000000000053875*E36^4)))</f>
        <v>0.00079506934289184</v>
      </c>
      <c r="L36" s="119" t="n">
        <f aca="false">IF(ISBLANK(E36),"",(-0.00000572466+(0.00000010227*E36)-(0.0000000016546*E36^2)))</f>
        <v>-4.982340576E-006</v>
      </c>
      <c r="M36" s="119" t="n">
        <f aca="false">IF(ISBLANK(E36),"",IF(ISBLANK(G36),(O36+(K36*35)+(L36*35^1.5)+(0.00000048314*35^2)),(O36+(K36*G36)+(L36*G36^1.5)+(0.00000048314*G36^2))))</f>
        <v>1.0269511425842</v>
      </c>
      <c r="N36" s="120" t="n">
        <f aca="false">IF(ISBLANK(D36),"",IF(ISBLANK(G36),J36*(1+0.00001*(35-20)),J36*(1+0.00001*(G36-20))))</f>
        <v>108.6059258094</v>
      </c>
      <c r="O36" s="119" t="n">
        <f aca="false">IF(ISBLANK(E36),"",(0.999842594+(0.00006793952*E36)-(0.00000909529*E36^2)+(0.0000001001685*E36^3)-(0.000000001120083*E36^4)+(0.000000000006536332*E36^5)))</f>
        <v>0.999825589360969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3.65444896087966</v>
      </c>
      <c r="Q36" s="17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3.55854218311074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163.207690592886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158.924493897726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46" t="n">
        <v>3</v>
      </c>
      <c r="D37" s="115" t="n">
        <v>2004</v>
      </c>
      <c r="E37" s="165" t="n">
        <v>10.9</v>
      </c>
      <c r="F37" s="166" t="n">
        <v>2.644</v>
      </c>
      <c r="G37" s="167" t="n">
        <v>34.642</v>
      </c>
      <c r="H37" s="165" t="n">
        <v>500</v>
      </c>
      <c r="I37" s="115" t="n">
        <v>503</v>
      </c>
      <c r="J37" s="168" t="n">
        <f aca="false">IF(ISBLANK(D37),"",IF(VLOOKUP(D37,'Volumes flacons'!$A$5:$C$989,2)=0,"",IF(D37&gt;'Volumes flacons'!$A$989,"Mauvais numéro",IF(D37&lt;'Volumes flacons'!$A$5,"Mauvais numéro",(VLOOKUP(D37,'Volumes flacons'!$A$5:$C$989,3))))))</f>
        <v>110.33</v>
      </c>
      <c r="K37" s="119" t="n">
        <f aca="false">IF(ISBLANK(E37),"",(0.000824493-(0.0000040899*E37)+(0.000000076438*E37^2)-(0.00000000082467*E37^3)+(0.0000000000053875*E37^4)))</f>
        <v>0.000788002766173809</v>
      </c>
      <c r="L37" s="119" t="n">
        <f aca="false">IF(ISBLANK(E37),"",(-0.00000572466+(0.00000010227*E37)-(0.0000000016546*E37^2)))</f>
        <v>-4.806500026E-006</v>
      </c>
      <c r="M37" s="119" t="n">
        <f aca="false">IF(ISBLANK(E37),"",IF(ISBLANK(G37),(O37+(K37*35)+(L37*35^1.5)+(0.00000048314*35^2)),(O37+(K37*G37)+(L37*G37^1.5)+(0.00000048314*G37^2))))</f>
        <v>1.02651521555017</v>
      </c>
      <c r="N37" s="120" t="n">
        <f aca="false">IF(ISBLANK(D37),"",IF(ISBLANK(G37),J37*(1+0.00001*(35-20)),J37*(1+0.00001*(G37-20))))</f>
        <v>110.3461545186</v>
      </c>
      <c r="O37" s="119" t="n">
        <f aca="false">IF(ISBLANK(E37),"",(0.999842594+(0.00006793952*E37)-(0.00000909529*E37^2)+(0.0000001001685*E37^3)-(0.000000001120083*E37^4)+(0.000000000006536332*E37^5)))</f>
        <v>0.999617439285541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2.7194849204372</v>
      </c>
      <c r="Q37" s="17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2.64923975723017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121.452196546726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118.3150475579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46" t="n">
        <v>4</v>
      </c>
      <c r="D38" s="115" t="n">
        <v>2005</v>
      </c>
      <c r="E38" s="165" t="n">
        <v>11</v>
      </c>
      <c r="F38" s="166" t="n">
        <v>2.651</v>
      </c>
      <c r="G38" s="167" t="n">
        <v>34.642</v>
      </c>
      <c r="H38" s="165" t="n">
        <v>500</v>
      </c>
      <c r="I38" s="115" t="n">
        <v>503</v>
      </c>
      <c r="J38" s="168" t="n">
        <f aca="false">IF(ISBLANK(D38),"",IF(VLOOKUP(D38,'Volumes flacons'!$A$5:$C$989,2)=0,"",IF(D38&gt;'Volumes flacons'!$A$989,"Mauvais numéro",IF(D38&lt;'Volumes flacons'!$A$5,"Mauvais numéro",(VLOOKUP(D38,'Volumes flacons'!$A$5:$C$989,3))))))</f>
        <v>110.8</v>
      </c>
      <c r="K38" s="119" t="n">
        <f aca="false">IF(ISBLANK(E38),"",(0.000824493-(0.0000040899*E38)+(0.000000076438*E38^2)-(0.00000000082467*E38^3)+(0.0000000000053875*E38^4)))</f>
        <v>0.0007877343406175</v>
      </c>
      <c r="L38" s="119" t="n">
        <f aca="false">IF(ISBLANK(E38),"",(-0.00000572466+(0.00000010227*E38)-(0.0000000016546*E38^2)))</f>
        <v>-4.7998966E-006</v>
      </c>
      <c r="M38" s="119" t="n">
        <f aca="false">IF(ISBLANK(E38),"",IF(ISBLANK(G38),(O38+(K38*35)+(L38*35^1.5)+(0.00000048314*35^2)),(O38+(K38*G38)+(L38*G38^1.5)+(0.00000048314*G38^2))))</f>
        <v>1.02649720031652</v>
      </c>
      <c r="N38" s="120" t="n">
        <f aca="false">IF(ISBLANK(D38),"",IF(ISBLANK(G38),J38*(1+0.00001*(35-20)),J38*(1+0.00001*(G38-20))))</f>
        <v>110.816223336</v>
      </c>
      <c r="O38" s="119" t="n">
        <f aca="false">IF(ISBLANK(E38),"",(0.999842594+(0.00006793952*E38)-(0.00000909529*E38^2)+(0.0000001001685*E38^3)-(0.000000001120083*E38^4)+(0.000000000006536332*E38^5)))</f>
        <v>0.999607376451102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2.71494592308205</v>
      </c>
      <c r="Q38" s="17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2.6448644207163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121.249484924844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118.11964502919</v>
      </c>
      <c r="T38" s="32"/>
      <c r="U38" s="32"/>
      <c r="V38" s="124"/>
      <c r="W38" s="124"/>
      <c r="X38" s="124"/>
      <c r="Y38" s="124"/>
      <c r="Z38" s="32"/>
      <c r="AA38" s="124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46" t="n">
        <v>5</v>
      </c>
      <c r="D39" s="115" t="n">
        <v>2006</v>
      </c>
      <c r="E39" s="165" t="n">
        <v>18</v>
      </c>
      <c r="F39" s="166" t="n">
        <v>2.84</v>
      </c>
      <c r="G39" s="167" t="n">
        <v>35.706</v>
      </c>
      <c r="H39" s="165" t="n">
        <v>100</v>
      </c>
      <c r="I39" s="115" t="n">
        <v>101</v>
      </c>
      <c r="J39" s="168" t="n">
        <f aca="false">IF(ISBLANK(D39),"",IF(VLOOKUP(D39,'Volumes flacons'!$A$5:$C$989,2)=0,"",IF(D39&gt;'Volumes flacons'!$A$989,"Mauvais numéro",IF(D39&lt;'Volumes flacons'!$A$5,"Mauvais numéro",(VLOOKUP(D39,'Volumes flacons'!$A$5:$C$989,3))))))</f>
        <v>108.87</v>
      </c>
      <c r="K39" s="119" t="n">
        <f aca="false">IF(ISBLANK(E39),"",(0.000824493-(0.0000040899*E39)+(0.000000076438*E39^2)-(0.00000000082467*E39^3)+(0.0000000000053875*E39^4)))</f>
        <v>0.00077139679476</v>
      </c>
      <c r="L39" s="119" t="n">
        <f aca="false">IF(ISBLANK(E39),"",(-0.00000572466+(0.00000010227*E39)-(0.0000000016546*E39^2)))</f>
        <v>-4.4198904E-006</v>
      </c>
      <c r="M39" s="119" t="n">
        <f aca="false">IF(ISBLANK(E39),"",IF(ISBLANK(G39),(O39+(K39*35)+(L39*35^1.5)+(0.00000048314*35^2)),(O39+(K39*G39)+(L39*G39^1.5)+(0.00000048314*G39^2))))</f>
        <v>1.02581401594329</v>
      </c>
      <c r="N39" s="120" t="n">
        <f aca="false">IF(ISBLANK(D39),"",IF(ISBLANK(G39),J39*(1+0.00001*(35-20)),J39*(1+0.00001*(G39-20))))</f>
        <v>108.8870991222</v>
      </c>
      <c r="O39" s="119" t="n">
        <f aca="false">IF(ISBLANK(E39),"",(0.999842594+(0.00006793952*E39)-(0.00000909529*E39^2)+(0.0000001001685*E39^3)-(0.000000001120083*E39^4)+(0.000000000006536332*E39^5)))</f>
        <v>0.998597583102777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2.96215161699967</v>
      </c>
      <c r="Q39" s="17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2.88761078612853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132.289691215205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128.9606977085</v>
      </c>
      <c r="T39" s="32" t="n">
        <v>0.09</v>
      </c>
      <c r="U39" s="32" t="n">
        <v>0.09</v>
      </c>
      <c r="V39" s="124" t="n">
        <v>15.3</v>
      </c>
      <c r="W39" s="124" t="n">
        <v>14.9</v>
      </c>
      <c r="X39" s="124" t="n">
        <v>15.2</v>
      </c>
      <c r="Y39" s="124" t="n">
        <v>14.8</v>
      </c>
      <c r="Z39" s="32" t="n">
        <v>1.24</v>
      </c>
      <c r="AA39" s="32" t="n">
        <v>1.21</v>
      </c>
      <c r="AB39" s="32" t="n">
        <v>5.44</v>
      </c>
      <c r="AC39" s="32" t="n">
        <v>5.32</v>
      </c>
      <c r="AD39" s="142" t="n">
        <v>0.0342</v>
      </c>
      <c r="AE39" s="142" t="n">
        <v>0.0263</v>
      </c>
      <c r="AF39" s="142" t="n">
        <v>-99999</v>
      </c>
      <c r="AG39" s="142" t="n">
        <v>0.0538</v>
      </c>
      <c r="AH39" s="142" t="n">
        <v>0.0151</v>
      </c>
      <c r="AI39" s="142" t="n">
        <v>0.0015</v>
      </c>
      <c r="AJ39" s="142" t="n">
        <v>0.0024</v>
      </c>
      <c r="AK39" s="142" t="n">
        <v>-99999</v>
      </c>
      <c r="AL39" s="142" t="n">
        <v>0.055</v>
      </c>
      <c r="AM39" s="142" t="n">
        <v>0.0044</v>
      </c>
      <c r="AN39" s="142" t="n">
        <v>0.0011</v>
      </c>
      <c r="AO39" s="142" t="n">
        <v>-99999</v>
      </c>
      <c r="AP39" s="142" t="n">
        <v>0.0102</v>
      </c>
      <c r="AQ39" s="142"/>
      <c r="AR39" s="142" t="n">
        <v>0.0593</v>
      </c>
      <c r="AS39" s="142" t="n">
        <v>0.0342</v>
      </c>
      <c r="AT39" s="142"/>
      <c r="AU39" s="142" t="n">
        <v>0.0199</v>
      </c>
      <c r="AV39" s="142" t="n">
        <v>-99999</v>
      </c>
      <c r="AW39" s="142"/>
      <c r="AX39" s="142" t="n">
        <v>0.041</v>
      </c>
      <c r="AY39" s="142" t="n">
        <v>0.1451</v>
      </c>
      <c r="BA39" s="142" t="n">
        <v>-99999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46" t="n">
        <v>6</v>
      </c>
      <c r="D40" s="115" t="n">
        <v>2007</v>
      </c>
      <c r="E40" s="165" t="n">
        <v>20.2</v>
      </c>
      <c r="F40" s="166" t="n">
        <v>3.4</v>
      </c>
      <c r="G40" s="167" t="n">
        <v>36.066</v>
      </c>
      <c r="H40" s="165" t="n">
        <v>80</v>
      </c>
      <c r="I40" s="115" t="n">
        <v>80.6</v>
      </c>
      <c r="J40" s="168" t="n">
        <f aca="false">IF(ISBLANK(D40),"",IF(VLOOKUP(D40,'Volumes flacons'!$A$5:$C$989,2)=0,"",IF(D40&gt;'Volumes flacons'!$A$989,"Mauvais numéro",IF(D40&lt;'Volumes flacons'!$A$5,"Mauvais numéro",(VLOOKUP(D40,'Volumes flacons'!$A$5:$C$989,3))))))</f>
        <v>109.77</v>
      </c>
      <c r="K40" s="119" t="n">
        <f aca="false">IF(ISBLANK(E40),"",(0.000824493-(0.0000040899*E40)+(0.000000076438*E40^2)-(0.00000000082467*E40^3)+(0.0000000000053875*E40^4)))</f>
        <v>0.00076716651557126</v>
      </c>
      <c r="L40" s="119" t="n">
        <f aca="false">IF(ISBLANK(E40),"",(-0.00000572466+(0.00000010227*E40)-(0.0000000016546*E40^2)))</f>
        <v>-4.333948984E-006</v>
      </c>
      <c r="M40" s="119" t="n">
        <f aca="false">IF(ISBLANK(E40),"",IF(ISBLANK(G40),(O40+(K40*35)+(L40*35^1.5)+(0.00000048314*35^2)),(O40+(K40*G40)+(L40*G40^1.5)+(0.00000048314*G40^2))))</f>
        <v>1.02552321941296</v>
      </c>
      <c r="N40" s="120" t="n">
        <f aca="false">IF(ISBLANK(D40),"",IF(ISBLANK(G40),J40*(1+0.00001*(35-20)),J40*(1+0.00001*(G40-20))))</f>
        <v>109.7876356482</v>
      </c>
      <c r="O40" s="119" t="n">
        <f aca="false">IF(ISBLANK(E40),"",(0.999842594+(0.00006793952*E40)-(0.00000909529*E40^2)+(0.0000001001685*E40^3)-(0.000000001120083*E40^4)+(0.000000000006536332*E40^5)))</f>
        <v>0.998164852962328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3.5197466408685</v>
      </c>
      <c r="Q40" s="17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3.43214719495411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157.191884981187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153.27969372665</v>
      </c>
      <c r="T40" s="32" t="n">
        <v>0.32</v>
      </c>
      <c r="U40" s="32" t="n">
        <v>0.31</v>
      </c>
      <c r="V40" s="32" t="n">
        <v>8.92</v>
      </c>
      <c r="W40" s="32" t="n">
        <v>8.72</v>
      </c>
      <c r="X40" s="32" t="n">
        <v>8.6</v>
      </c>
      <c r="Y40" s="32" t="n">
        <v>8.4</v>
      </c>
      <c r="Z40" s="32" t="n">
        <v>0.84</v>
      </c>
      <c r="AA40" s="32" t="n">
        <v>0.82</v>
      </c>
      <c r="AB40" s="32" t="n">
        <v>3.52</v>
      </c>
      <c r="AC40" s="32" t="n">
        <v>3.44</v>
      </c>
      <c r="AD40" s="142" t="n">
        <v>0.0561</v>
      </c>
      <c r="AE40" s="142" t="n">
        <v>0.0516</v>
      </c>
      <c r="AF40" s="142" t="n">
        <v>0.0065</v>
      </c>
      <c r="AG40" s="142" t="n">
        <v>0.0811</v>
      </c>
      <c r="AH40" s="142" t="n">
        <v>0.0222</v>
      </c>
      <c r="AI40" s="142" t="n">
        <v>0.0059</v>
      </c>
      <c r="AJ40" s="142" t="n">
        <v>0.0077</v>
      </c>
      <c r="AK40" s="142" t="n">
        <v>-99999</v>
      </c>
      <c r="AL40" s="142" t="n">
        <v>0.1036</v>
      </c>
      <c r="AM40" s="142" t="n">
        <v>0.008</v>
      </c>
      <c r="AN40" s="142" t="n">
        <v>-99999</v>
      </c>
      <c r="AO40" s="142" t="n">
        <v>-99999</v>
      </c>
      <c r="AP40" s="142" t="n">
        <v>0.0388</v>
      </c>
      <c r="AQ40" s="142"/>
      <c r="AR40" s="142" t="n">
        <v>0.0707</v>
      </c>
      <c r="AS40" s="142" t="n">
        <v>0.0883</v>
      </c>
      <c r="AT40" s="142"/>
      <c r="AU40" s="142" t="n">
        <v>0.0379</v>
      </c>
      <c r="AV40" s="142" t="n">
        <v>-99999</v>
      </c>
      <c r="AW40" s="142"/>
      <c r="AX40" s="142" t="n">
        <v>0.0843</v>
      </c>
      <c r="AY40" s="142" t="n">
        <v>0.3237</v>
      </c>
      <c r="BA40" s="142" t="n">
        <v>0.0077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46" t="n">
        <v>7</v>
      </c>
      <c r="D41" s="115" t="n">
        <v>2008</v>
      </c>
      <c r="E41" s="165" t="n">
        <v>23</v>
      </c>
      <c r="F41" s="166" t="n">
        <v>3.801</v>
      </c>
      <c r="G41" s="167" t="n">
        <v>36.251</v>
      </c>
      <c r="H41" s="165" t="n">
        <v>60</v>
      </c>
      <c r="I41" s="115" t="n">
        <v>61.5</v>
      </c>
      <c r="J41" s="168" t="n">
        <f aca="false">IF(ISBLANK(D41),"",IF(VLOOKUP(D41,'Volumes flacons'!$A$5:$C$989,2)=0,"",IF(D41&gt;'Volumes flacons'!$A$989,"Mauvais numéro",IF(D41&lt;'Volumes flacons'!$A$5,"Mauvais numéro",(VLOOKUP(D41,'Volumes flacons'!$A$5:$C$989,3))))))</f>
        <v>108.85</v>
      </c>
      <c r="K41" s="119" t="n">
        <f aca="false">IF(ISBLANK(E41),"",(0.000824493-(0.0000040899*E41)+(0.000000076438*E41^2)-(0.00000000082467*E41^3)+(0.0000000000053875*E41^4)))</f>
        <v>0.0007623348854975</v>
      </c>
      <c r="L41" s="119" t="n">
        <f aca="false">IF(ISBLANK(E41),"",(-0.00000572466+(0.00000010227*E41)-(0.0000000016546*E41^2)))</f>
        <v>-4.2477334E-006</v>
      </c>
      <c r="M41" s="119" t="n">
        <f aca="false">IF(ISBLANK(E41),"",IF(ISBLANK(G41),(O41+(K41*35)+(L41*35^1.5)+(0.00000048314*35^2)),(O41+(K41*G41)+(L41*G41^1.5)+(0.00000048314*G41^2))))</f>
        <v>1.02488435998548</v>
      </c>
      <c r="N41" s="120" t="n">
        <f aca="false">IF(ISBLANK(D41),"",IF(ISBLANK(G41),J41*(1+0.00001*(35-20)),J41*(1+0.00001*(G41-20))))</f>
        <v>108.8676892135</v>
      </c>
      <c r="O41" s="119" t="n">
        <f aca="false">IF(ISBLANK(E41),"",(0.999842594+(0.00006793952*E41)-(0.00000909529*E41^2)+(0.0000001001685*E41^3)-(0.000000001120083*E41^4)+(0.000000000006536332*E41^5)))</f>
        <v>0.997541169617411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3.97064233229672</v>
      </c>
      <c r="Q41" s="17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3.87423448666244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177.328886560371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173.023312174344</v>
      </c>
      <c r="T41" s="32" t="n">
        <v>0.12</v>
      </c>
      <c r="U41" s="32" t="n">
        <v>0.12</v>
      </c>
      <c r="V41" s="32" t="n">
        <v>1.98</v>
      </c>
      <c r="W41" s="32" t="n">
        <v>1.93</v>
      </c>
      <c r="X41" s="32" t="n">
        <v>1.86</v>
      </c>
      <c r="Y41" s="32" t="n">
        <v>1.81</v>
      </c>
      <c r="Z41" s="32" t="n">
        <v>0.41</v>
      </c>
      <c r="AA41" s="32" t="n">
        <v>0.4</v>
      </c>
      <c r="AB41" s="32" t="n">
        <v>2.02</v>
      </c>
      <c r="AC41" s="32" t="n">
        <v>1.97</v>
      </c>
      <c r="AD41" s="142" t="n">
        <v>0.0701</v>
      </c>
      <c r="AE41" s="142" t="n">
        <v>0.0651</v>
      </c>
      <c r="AF41" s="142" t="n">
        <v>0.01</v>
      </c>
      <c r="AG41" s="142" t="n">
        <v>0.0709</v>
      </c>
      <c r="AH41" s="142" t="n">
        <v>0.0263</v>
      </c>
      <c r="AI41" s="142" t="n">
        <v>0.0084</v>
      </c>
      <c r="AJ41" s="142" t="n">
        <v>0.007</v>
      </c>
      <c r="AK41" s="142" t="n">
        <v>0.0033</v>
      </c>
      <c r="AL41" s="142" t="n">
        <v>0.1961</v>
      </c>
      <c r="AM41" s="142" t="n">
        <v>0.0088</v>
      </c>
      <c r="AN41" s="142" t="n">
        <v>-99999</v>
      </c>
      <c r="AO41" s="142" t="n">
        <v>-99999</v>
      </c>
      <c r="AP41" s="142" t="n">
        <v>0.0388</v>
      </c>
      <c r="AQ41" s="142"/>
      <c r="AR41" s="142" t="n">
        <v>0.0373</v>
      </c>
      <c r="AS41" s="142" t="n">
        <v>0.0837</v>
      </c>
      <c r="AT41" s="142"/>
      <c r="AU41" s="142" t="n">
        <v>0.0301</v>
      </c>
      <c r="AV41" s="142" t="n">
        <v>-99999</v>
      </c>
      <c r="AW41" s="142"/>
      <c r="AX41" s="142" t="n">
        <v>0.0741</v>
      </c>
      <c r="AY41" s="142" t="n">
        <v>0.4126</v>
      </c>
      <c r="BA41" s="142" t="n">
        <v>-99999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46" t="n">
        <v>8</v>
      </c>
      <c r="D42" s="115" t="n">
        <v>2009</v>
      </c>
      <c r="E42" s="165" t="n">
        <v>26.4</v>
      </c>
      <c r="F42" s="166" t="n">
        <v>4.321</v>
      </c>
      <c r="G42" s="167" t="n">
        <v>36.144</v>
      </c>
      <c r="H42" s="165" t="n">
        <v>40</v>
      </c>
      <c r="I42" s="115" t="n">
        <v>41.2</v>
      </c>
      <c r="J42" s="168" t="n">
        <f aca="false">IF(ISBLANK(D42),"",IF(VLOOKUP(D42,'Volumes flacons'!$A$5:$C$989,2)=0,"",IF(D42&gt;'Volumes flacons'!$A$989,"Mauvais numéro",IF(D42&lt;'Volumes flacons'!$A$5,"Mauvais numéro",(VLOOKUP(D42,'Volumes flacons'!$A$5:$C$989,3))))))</f>
        <v>109.15</v>
      </c>
      <c r="K42" s="119" t="n">
        <f aca="false">IF(ISBLANK(E42),"",(0.000824493-(0.0000040899*E42)+(0.000000076438*E42^2)-(0.00000000082467*E42^3)+(0.0000000000053875*E42^4)))</f>
        <v>0.00075723714718464</v>
      </c>
      <c r="L42" s="119" t="n">
        <f aca="false">IF(ISBLANK(E42),"",(-0.00000572466+(0.00000010227*E42)-(0.0000000016546*E42^2)))</f>
        <v>-4.177922016E-006</v>
      </c>
      <c r="M42" s="119" t="n">
        <f aca="false">IF(ISBLANK(E42),"",IF(ISBLANK(G42),(O42+(K42*35)+(L42*35^1.5)+(0.00000048314*35^2)),(O42+(K42*G42)+(L42*G42^1.5)+(0.00000048314*G42^2))))</f>
        <v>1.0237728529404</v>
      </c>
      <c r="N42" s="120" t="n">
        <f aca="false">IF(ISBLANK(D42),"",IF(ISBLANK(G42),J42*(1+0.00001*(35-20)),J42*(1+0.00001*(G42-20))))</f>
        <v>109.167621176</v>
      </c>
      <c r="O42" s="119" t="n">
        <f aca="false">IF(ISBLANK(E42),"",(0.999842594+(0.00006793952*E42)-(0.00000909529*E42^2)+(0.0000001001685*E42^3)-(0.000000001120083*E42^4)+(0.000000000006536332*E42^5)))</f>
        <v>0.996679955992022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4.50340746155087</v>
      </c>
      <c r="Q42" s="17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4.39883461318252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201.122177232862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196.451953824732</v>
      </c>
      <c r="T42" s="174" t="n">
        <v>0.01</v>
      </c>
      <c r="U42" s="32" t="n">
        <v>0.01</v>
      </c>
      <c r="V42" s="174" t="n">
        <v>0.1</v>
      </c>
      <c r="W42" s="32" t="n">
        <v>0.1</v>
      </c>
      <c r="X42" s="174" t="n">
        <v>0.09</v>
      </c>
      <c r="Y42" s="32" t="n">
        <v>0.09</v>
      </c>
      <c r="Z42" s="174" t="n">
        <v>0.11</v>
      </c>
      <c r="AA42" s="32" t="n">
        <v>0.1</v>
      </c>
      <c r="AB42" s="174" t="n">
        <v>1.12</v>
      </c>
      <c r="AC42" s="32" t="n">
        <v>1.09</v>
      </c>
      <c r="AD42" s="142" t="n">
        <v>0.0145</v>
      </c>
      <c r="AE42" s="142" t="n">
        <v>0.0171</v>
      </c>
      <c r="AF42" s="142" t="n">
        <v>0.0069</v>
      </c>
      <c r="AG42" s="142" t="n">
        <v>0.0161</v>
      </c>
      <c r="AH42" s="142" t="n">
        <v>0.0101</v>
      </c>
      <c r="AI42" s="142" t="n">
        <v>-99999</v>
      </c>
      <c r="AJ42" s="142" t="n">
        <v>-99999</v>
      </c>
      <c r="AK42" s="142" t="n">
        <v>-99999</v>
      </c>
      <c r="AL42" s="142" t="n">
        <v>0.0549</v>
      </c>
      <c r="AM42" s="142" t="n">
        <v>0.0044</v>
      </c>
      <c r="AN42" s="142" t="n">
        <v>-99999</v>
      </c>
      <c r="AO42" s="142" t="n">
        <v>-99999</v>
      </c>
      <c r="AP42" s="142" t="n">
        <v>0.0779</v>
      </c>
      <c r="AQ42" s="142"/>
      <c r="AR42" s="142" t="n">
        <v>0.0117</v>
      </c>
      <c r="AS42" s="142" t="n">
        <v>0.017</v>
      </c>
      <c r="AT42" s="142"/>
      <c r="AU42" s="142" t="n">
        <v>0.0245</v>
      </c>
      <c r="AV42" s="142" t="n">
        <v>-99999</v>
      </c>
      <c r="AW42" s="142"/>
      <c r="AX42" s="142" t="n">
        <v>0.0967</v>
      </c>
      <c r="AY42" s="142" t="n">
        <v>0.1559</v>
      </c>
      <c r="BA42" s="142" t="n">
        <v>-99999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46" t="n">
        <v>9</v>
      </c>
      <c r="D43" s="115" t="n">
        <v>2010</v>
      </c>
      <c r="E43" s="165" t="n">
        <v>27.9</v>
      </c>
      <c r="F43" s="166" t="n">
        <v>4.337</v>
      </c>
      <c r="G43" s="167" t="n">
        <v>35.535</v>
      </c>
      <c r="H43" s="165" t="n">
        <v>20</v>
      </c>
      <c r="I43" s="115" t="n">
        <v>20.6</v>
      </c>
      <c r="J43" s="168" t="n">
        <f aca="false">IF(ISBLANK(D43),"",IF(VLOOKUP(D43,'Volumes flacons'!$A$5:$C$989,2)=0,"",IF(D43&gt;'Volumes flacons'!$A$989,"Mauvais numéro",IF(D43&lt;'Volumes flacons'!$A$5,"Mauvais numéro",(VLOOKUP(D43,'Volumes flacons'!$A$5:$C$989,3))))))</f>
        <v>109.42</v>
      </c>
      <c r="K43" s="119" t="n">
        <f aca="false">IF(ISBLANK(E43),"",(0.000824493-(0.0000040899*E43)+(0.000000076438*E43^2)-(0.00000000082467*E43^3)+(0.0000000000053875*E43^4)))</f>
        <v>0.000755239413691009</v>
      </c>
      <c r="L43" s="119" t="n">
        <f aca="false">IF(ISBLANK(E43),"",(-0.00000572466+(0.00000010227*E43)-(0.0000000016546*E43^2)))</f>
        <v>-4.159284186E-006</v>
      </c>
      <c r="M43" s="119" t="n">
        <f aca="false">IF(ISBLANK(E43),"",IF(ISBLANK(G43),(O43+(K43*35)+(L43*35^1.5)+(0.00000048314*35^2)),(O43+(K43*G43)+(L43*G43^1.5)+(0.00000048314*G43^2))))</f>
        <v>1.02283193617989</v>
      </c>
      <c r="N43" s="120" t="n">
        <f aca="false">IF(ISBLANK(D43),"",IF(ISBLANK(G43),J43*(1+0.00001*(35-20)),J43*(1+0.00001*(G43-20))))</f>
        <v>109.436998397</v>
      </c>
      <c r="O43" s="119" t="n">
        <f aca="false">IF(ISBLANK(E43),"",(0.999842594+(0.00006793952*E43)-(0.00000909529*E43^2)+(0.0000001001685*E43^3)-(0.000000001120083*E43^4)+(0.000000000006536332*E43^5)))</f>
        <v>0.996265480344915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4.50880711605375</v>
      </c>
      <c r="Q43" s="17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4.40816028182831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201.36332580296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196.868438186452</v>
      </c>
      <c r="T43" s="32" t="n">
        <v>0.01</v>
      </c>
      <c r="U43" s="32" t="n">
        <v>0.01</v>
      </c>
      <c r="V43" s="32" t="n">
        <v>0.16</v>
      </c>
      <c r="W43" s="32" t="n">
        <v>0.16</v>
      </c>
      <c r="X43" s="32" t="n">
        <v>0.15</v>
      </c>
      <c r="Y43" s="32" t="n">
        <v>0.15</v>
      </c>
      <c r="Z43" s="32" t="n">
        <v>0.04</v>
      </c>
      <c r="AA43" s="32" t="n">
        <v>0.04</v>
      </c>
      <c r="AB43" s="32" t="n">
        <v>1.05</v>
      </c>
      <c r="AC43" s="32" t="n">
        <v>1.03</v>
      </c>
      <c r="AD43" s="142" t="n">
        <v>0.0036</v>
      </c>
      <c r="AE43" s="142" t="n">
        <v>0.0098</v>
      </c>
      <c r="AF43" s="142" t="n">
        <v>0.0048</v>
      </c>
      <c r="AG43" s="142" t="n">
        <v>0.0035</v>
      </c>
      <c r="AH43" s="142" t="n">
        <v>0.0077</v>
      </c>
      <c r="AI43" s="142" t="n">
        <v>-99999</v>
      </c>
      <c r="AJ43" s="142" t="n">
        <v>-99999</v>
      </c>
      <c r="AK43" s="142" t="n">
        <v>-99999</v>
      </c>
      <c r="AL43" s="142" t="n">
        <v>0.0197</v>
      </c>
      <c r="AM43" s="142" t="n">
        <v>0.0053</v>
      </c>
      <c r="AN43" s="142" t="n">
        <v>-99999</v>
      </c>
      <c r="AO43" s="142" t="n">
        <v>-99999</v>
      </c>
      <c r="AP43" s="142" t="n">
        <v>0.0931</v>
      </c>
      <c r="AQ43" s="142"/>
      <c r="AR43" s="142" t="n">
        <v>0.0042</v>
      </c>
      <c r="AS43" s="142" t="n">
        <v>0.0069</v>
      </c>
      <c r="AT43" s="142"/>
      <c r="AU43" s="142" t="n">
        <v>0.0178</v>
      </c>
      <c r="AV43" s="142" t="n">
        <v>-99999</v>
      </c>
      <c r="AW43" s="142"/>
      <c r="AX43" s="142" t="n">
        <v>0.0579</v>
      </c>
      <c r="AY43" s="142" t="n">
        <v>0.0979</v>
      </c>
      <c r="BA43" s="142" t="n">
        <v>-99999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46" t="n">
        <v>10</v>
      </c>
      <c r="D44" s="115" t="n">
        <v>2011</v>
      </c>
      <c r="E44" s="165" t="n">
        <v>28.4</v>
      </c>
      <c r="F44" s="166" t="n">
        <v>4.373</v>
      </c>
      <c r="G44" s="167" t="n">
        <v>35.416</v>
      </c>
      <c r="H44" s="165" t="n">
        <v>10</v>
      </c>
      <c r="I44" s="115" t="n">
        <v>10.3</v>
      </c>
      <c r="J44" s="168" t="n">
        <f aca="false">IF(ISBLANK(D44),"",IF(VLOOKUP(D44,'Volumes flacons'!$A$5:$C$989,2)=0,"",IF(D44&gt;'Volumes flacons'!$A$989,"Mauvais numéro",IF(D44&lt;'Volumes flacons'!$A$5,"Mauvais numéro",(VLOOKUP(D44,'Volumes flacons'!$A$5:$C$989,3))))))</f>
        <v>110.81</v>
      </c>
      <c r="K44" s="119" t="n">
        <f aca="false">IF(ISBLANK(E44),"",(0.000824493-(0.0000040899*E44)+(0.000000076438*E44^2)-(0.00000000082467*E44^3)+(0.0000000000053875*E44^4)))</f>
        <v>0.00075460631060384</v>
      </c>
      <c r="L44" s="119" t="n">
        <f aca="false">IF(ISBLANK(E44),"",(-0.00000572466+(0.00000010227*E44)-(0.0000000016546*E44^2)))</f>
        <v>-4.154726176E-006</v>
      </c>
      <c r="M44" s="119" t="n">
        <f aca="false">IF(ISBLANK(E44),"",IF(ISBLANK(G44),(O44+(K44*35)+(L44*35^1.5)+(0.00000048314*35^2)),(O44+(K44*G44)+(L44*G44^1.5)+(0.00000048314*G44^2))))</f>
        <v>1.02257823624309</v>
      </c>
      <c r="N44" s="120" t="n">
        <f aca="false">IF(ISBLANK(D44),"",IF(ISBLANK(G44),J44*(1+0.00001*(35-20)),J44*(1+0.00001*(G44-20))))</f>
        <v>110.8270824696</v>
      </c>
      <c r="O44" s="119" t="n">
        <f aca="false">IF(ISBLANK(E44),"",(0.999842594+(0.00006793952*E44)-(0.00000909529*E44^2)+(0.0000001001685*E44^3)-(0.000000001120083*E44^4)+(0.000000000006536332*E44^5)))</f>
        <v>0.996122772415965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4.48828491801031</v>
      </c>
      <c r="Q44" s="17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4.389184865209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200.44680443834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196.020996080234</v>
      </c>
      <c r="T44" s="174"/>
      <c r="U44" s="32"/>
      <c r="V44" s="174"/>
      <c r="W44" s="32"/>
      <c r="X44" s="174"/>
      <c r="Y44" s="32"/>
      <c r="Z44" s="174"/>
      <c r="AA44" s="32"/>
      <c r="AB44" s="174"/>
      <c r="AC44" s="3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46" t="n">
        <v>11</v>
      </c>
      <c r="D45" s="115" t="n">
        <v>2012</v>
      </c>
      <c r="E45" s="165" t="n">
        <v>28.5</v>
      </c>
      <c r="F45" s="166" t="n">
        <v>4.355</v>
      </c>
      <c r="G45" s="167" t="n">
        <v>35.417</v>
      </c>
      <c r="H45" s="165" t="n">
        <v>0</v>
      </c>
      <c r="I45" s="115" t="n">
        <v>2.3</v>
      </c>
      <c r="J45" s="168" t="n">
        <f aca="false">IF(ISBLANK(D45),"",IF(VLOOKUP(D45,'Volumes flacons'!$A$5:$C$989,2)=0,"",IF(D45&gt;'Volumes flacons'!$A$989,"Mauvais numéro",IF(D45&lt;'Volumes flacons'!$A$5,"Mauvais numéro",(VLOOKUP(D45,'Volumes flacons'!$A$5:$C$989,3))))))</f>
        <v>110.46</v>
      </c>
      <c r="K45" s="119" t="n">
        <f aca="false">IF(ISBLANK(E45),"",(0.000824493-(0.0000040899*E45)+(0.000000076438*E45^2)-(0.00000000082467*E45^3)+(0.0000000000053875*E45^4)))</f>
        <v>0.000754481630047969</v>
      </c>
      <c r="L45" s="119" t="n">
        <f aca="false">IF(ISBLANK(E45),"",(-0.00000572466+(0.00000010227*E45)-(0.0000000016546*E45^2)))</f>
        <v>-4.15391385E-006</v>
      </c>
      <c r="M45" s="119" t="n">
        <f aca="false">IF(ISBLANK(E45),"",IF(ISBLANK(G45),(O45+(K45*35)+(L45*35^1.5)+(0.00000048314*35^2)),(O45+(K45*G45)+(L45*G45^1.5)+(0.00000048314*G45^2))))</f>
        <v>1.02254593213463</v>
      </c>
      <c r="N45" s="120" t="n">
        <f aca="false">IF(ISBLANK(D45),"",IF(ISBLANK(G45),J45*(1+0.00001*(35-20)),J45*(1+0.00001*(G45-20))))</f>
        <v>110.4770296182</v>
      </c>
      <c r="O45" s="119" t="n">
        <f aca="false">IF(ISBLANK(E45),"",(0.999842594+(0.00006793952*E45)-(0.00000909529*E45^2)+(0.0000001001685*E45^3)-(0.000000001120083*E45^4)+(0.000000000006536332*E45^5)))</f>
        <v>0.996093961161005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4.48417138600376</v>
      </c>
      <c r="Q45" s="17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4.38530069416319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200.263094098928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195.847529001328</v>
      </c>
      <c r="T45" s="32" t="n">
        <v>0.01</v>
      </c>
      <c r="U45" s="32" t="n">
        <v>0</v>
      </c>
      <c r="V45" s="32" t="n">
        <v>0.1</v>
      </c>
      <c r="W45" s="32" t="n">
        <v>0.1</v>
      </c>
      <c r="X45" s="32" t="n">
        <v>0.1</v>
      </c>
      <c r="Y45" s="32" t="n">
        <v>0.09</v>
      </c>
      <c r="Z45" s="32" t="n">
        <v>0.04</v>
      </c>
      <c r="AA45" s="32" t="n">
        <v>0.04</v>
      </c>
      <c r="AB45" s="32" t="n">
        <v>1</v>
      </c>
      <c r="AC45" s="32" t="n">
        <v>0.98</v>
      </c>
      <c r="AD45" s="142" t="n">
        <v>0.0027</v>
      </c>
      <c r="AE45" s="142" t="n">
        <v>0.0067</v>
      </c>
      <c r="AF45" s="142" t="n">
        <v>-99999</v>
      </c>
      <c r="AG45" s="142" t="n">
        <v>0.0043</v>
      </c>
      <c r="AH45" s="142" t="n">
        <v>0.0068</v>
      </c>
      <c r="AI45" s="142" t="n">
        <v>-99999</v>
      </c>
      <c r="AJ45" s="142" t="n">
        <v>-99999</v>
      </c>
      <c r="AK45" s="142" t="n">
        <v>0.0017</v>
      </c>
      <c r="AL45" s="142" t="n">
        <v>0.0145</v>
      </c>
      <c r="AM45" s="142" t="n">
        <v>0.0065</v>
      </c>
      <c r="AN45" s="142" t="n">
        <v>-99999</v>
      </c>
      <c r="AO45" s="142" t="n">
        <v>0.0008</v>
      </c>
      <c r="AP45" s="142" t="n">
        <v>0.0922</v>
      </c>
      <c r="AQ45" s="142"/>
      <c r="AR45" s="142" t="n">
        <v>-99999</v>
      </c>
      <c r="AS45" s="142" t="n">
        <v>-99999</v>
      </c>
      <c r="AT45" s="142"/>
      <c r="AU45" s="142" t="n">
        <v>0.0158</v>
      </c>
      <c r="AV45" s="142" t="n">
        <v>-99999</v>
      </c>
      <c r="AW45" s="142"/>
      <c r="AX45" s="142" t="n">
        <v>0.0511</v>
      </c>
      <c r="AY45" s="142" t="n">
        <v>0.0742</v>
      </c>
      <c r="BA45" s="142" t="n">
        <v>-99999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46" t="n">
        <v>12</v>
      </c>
      <c r="D46" s="115"/>
      <c r="E46" s="115"/>
      <c r="F46" s="116"/>
      <c r="G46" s="117"/>
      <c r="H46" s="165"/>
      <c r="I46" s="115"/>
      <c r="J46" s="168"/>
      <c r="K46" s="119"/>
      <c r="L46" s="119"/>
      <c r="M46" s="119"/>
      <c r="N46" s="120"/>
      <c r="O46" s="119"/>
      <c r="P46" s="121"/>
      <c r="Q46" s="172"/>
      <c r="R46" s="123"/>
      <c r="S46" s="123"/>
      <c r="T46" s="133"/>
      <c r="U46" s="133"/>
      <c r="V46" s="133"/>
      <c r="W46" s="133"/>
      <c r="X46" s="133"/>
      <c r="Y46" s="133"/>
      <c r="Z46" s="133"/>
      <c r="AA46" s="133"/>
      <c r="AB46" s="133"/>
      <c r="AC46" s="175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46" t="n">
        <v>13</v>
      </c>
      <c r="D47" s="115"/>
      <c r="E47" s="115"/>
      <c r="F47" s="116"/>
      <c r="G47" s="117"/>
      <c r="H47" s="115"/>
      <c r="I47" s="115"/>
      <c r="J47" s="16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7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75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46" t="n">
        <v>14</v>
      </c>
      <c r="D48" s="115"/>
      <c r="E48" s="115"/>
      <c r="F48" s="116"/>
      <c r="G48" s="117"/>
      <c r="H48" s="115"/>
      <c r="I48" s="115"/>
      <c r="J48" s="16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7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75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46" t="n">
        <v>15</v>
      </c>
      <c r="D49" s="115"/>
      <c r="E49" s="115"/>
      <c r="F49" s="116"/>
      <c r="G49" s="117"/>
      <c r="H49" s="115"/>
      <c r="I49" s="115"/>
      <c r="J49" s="16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7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74"/>
      <c r="U49" s="174"/>
      <c r="V49" s="176"/>
      <c r="W49" s="176"/>
      <c r="X49" s="176"/>
      <c r="Y49" s="176"/>
      <c r="Z49" s="174"/>
      <c r="AA49" s="174"/>
      <c r="AB49" s="176"/>
      <c r="AC49" s="176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46" t="n">
        <v>16</v>
      </c>
      <c r="D50" s="115"/>
      <c r="E50" s="115"/>
      <c r="F50" s="116"/>
      <c r="G50" s="117"/>
      <c r="H50" s="115"/>
      <c r="I50" s="115"/>
      <c r="J50" s="16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7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75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46" t="n">
        <v>17</v>
      </c>
      <c r="D51" s="115"/>
      <c r="E51" s="115"/>
      <c r="F51" s="116"/>
      <c r="G51" s="117"/>
      <c r="H51" s="115"/>
      <c r="I51" s="115"/>
      <c r="J51" s="16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7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74"/>
      <c r="U51" s="174"/>
      <c r="V51" s="176"/>
      <c r="W51" s="176"/>
      <c r="X51" s="176"/>
      <c r="Y51" s="176"/>
      <c r="Z51" s="174"/>
      <c r="AA51" s="174"/>
      <c r="AB51" s="176"/>
      <c r="AC51" s="176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46" t="n">
        <v>18</v>
      </c>
      <c r="D52" s="115"/>
      <c r="E52" s="115"/>
      <c r="F52" s="116"/>
      <c r="G52" s="117"/>
      <c r="H52" s="115"/>
      <c r="I52" s="115"/>
      <c r="J52" s="16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7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75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46" t="n">
        <v>19</v>
      </c>
      <c r="D53" s="115"/>
      <c r="E53" s="115"/>
      <c r="F53" s="116"/>
      <c r="G53" s="117"/>
      <c r="H53" s="115"/>
      <c r="I53" s="115"/>
      <c r="J53" s="16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7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75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46" t="n">
        <v>20</v>
      </c>
      <c r="D54" s="115"/>
      <c r="E54" s="115"/>
      <c r="F54" s="116"/>
      <c r="G54" s="117"/>
      <c r="H54" s="115"/>
      <c r="I54" s="115"/>
      <c r="J54" s="16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7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75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46" t="n">
        <v>21</v>
      </c>
      <c r="D55" s="115"/>
      <c r="E55" s="115"/>
      <c r="F55" s="116"/>
      <c r="G55" s="117"/>
      <c r="H55" s="115"/>
      <c r="I55" s="115"/>
      <c r="J55" s="16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7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75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46" t="n">
        <v>22</v>
      </c>
      <c r="D56" s="115"/>
      <c r="E56" s="115"/>
      <c r="F56" s="116"/>
      <c r="G56" s="117"/>
      <c r="H56" s="115"/>
      <c r="I56" s="115"/>
      <c r="J56" s="16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7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74"/>
      <c r="U56" s="174"/>
      <c r="V56" s="176"/>
      <c r="W56" s="176"/>
      <c r="X56" s="176"/>
      <c r="Y56" s="176"/>
      <c r="Z56" s="174"/>
      <c r="AA56" s="174"/>
      <c r="AB56" s="176"/>
      <c r="AC56" s="176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46" t="n">
        <v>23</v>
      </c>
      <c r="D57" s="115"/>
      <c r="E57" s="115"/>
      <c r="F57" s="116"/>
      <c r="G57" s="117"/>
      <c r="H57" s="115"/>
      <c r="I57" s="115"/>
      <c r="J57" s="16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7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75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48" t="n">
        <v>24</v>
      </c>
      <c r="D58" s="177"/>
      <c r="E58" s="177"/>
      <c r="F58" s="178"/>
      <c r="G58" s="179"/>
      <c r="H58" s="177"/>
      <c r="I58" s="177"/>
      <c r="J58" s="16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80" t="str">
        <f aca="false">IF(ISBLANK(E58),"",(0.000824493-(0.0000040899*E58)+(0.000000076438*E58^2)-(0.00000000082467*E58^3)+(0.0000000000053875*E58^4)))</f>
        <v/>
      </c>
      <c r="L58" s="180" t="str">
        <f aca="false">IF(ISBLANK(E58),"",(-0.00000572466+(0.00000010227*E58)-(0.0000000016546*E58^2)))</f>
        <v/>
      </c>
      <c r="M58" s="180" t="str">
        <f aca="false">IF(ISBLANK(E58),"",IF(ISBLANK(G58),(O58+(K58*35)+(L58*35^1.5)+(0.00000048314*35^2)),(O58+(K58*G58)+(L58*G58^1.5)+(0.00000048314*G58^2))))</f>
        <v/>
      </c>
      <c r="N58" s="181" t="str">
        <f aca="false">IF(ISBLANK(D58),"",IF(ISBLANK(G58),J58*(1+0.00001*(35-20)),J58*(1+0.00001*(G58-20))))</f>
        <v/>
      </c>
      <c r="O58" s="180" t="str">
        <f aca="false">IF(ISBLANK(E58),"",(0.999842594+(0.00006793952*E58)-(0.00000909529*E58^2)+(0.0000001001685*E58^3)-(0.000000001120083*E58^4)+(0.000000000006536332*E58^5)))</f>
        <v/>
      </c>
      <c r="P58" s="1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5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63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-0°30</v>
      </c>
      <c r="P9" s="29" t="s">
        <v>16</v>
      </c>
      <c r="Q9" s="33" t="n">
        <f aca="false">IF(ISBLANK(I9),"",IF(ISBLANK(J9),"",IF(J9&gt;60,"ERREUR !!",O11*(I9+(J9/60)))))</f>
        <v>-0.5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41344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-1</v>
      </c>
      <c r="P11" s="41" t="str">
        <f aca="false">TEXT(J11,"aaaa-mm-jj")&amp;"T"&amp;TEXT(J12,"hh:mm:ss")&amp;"z"</f>
        <v>2017-03-12T22:00:00z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0.916666666666667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21.4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1" t="n">
        <v>5.0146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5.0145297956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0.00399434554579732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2077</v>
      </c>
      <c r="E35" s="115" t="n">
        <v>6.1</v>
      </c>
      <c r="F35" s="116" t="n">
        <v>5.866</v>
      </c>
      <c r="G35" s="117" t="n">
        <v>34.956</v>
      </c>
      <c r="H35" s="115" t="n">
        <v>2000</v>
      </c>
      <c r="I35" s="115" t="n">
        <v>2021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117.65506019962</v>
      </c>
      <c r="K35" s="119" t="n">
        <f aca="false">IF(ISBLANK(E35),"",(0.000824493-(0.0000040899*E35)+(0.000000076438*E35^2)-(0.00000000082467*E35^3)+(0.0000000000053875*E35^4)))</f>
        <v>0.000802209143005569</v>
      </c>
      <c r="L35" s="119" t="n">
        <f aca="false">IF(ISBLANK(E35),"",(-0.00000572466+(0.00000010227*E35)-(0.0000000016546*E35^2)))</f>
        <v>-5.162380666E-006</v>
      </c>
      <c r="M35" s="119" t="n">
        <f aca="false">IF(ISBLANK(E35),"",IF(ISBLANK(G35),(O35+(K35*35)+(L35*35^1.5)+(0.00000048314*35^2)),(O35+(K35*G35)+(L35*G35^1.5)+(0.00000048314*G35^2))))</f>
        <v>1.02750529032084</v>
      </c>
      <c r="N35" s="120" t="n">
        <f aca="false">IF(ISBLANK(D35),"",IF(ISBLANK(G35),J35*(1+0.00001*(35-20)),J35*(1+0.00001*(G35-20))))</f>
        <v>117.672656690423</v>
      </c>
      <c r="O35" s="119" t="n">
        <f aca="false">IF(ISBLANK(E35),"",(0.999842594+(0.00006793952*E35)-(0.00000909529*E35^2)+(0.0000001001685*E35^3)-(0.000000001120083*E35^4)+(0.000000000006536332*E35^5)))</f>
        <v>0.999939830033904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5.66935696248026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5.51759393930713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253.193481944368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246.415745329456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2078</v>
      </c>
      <c r="E36" s="115" t="n">
        <v>7</v>
      </c>
      <c r="F36" s="116" t="n">
        <v>3.492</v>
      </c>
      <c r="G36" s="117" t="n">
        <v>34.635</v>
      </c>
      <c r="H36" s="115" t="n">
        <v>1000</v>
      </c>
      <c r="I36" s="115" t="n">
        <v>1007.6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110.09049390415</v>
      </c>
      <c r="K36" s="119" t="n">
        <f aca="false">IF(ISBLANK(E36),"",(0.000824493-(0.0000040899*E36)+(0.000000076438*E36^2)-(0.00000000082467*E36^3)+(0.0000000000053875*E36^4)))</f>
        <v>0.0007993392355775</v>
      </c>
      <c r="L36" s="119" t="n">
        <f aca="false">IF(ISBLANK(E36),"",(-0.00000572466+(0.00000010227*E36)-(0.0000000016546*E36^2)))</f>
        <v>-5.0898454E-006</v>
      </c>
      <c r="M36" s="119" t="n">
        <f aca="false">IF(ISBLANK(E36),"",IF(ISBLANK(G36),(O36+(K36*35)+(L36*35^1.5)+(0.00000048314*35^2)),(O36+(K36*G36)+(L36*G36^1.5)+(0.00000048314*G36^2))))</f>
        <v>1.02713148644984</v>
      </c>
      <c r="N36" s="120" t="n">
        <f aca="false">IF(ISBLANK(D36),"",IF(ISBLANK(G36),J36*(1+0.00001*(35-20)),J36*(1+0.00001*(G36-20))))</f>
        <v>110.106605647933</v>
      </c>
      <c r="O36" s="119" t="n">
        <f aca="false">IF(ISBLANK(E36),"",(0.999842594+(0.00006793952*E36)-(0.00000909529*E36^2)+(0.0000001001685*E36^3)-(0.000000001120083*E36^4)+(0.000000000006536332*E36^5)))</f>
        <v>0.999904279762349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3.60474893766668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3.50953016748234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160.988087556194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156.735617279761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2079</v>
      </c>
      <c r="E37" s="115" t="n">
        <v>9.3</v>
      </c>
      <c r="F37" s="116" t="n">
        <v>2.729</v>
      </c>
      <c r="G37" s="117" t="n">
        <v>34.608</v>
      </c>
      <c r="H37" s="115" t="n">
        <v>500</v>
      </c>
      <c r="I37" s="115" t="n">
        <v>504.1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107.716585598878</v>
      </c>
      <c r="K37" s="119" t="n">
        <f aca="false">IF(ISBLANK(E37),"",(0.000824493-(0.0000040899*E37)+(0.000000076438*E37^2)-(0.00000000082467*E37^3)+(0.0000000000053875*E37^4)))</f>
        <v>0.000792445024834849</v>
      </c>
      <c r="L37" s="119" t="n">
        <f aca="false">IF(ISBLANK(E37),"",(-0.00000572466+(0.00000010227*E37)-(0.0000000016546*E37^2)))</f>
        <v>-4.916655354E-006</v>
      </c>
      <c r="M37" s="119" t="n">
        <f aca="false">IF(ISBLANK(E37),"",IF(ISBLANK(G37),(O37+(K37*35)+(L37*35^1.5)+(0.00000048314*35^2)),(O37+(K37*G37)+(L37*G37^1.5)+(0.00000048314*G37^2))))</f>
        <v>1.02676302684003</v>
      </c>
      <c r="N37" s="120" t="n">
        <f aca="false">IF(ISBLANK(D37),"",IF(ISBLANK(G37),J37*(1+0.00001*(35-20)),J37*(1+0.00001*(G37-20))))</f>
        <v>107.732320837702</v>
      </c>
      <c r="O37" s="119" t="n">
        <f aca="false">IF(ISBLANK(E37),"",(0.999842594+(0.00006793952*E37)-(0.00000909529*E37^2)+(0.0000001001685*E37^3)-(0.000000001120083*E37^4)+(0.000000000006536332*E37^5)))</f>
        <v>0.999760427059674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2.87683479843257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2.80184884265489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128.479442097999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125.130569312967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2080</v>
      </c>
      <c r="E38" s="115" t="n">
        <v>18</v>
      </c>
      <c r="F38" s="116" t="n">
        <v>3.625</v>
      </c>
      <c r="G38" s="117" t="n">
        <v>35.87</v>
      </c>
      <c r="H38" s="115" t="n">
        <v>100</v>
      </c>
      <c r="I38" s="115" t="n">
        <v>102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108.728955940893</v>
      </c>
      <c r="K38" s="119" t="n">
        <f aca="false">IF(ISBLANK(E38),"",(0.000824493-(0.0000040899*E38)+(0.000000076438*E38^2)-(0.00000000082467*E38^3)+(0.0000000000053875*E38^4)))</f>
        <v>0.00077139679476</v>
      </c>
      <c r="L38" s="119" t="n">
        <f aca="false">IF(ISBLANK(E38),"",(-0.00000572466+(0.00000010227*E38)-(0.0000000016546*E38^2)))</f>
        <v>-4.4198904E-006</v>
      </c>
      <c r="M38" s="119" t="n">
        <f aca="false">IF(ISBLANK(E38),"",IF(ISBLANK(G38),(O38+(K38*35)+(L38*35^1.5)+(0.00000048314*35^2)),(O38+(K38*G38)+(L38*G38^1.5)+(0.00000048314*G38^2))))</f>
        <v>1.02593969181953</v>
      </c>
      <c r="N38" s="120" t="n">
        <f aca="false">IF(ISBLANK(D38),"",IF(ISBLANK(G38),J38*(1+0.00001*(35-20)),J38*(1+0.00001*(G38-20))))</f>
        <v>108.746211226201</v>
      </c>
      <c r="O38" s="119" t="n">
        <f aca="false">IF(ISBLANK(E38),"",(0.999842594+(0.00006793952*E38)-(0.00000909529*E38^2)+(0.0000001001685*E38^3)-(0.000000001120083*E38^4)+(0.000000000006536332*E38^5)))</f>
        <v>0.998597583102777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3.79035251483844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3.69451786012505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169.277143312685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164.997167633185</v>
      </c>
      <c r="T38" s="32"/>
      <c r="U38" s="32"/>
      <c r="V38" s="124"/>
      <c r="W38" s="124"/>
      <c r="X38" s="124"/>
      <c r="Y38" s="124"/>
      <c r="Z38" s="32"/>
      <c r="AA38" s="124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2081</v>
      </c>
      <c r="E39" s="115" t="n">
        <v>18.1</v>
      </c>
      <c r="F39" s="116" t="n">
        <v>3.984</v>
      </c>
      <c r="G39" s="117" t="n">
        <v>35.877</v>
      </c>
      <c r="H39" s="115" t="n">
        <v>100</v>
      </c>
      <c r="I39" s="115" t="n">
        <v>99.4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119.400871030793</v>
      </c>
      <c r="K39" s="119" t="n">
        <f aca="false">IF(ISBLANK(E39),"",(0.000824493-(0.0000040899*E39)+(0.000000076438*E39^2)-(0.00000000082467*E39^3)+(0.0000000000053875*E39^4)))</f>
        <v>0.000771195814950969</v>
      </c>
      <c r="L39" s="119" t="n">
        <f aca="false">IF(ISBLANK(E39),"",(-0.00000572466+(0.00000010227*E39)-(0.0000000016546*E39^2)))</f>
        <v>-4.415636506E-006</v>
      </c>
      <c r="M39" s="119" t="n">
        <f aca="false">IF(ISBLANK(E39),"",IF(ISBLANK(G39),(O39+(K39*35)+(L39*35^1.5)+(0.00000048314*35^2)),(O39+(K39*G39)+(L39*G39^1.5)+(0.00000048314*G39^2))))</f>
        <v>1.02592022251592</v>
      </c>
      <c r="N39" s="120" t="n">
        <f aca="false">IF(ISBLANK(D39),"",IF(ISBLANK(G39),J39*(1+0.00001*(35-20)),J39*(1+0.00001*(G39-20))))</f>
        <v>119.419828307087</v>
      </c>
      <c r="O39" s="119" t="n">
        <f aca="false">IF(ISBLANK(E39),"",(0.999842594+(0.00006793952*E39)-(0.00000909529*E39^2)+(0.0000001001685*E39^3)-(0.000000001120083*E39^4)+(0.000000000006536332*E39^5)))</f>
        <v>0.998579045754661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3.78845326378147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3.69273670665235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169.192322760481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164.917621319094</v>
      </c>
      <c r="T39" s="32" t="n">
        <v>0.1</v>
      </c>
      <c r="U39" s="32" t="n">
        <v>0.1</v>
      </c>
      <c r="V39" s="124" t="n">
        <v>10</v>
      </c>
      <c r="W39" s="32" t="n">
        <v>9.77</v>
      </c>
      <c r="X39" s="32" t="n">
        <v>9.9</v>
      </c>
      <c r="Y39" s="32" t="n">
        <v>9.67</v>
      </c>
      <c r="Z39" s="32" t="n">
        <v>0.82</v>
      </c>
      <c r="AA39" s="32" t="n">
        <v>0.8</v>
      </c>
      <c r="AB39" s="32" t="n">
        <v>4.36</v>
      </c>
      <c r="AC39" s="32" t="n">
        <v>4.26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2082</v>
      </c>
      <c r="E40" s="115" t="n">
        <v>20.5</v>
      </c>
      <c r="F40" s="116" t="n">
        <v>3.941</v>
      </c>
      <c r="G40" s="117" t="n">
        <v>36.258</v>
      </c>
      <c r="H40" s="115" t="n">
        <v>80</v>
      </c>
      <c r="I40" s="115" t="n">
        <v>79.5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111.179069723571</v>
      </c>
      <c r="K40" s="119" t="n">
        <f aca="false">IF(ISBLANK(E40),"",(0.000824493-(0.0000040899*E40)+(0.000000076438*E40^2)-(0.00000000082467*E40^3)+(0.0000000000053875*E40^4)))</f>
        <v>0.000766619971077969</v>
      </c>
      <c r="L40" s="119" t="n">
        <f aca="false">IF(ISBLANK(E40),"",(-0.00000572466+(0.00000010227*E40)-(0.0000000016546*E40^2)))</f>
        <v>-4.32347065E-006</v>
      </c>
      <c r="M40" s="119" t="n">
        <f aca="false">IF(ISBLANK(E40),"",IF(ISBLANK(G40),(O40+(K40*35)+(L40*35^1.5)+(0.00000048314*35^2)),(O40+(K40*G40)+(L40*G40^1.5)+(0.00000048314*G40^2))))</f>
        <v>1.02558920618366</v>
      </c>
      <c r="N40" s="120" t="n">
        <f aca="false">IF(ISBLANK(D40),"",IF(ISBLANK(G40),J40*(1+0.00001*(35-20)),J40*(1+0.00001*(G40-20))))</f>
        <v>111.197145216727</v>
      </c>
      <c r="O40" s="119" t="n">
        <f aca="false">IF(ISBLANK(E40),"",(0.999842594+(0.00006793952*E40)-(0.00000909529*E40^2)+(0.0000001001685*E40^3)-(0.000000001120083*E40^4)+(0.000000000006536332*E40^5)))</f>
        <v>0.99810186958849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4.02963278401106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3.92909047766385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179.963400133934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175.473180732468</v>
      </c>
      <c r="T40" s="32" t="n">
        <v>0.33</v>
      </c>
      <c r="U40" s="32" t="n">
        <v>0.32</v>
      </c>
      <c r="V40" s="32" t="n">
        <v>5.59</v>
      </c>
      <c r="W40" s="32" t="n">
        <v>5.46</v>
      </c>
      <c r="X40" s="32" t="n">
        <v>5.26</v>
      </c>
      <c r="Y40" s="32" t="n">
        <v>5.14</v>
      </c>
      <c r="Z40" s="32" t="n">
        <v>0.54</v>
      </c>
      <c r="AA40" s="32" t="n">
        <v>0.52</v>
      </c>
      <c r="AB40" s="32" t="n">
        <v>2.89</v>
      </c>
      <c r="AC40" s="32" t="n">
        <v>2.82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2083</v>
      </c>
      <c r="E41" s="115" t="n">
        <v>23.3</v>
      </c>
      <c r="F41" s="116" t="n">
        <v>4.147</v>
      </c>
      <c r="G41" s="117" t="n">
        <v>36.483</v>
      </c>
      <c r="H41" s="115" t="n">
        <v>60</v>
      </c>
      <c r="I41" s="115" t="n">
        <v>59.3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109.430192197379</v>
      </c>
      <c r="K41" s="119" t="n">
        <f aca="false">IF(ISBLANK(E41),"",(0.000824493-(0.0000040899*E41)+(0.000000076438*E41^2)-(0.00000000082467*E41^3)+(0.0000000000053875*E41^4)))</f>
        <v>0.000761852082538149</v>
      </c>
      <c r="L41" s="119" t="n">
        <f aca="false">IF(ISBLANK(E41),"",(-0.00000572466+(0.00000010227*E41)-(0.0000000016546*E41^2)))</f>
        <v>-4.240034794E-006</v>
      </c>
      <c r="M41" s="119" t="n">
        <f aca="false">IF(ISBLANK(E41),"",IF(ISBLANK(G41),(O41+(K41*35)+(L41*35^1.5)+(0.00000048314*35^2)),(O41+(K41*G41)+(L41*G41^1.5)+(0.00000048314*G41^2))))</f>
        <v>1.02497304539383</v>
      </c>
      <c r="N41" s="120" t="n">
        <f aca="false">IF(ISBLANK(D41),"",IF(ISBLANK(G41),J41*(1+0.00001*(35-20)),J41*(1+0.00001*(G41-20))))</f>
        <v>109.448229575959</v>
      </c>
      <c r="O41" s="119" t="n">
        <f aca="false">IF(ISBLANK(E41),"",(0.999842594+(0.00006793952*E41)-(0.00000909529*E41^2)+(0.0000001001685*E41^3)-(0.000000001120083*E41^4)+(0.000000000006536332*E41^5)))</f>
        <v>0.997469672670003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4.31012960250771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4.20511507290574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192.490388047994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187.80043915597</v>
      </c>
      <c r="T41" s="32" t="n">
        <v>0.24</v>
      </c>
      <c r="U41" s="32" t="n">
        <v>0.23</v>
      </c>
      <c r="V41" s="32" t="n">
        <v>1.58</v>
      </c>
      <c r="W41" s="32" t="n">
        <v>1.54</v>
      </c>
      <c r="X41" s="32" t="n">
        <v>1.34</v>
      </c>
      <c r="Y41" s="32" t="n">
        <v>1.31</v>
      </c>
      <c r="Z41" s="32" t="n">
        <v>0.3</v>
      </c>
      <c r="AA41" s="32" t="n">
        <v>0.29</v>
      </c>
      <c r="AB41" s="32" t="n">
        <v>2.19</v>
      </c>
      <c r="AC41" s="32" t="n">
        <v>2.14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2084</v>
      </c>
      <c r="E42" s="115" t="n">
        <v>25.5</v>
      </c>
      <c r="F42" s="116" t="n">
        <v>4.347</v>
      </c>
      <c r="G42" s="117" t="n">
        <v>36.19</v>
      </c>
      <c r="H42" s="115" t="n">
        <v>40</v>
      </c>
      <c r="I42" s="115" t="n">
        <v>45.7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109.283119775488</v>
      </c>
      <c r="K42" s="119" t="n">
        <f aca="false">IF(ISBLANK(E42),"",(0.000824493-(0.0000040899*E42)+(0.000000076438*E42^2)-(0.00000000082467*E42^3)+(0.0000000000053875*E42^4)))</f>
        <v>0.000758508167002969</v>
      </c>
      <c r="L42" s="119" t="n">
        <f aca="false">IF(ISBLANK(E42),"",(-0.00000572466+(0.00000010227*E42)-(0.0000000016546*E42^2)))</f>
        <v>-4.19267865E-006</v>
      </c>
      <c r="M42" s="119" t="n">
        <f aca="false">IF(ISBLANK(E42),"",IF(ISBLANK(G42),(O42+(K42*35)+(L42*35^1.5)+(0.00000048314*35^2)),(O42+(K42*G42)+(L42*G42^1.5)+(0.00000048314*G42^2))))</f>
        <v>1.02408903600193</v>
      </c>
      <c r="N42" s="120" t="n">
        <f aca="false">IF(ISBLANK(D42),"",IF(ISBLANK(G42),J42*(1+0.00001*(35-20)),J42*(1+0.00001*(G42-20))))</f>
        <v>109.30081271258</v>
      </c>
      <c r="O42" s="119" t="n">
        <f aca="false">IF(ISBLANK(E42),"",(0.999842594+(0.00006793952*E42)-(0.00000909529*E42^2)+(0.0000001001685*E42^3)-(0.000000001120083*E42^4)+(0.000000000006536332*E42^5)))</f>
        <v>0.996918646721861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4.52497678415646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4.418538452303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202.085463180428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197.331927279852</v>
      </c>
      <c r="T42" s="32" t="n">
        <v>0.01</v>
      </c>
      <c r="U42" s="32" t="n">
        <v>0.01</v>
      </c>
      <c r="V42" s="32" t="n">
        <v>0.02</v>
      </c>
      <c r="W42" s="32" t="n">
        <v>0.02</v>
      </c>
      <c r="X42" s="32" t="n">
        <v>0.01</v>
      </c>
      <c r="Y42" s="32" t="n">
        <v>0.01</v>
      </c>
      <c r="Z42" s="32" t="n">
        <v>0.08</v>
      </c>
      <c r="AA42" s="32" t="n">
        <v>0.08</v>
      </c>
      <c r="AB42" s="32" t="n">
        <v>1.42</v>
      </c>
      <c r="AC42" s="32" t="n">
        <v>1.39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2085</v>
      </c>
      <c r="E43" s="115" t="n">
        <v>27.3</v>
      </c>
      <c r="F43" s="116" t="n">
        <v>4.755</v>
      </c>
      <c r="G43" s="117" t="n">
        <v>35.576</v>
      </c>
      <c r="H43" s="115" t="n">
        <v>20</v>
      </c>
      <c r="I43" s="115" t="n">
        <v>22.2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116.158259585244</v>
      </c>
      <c r="K43" s="119" t="n">
        <f aca="false">IF(ISBLANK(E43),"",(0.000824493-(0.0000040899*E43)+(0.000000076438*E43^2)-(0.00000000082467*E43^3)+(0.0000000000053875*E43^4)))</f>
        <v>0.000756020652891949</v>
      </c>
      <c r="L43" s="119" t="n">
        <f aca="false">IF(ISBLANK(E43),"",(-0.00000572466+(0.00000010227*E43)-(0.0000000016546*E43^2)))</f>
        <v>-4.165845834E-006</v>
      </c>
      <c r="M43" s="119" t="n">
        <f aca="false">IF(ISBLANK(E43),"",IF(ISBLANK(G43),(O43+(K43*35)+(L43*35^1.5)+(0.00000048314*35^2)),(O43+(K43*G43)+(L43*G43^1.5)+(0.00000048314*G43^2))))</f>
        <v>1.02305744796327</v>
      </c>
      <c r="N43" s="120" t="n">
        <f aca="false">IF(ISBLANK(D43),"",IF(ISBLANK(G43),J43*(1+0.00001*(35-20)),J43*(1+0.00001*(G43-20))))</f>
        <v>116.176352395757</v>
      </c>
      <c r="O43" s="119" t="n">
        <f aca="false">IF(ISBLANK(E43),"",(0.999842594+(0.00006793952*E43)-(0.00000909529*E43^2)+(0.0000001001685*E43^3)-(0.000000001120083*E43^4)+(0.000000000006536332*E43^5)))</f>
        <v>0.996433742949107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4.65298712999896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4.54811911028284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207.802405225753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203.118999465232</v>
      </c>
      <c r="T43" s="32" t="n">
        <v>0.01</v>
      </c>
      <c r="U43" s="32" t="n">
        <v>0.01</v>
      </c>
      <c r="V43" s="32" t="n">
        <v>0.04</v>
      </c>
      <c r="W43" s="32" t="n">
        <v>0.04</v>
      </c>
      <c r="X43" s="32" t="n">
        <v>0.03</v>
      </c>
      <c r="Y43" s="32" t="n">
        <v>0.03</v>
      </c>
      <c r="Z43" s="32" t="n">
        <v>0.04</v>
      </c>
      <c r="AA43" s="32" t="n">
        <v>0.04</v>
      </c>
      <c r="AB43" s="32" t="n">
        <v>1.12</v>
      </c>
      <c r="AC43" s="32" t="n">
        <v>1.1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2040</v>
      </c>
      <c r="E44" s="115" t="n">
        <v>28</v>
      </c>
      <c r="F44" s="116" t="n">
        <v>4.329</v>
      </c>
      <c r="G44" s="117" t="n">
        <v>35.339</v>
      </c>
      <c r="H44" s="115" t="n">
        <v>10</v>
      </c>
      <c r="I44" s="115" t="n">
        <v>11.7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110.01</v>
      </c>
      <c r="K44" s="119" t="n">
        <f aca="false">IF(ISBLANK(E44),"",(0.000824493-(0.0000040899*E44)+(0.000000076438*E44^2)-(0.00000000082467*E44^3)+(0.0000000000053875*E44^4)))</f>
        <v>0.00075511149536</v>
      </c>
      <c r="L44" s="119" t="n">
        <f aca="false">IF(ISBLANK(E44),"",(-0.00000572466+(0.00000010227*E44)-(0.0000000016546*E44^2)))</f>
        <v>-4.1583064E-006</v>
      </c>
      <c r="M44" s="119" t="n">
        <f aca="false">IF(ISBLANK(E44),"",IF(ISBLANK(G44),(O44+(K44*35)+(L44*35^1.5)+(0.00000048314*35^2)),(O44+(K44*G44)+(L44*G44^1.5)+(0.00000048314*G44^2))))</f>
        <v>1.02265180080355</v>
      </c>
      <c r="N44" s="120" t="n">
        <f aca="false">IF(ISBLANK(D44),"",IF(ISBLANK(G44),J44*(1+0.00001*(35-20)),J44*(1+0.00001*(G44-20))))</f>
        <v>110.0268744339</v>
      </c>
      <c r="O44" s="119" t="n">
        <f aca="false">IF(ISBLANK(E44),"",(0.999842594+(0.00006793952*E44)-(0.00000909529*E44^2)+(0.0000001001685*E44^3)-(0.000000001120083*E44^4)+(0.000000000006536332*E44^5)))</f>
        <v>0.996237119054642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4.47588242184241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4.37674134864424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199.892908959482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195.465268630452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2041</v>
      </c>
      <c r="E45" s="115" t="n">
        <v>28</v>
      </c>
      <c r="F45" s="116" t="n">
        <v>4.371</v>
      </c>
      <c r="G45" s="117" t="n">
        <v>35.336</v>
      </c>
      <c r="H45" s="115" t="n">
        <v>0</v>
      </c>
      <c r="I45" s="115" t="n">
        <v>3.5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111.07</v>
      </c>
      <c r="K45" s="119" t="n">
        <f aca="false">IF(ISBLANK(E45),"",(0.000824493-(0.0000040899*E45)+(0.000000076438*E45^2)-(0.00000000082467*E45^3)+(0.0000000000053875*E45^4)))</f>
        <v>0.00075511149536</v>
      </c>
      <c r="L45" s="119" t="n">
        <f aca="false">IF(ISBLANK(E45),"",(-0.00000572466+(0.00000010227*E45)-(0.0000000016546*E45^2)))</f>
        <v>-4.1583064E-006</v>
      </c>
      <c r="M45" s="119" t="n">
        <f aca="false">IF(ISBLANK(E45),"",IF(ISBLANK(G45),(O45+(K45*35)+(L45*35^1.5)+(0.00000048314*35^2)),(O45+(K45*G45)+(L45*G45^1.5)+(0.00000048314*G45^2))))</f>
        <v>1.02264954426771</v>
      </c>
      <c r="N45" s="120" t="n">
        <f aca="false">IF(ISBLANK(D45),"",IF(ISBLANK(G45),J45*(1+0.00001*(35-20)),J45*(1+0.00001*(G45-20))))</f>
        <v>111.0870336952</v>
      </c>
      <c r="O45" s="119" t="n">
        <f aca="false">IF(ISBLANK(E45),"",(0.999842594+(0.00006793952*E45)-(0.00000909529*E45^2)+(0.0000001001685*E45^3)-(0.000000001120083*E45^4)+(0.000000000006536332*E45^5)))</f>
        <v>0.996237119054642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4.47553282578156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4.37640915293849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199.877295999404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195.450432770233</v>
      </c>
      <c r="T45" s="32" t="n">
        <v>0.02</v>
      </c>
      <c r="U45" s="32" t="n">
        <v>0.02</v>
      </c>
      <c r="V45" s="32" t="n">
        <v>0.32</v>
      </c>
      <c r="W45" s="32" t="n">
        <v>0.31</v>
      </c>
      <c r="X45" s="32" t="n">
        <v>0.3</v>
      </c>
      <c r="Y45" s="32" t="n">
        <v>0.29</v>
      </c>
      <c r="Z45" s="32" t="n">
        <v>0.02</v>
      </c>
      <c r="AA45" s="32" t="n">
        <v>0.02</v>
      </c>
      <c r="AB45" s="32" t="n">
        <v>0.82</v>
      </c>
      <c r="AC45" s="32" t="n">
        <v>0.8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40980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-0°0</v>
      </c>
      <c r="P9" s="29" t="s">
        <v>16</v>
      </c>
      <c r="Q9" s="33" t="n">
        <f aca="false">IF(ISBLANK(I9),"",IF(ISBLANK(J9),"",IF(J9&gt;60,"ERREUR !!",O11*(I9+(J9/60)))))</f>
        <v>0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41345</v>
      </c>
      <c r="K11" s="38"/>
      <c r="L11" s="38"/>
      <c r="M11" s="38"/>
      <c r="N11" s="39" t="str">
        <f aca="false">I9&amp;"°"&amp;J9</f>
        <v>0°0</v>
      </c>
      <c r="O11" s="40" t="n">
        <f aca="false">IF(P9=M10,-1,1)</f>
        <v>-1</v>
      </c>
      <c r="P11" s="41" t="str">
        <f aca="false">TEXT(J11,"aaaa-mm-jj")&amp;"T"&amp;TEXT(J12,"hh:mm:ss")&amp;"z"</f>
        <v>2017-03-13T04:30:00z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0.1875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21.4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1" t="n">
        <v>5.0146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5.0145297956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0.00399434554579732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109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109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2200</v>
      </c>
      <c r="E35" s="115" t="n">
        <v>7.3</v>
      </c>
      <c r="F35" s="116" t="n">
        <v>5.59</v>
      </c>
      <c r="G35" s="117" t="n">
        <v>34.956</v>
      </c>
      <c r="H35" s="115" t="n">
        <v>2000</v>
      </c>
      <c r="I35" s="115" t="n">
        <v>2021</v>
      </c>
      <c r="J35" s="154" t="n">
        <v>112.01</v>
      </c>
      <c r="K35" s="119" t="n">
        <f aca="false">IF(ISBLANK(E35),"",(0.000824493-(0.0000040899*E35)+(0.000000076438*E35^2)-(0.00000000082467*E35^3)+(0.0000000000053875*E35^4)))</f>
        <v>0.000798404599922949</v>
      </c>
      <c r="L35" s="119" t="n">
        <f aca="false">IF(ISBLANK(E35),"",(-0.00000572466+(0.00000010227*E35)-(0.0000000016546*E35^2)))</f>
        <v>-5.066262634E-006</v>
      </c>
      <c r="M35" s="119" t="n">
        <f aca="false">IF(ISBLANK(E35),"",IF(ISBLANK(G35),(O35+(K35*35)+(L35*35^1.5)+(0.00000048314*35^2)),(O35+(K35*G35)+(L35*G35^1.5)+(0.00000048314*G35^2))))</f>
        <v>1.02734212003388</v>
      </c>
      <c r="N35" s="120" t="n">
        <f aca="false">IF(ISBLANK(D35),"",IF(ISBLANK(G35),J35*(1+0.00001*(35-20)),J35*(1+0.00001*(G35-20))))</f>
        <v>112.0267522156</v>
      </c>
      <c r="O35" s="119" t="n">
        <f aca="false">IF(ISBLANK(E35),"",(0.999842594+(0.00006793952*E35)-(0.00000909529*E35^2)+(0.0000001001685*E35^3)-(0.000000001120083*E35^4)+(0.000000000006536332*E35^5)))</f>
        <v>0.999889786405409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5.67914529822025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5.52799811034026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253.630629018516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246.880395607796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2201</v>
      </c>
      <c r="E36" s="115" t="n">
        <v>8.4</v>
      </c>
      <c r="F36" s="116" t="n">
        <v>3.557</v>
      </c>
      <c r="G36" s="117" t="n">
        <v>34.64</v>
      </c>
      <c r="H36" s="115" t="n">
        <v>1000</v>
      </c>
      <c r="I36" s="115" t="n">
        <v>1008.5</v>
      </c>
      <c r="J36" s="154" t="n">
        <v>113.22</v>
      </c>
      <c r="K36" s="119" t="n">
        <f aca="false">IF(ISBLANK(E36),"",(0.000824493-(0.0000040899*E36)+(0.000000076438*E36^2)-(0.00000000082467*E36^3)+(0.0000000000053875*E36^4)))</f>
        <v>0.00079506934289184</v>
      </c>
      <c r="L36" s="119" t="n">
        <f aca="false">IF(ISBLANK(E36),"",(-0.00000572466+(0.00000010227*E36)-(0.0000000016546*E36^2)))</f>
        <v>-4.982340576E-006</v>
      </c>
      <c r="M36" s="119" t="n">
        <f aca="false">IF(ISBLANK(E36),"",IF(ISBLANK(G36),(O36+(K36*35)+(L36*35^1.5)+(0.00000048314*35^2)),(O36+(K36*G36)+(L36*G36^1.5)+(0.00000048314*G36^2))))</f>
        <v>1.02693074403258</v>
      </c>
      <c r="N36" s="120" t="n">
        <f aca="false">IF(ISBLANK(D36),"",IF(ISBLANK(G36),J36*(1+0.00001*(35-20)),J36*(1+0.00001*(G36-20))))</f>
        <v>113.236575408</v>
      </c>
      <c r="O36" s="119" t="n">
        <f aca="false">IF(ISBLANK(E36),"",(0.999842594+(0.00006793952*E36)-(0.00000909529*E36^2)+(0.0000001001685*E36^3)-(0.000000001120083*E36^4)+(0.000000000006536332*E36^5)))</f>
        <v>0.999825589360969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3.56880145836065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3.4752114289096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159.382673130387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155.202942415103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2202</v>
      </c>
      <c r="E37" s="115" t="n">
        <v>10.7</v>
      </c>
      <c r="F37" s="116" t="n">
        <v>3.042</v>
      </c>
      <c r="G37" s="117" t="n">
        <v>34.601</v>
      </c>
      <c r="H37" s="115" t="n">
        <v>500</v>
      </c>
      <c r="I37" s="115" t="n">
        <v>504.1</v>
      </c>
      <c r="J37" s="154" t="n">
        <v>120.19</v>
      </c>
      <c r="K37" s="119" t="n">
        <f aca="false">IF(ISBLANK(E37),"",(0.000824493-(0.0000040899*E37)+(0.000000076438*E37^2)-(0.00000000082467*E37^3)+(0.0000000000053875*E37^4)))</f>
        <v>0.000788542819544229</v>
      </c>
      <c r="L37" s="119" t="n">
        <f aca="false">IF(ISBLANK(E37),"",(-0.00000572466+(0.00000010227*E37)-(0.0000000016546*E37^2)))</f>
        <v>-4.819806154E-006</v>
      </c>
      <c r="M37" s="119" t="n">
        <f aca="false">IF(ISBLANK(E37),"",IF(ISBLANK(G37),(O37+(K37*35)+(L37*35^1.5)+(0.00000048314*35^2)),(O37+(K37*G37)+(L37*G37^1.5)+(0.00000048314*G37^2))))</f>
        <v>1.0265189865895</v>
      </c>
      <c r="N37" s="120" t="n">
        <f aca="false">IF(ISBLANK(D37),"",IF(ISBLANK(G37),J37*(1+0.00001*(35-20)),J37*(1+0.00001*(G37-20))))</f>
        <v>120.2075489419</v>
      </c>
      <c r="O37" s="119" t="n">
        <f aca="false">IF(ISBLANK(E37),"",(0.999842594+(0.00006793952*E37)-(0.00000909529*E37^2)+(0.0000001001685*E37^3)-(0.000000001120083*E37^4)+(0.000000000006536332*E37^5)))</f>
        <v>0.999637172582749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2.86997571916548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2.79583305974754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128.17311561793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124.861904448325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2203</v>
      </c>
      <c r="E38" s="115" t="n">
        <v>17.8</v>
      </c>
      <c r="F38" s="116" t="n">
        <v>3.784</v>
      </c>
      <c r="G38" s="117" t="n">
        <v>35.758</v>
      </c>
      <c r="H38" s="115" t="n">
        <v>100</v>
      </c>
      <c r="I38" s="115" t="n">
        <v>102.1</v>
      </c>
      <c r="J38" s="154" t="n">
        <v>114.72</v>
      </c>
      <c r="K38" s="119" t="n">
        <f aca="false">IF(ISBLANK(E38),"",(0.000824493-(0.0000040899*E38)+(0.000000076438*E38^2)-(0.00000000082467*E38^3)+(0.0000000000053875*E38^4)))</f>
        <v>0.00077180129975558</v>
      </c>
      <c r="L38" s="119" t="n">
        <f aca="false">IF(ISBLANK(E38),"",(-0.00000572466+(0.00000010227*E38)-(0.0000000016546*E38^2)))</f>
        <v>-4.428497464E-006</v>
      </c>
      <c r="M38" s="119" t="n">
        <f aca="false">IF(ISBLANK(E38),"",IF(ISBLANK(G38),(O38+(K38*35)+(L38*35^1.5)+(0.00000048314*35^2)),(O38+(K38*G38)+(L38*G38^1.5)+(0.00000048314*G38^2))))</f>
        <v>1.02590323257539</v>
      </c>
      <c r="N38" s="120" t="n">
        <f aca="false">IF(ISBLANK(D38),"",IF(ISBLANK(G38),J38*(1+0.00001*(35-20)),J38*(1+0.00001*(G38-20))))</f>
        <v>114.7380775776</v>
      </c>
      <c r="O38" s="119" t="n">
        <f aca="false">IF(ISBLANK(E38),"",(0.999842594+(0.00006793952*E38)-(0.00000909529*E38^2)+(0.0000001001685*E38^3)-(0.000000001120083*E38^4)+(0.000000000006536332*E38^5)))</f>
        <v>0.998634328607839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3.74695481168963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3.65234721240074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167.339001890059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163.113826505817</v>
      </c>
      <c r="T38" s="32" t="n">
        <v>0.08</v>
      </c>
      <c r="U38" s="32" t="n">
        <v>0.08</v>
      </c>
      <c r="V38" s="124" t="n">
        <v>11.6</v>
      </c>
      <c r="W38" s="124" t="n">
        <v>11.3</v>
      </c>
      <c r="X38" s="124" t="n">
        <v>11.5</v>
      </c>
      <c r="Y38" s="124" t="n">
        <v>11.3</v>
      </c>
      <c r="Z38" s="32" t="n">
        <v>0.94</v>
      </c>
      <c r="AA38" s="32" t="n">
        <v>0.92</v>
      </c>
      <c r="AB38" s="32" t="n">
        <v>4.74</v>
      </c>
      <c r="AC38" s="32" t="n">
        <v>4.63</v>
      </c>
      <c r="AD38" s="142" t="n">
        <v>0.0311</v>
      </c>
      <c r="AE38" s="142" t="n">
        <v>0.022</v>
      </c>
      <c r="AF38" s="142" t="n">
        <v>0.0025</v>
      </c>
      <c r="AG38" s="142" t="n">
        <v>0.0438</v>
      </c>
      <c r="AH38" s="142" t="n">
        <v>0.0086</v>
      </c>
      <c r="AI38" s="142" t="s">
        <v>169</v>
      </c>
      <c r="AJ38" s="142" t="s">
        <v>169</v>
      </c>
      <c r="AK38" s="142" t="s">
        <v>169</v>
      </c>
      <c r="AL38" s="142" t="n">
        <v>0.0517</v>
      </c>
      <c r="AM38" s="142" t="n">
        <v>0.0041</v>
      </c>
      <c r="AN38" s="142" t="s">
        <v>169</v>
      </c>
      <c r="AO38" s="142" t="s">
        <v>169</v>
      </c>
      <c r="AP38" s="142" t="n">
        <v>0.0085</v>
      </c>
      <c r="AQ38" s="142"/>
      <c r="AR38" s="142" t="n">
        <v>0.0431</v>
      </c>
      <c r="AS38" s="142" t="n">
        <v>0.0249</v>
      </c>
      <c r="AT38" s="142"/>
      <c r="AU38" s="142" t="n">
        <v>0.017</v>
      </c>
      <c r="AV38" s="142" t="s">
        <v>169</v>
      </c>
      <c r="AW38" s="142"/>
      <c r="AX38" s="142" t="n">
        <v>0.0337</v>
      </c>
      <c r="AY38" s="142" t="n">
        <v>0.118</v>
      </c>
      <c r="BA38" s="142" t="s">
        <v>169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2204</v>
      </c>
      <c r="E39" s="115" t="n">
        <v>19.8</v>
      </c>
      <c r="F39" s="116" t="n">
        <v>3.782</v>
      </c>
      <c r="G39" s="117" t="n">
        <v>36.094</v>
      </c>
      <c r="H39" s="115" t="n">
        <v>80</v>
      </c>
      <c r="I39" s="115" t="n">
        <v>80.3</v>
      </c>
      <c r="J39" s="154" t="n">
        <v>109.42</v>
      </c>
      <c r="K39" s="119" t="n">
        <f aca="false">IF(ISBLANK(E39),"",(0.000824493-(0.0000040899*E39)+(0.000000076438*E39^2)-(0.00000000082467*E39^3)+(0.0000000000053875*E39^4)))</f>
        <v>0.00076790635546998</v>
      </c>
      <c r="L39" s="119" t="n">
        <f aca="false">IF(ISBLANK(E39),"",(-0.00000572466+(0.00000010227*E39)-(0.0000000016546*E39^2)))</f>
        <v>-4.348383384E-006</v>
      </c>
      <c r="M39" s="119" t="n">
        <f aca="false">IF(ISBLANK(E39),"",IF(ISBLANK(G39),(O39+(K39*35)+(L39*35^1.5)+(0.00000048314*35^2)),(O39+(K39*G39)+(L39*G39^1.5)+(0.00000048314*G39^2))))</f>
        <v>1.02565066941441</v>
      </c>
      <c r="N39" s="120" t="n">
        <f aca="false">IF(ISBLANK(D39),"",IF(ISBLANK(G39),J39*(1+0.00001*(35-20)),J39*(1+0.00001*(G39-20))))</f>
        <v>109.4376100548</v>
      </c>
      <c r="O39" s="119" t="n">
        <f aca="false">IF(ISBLANK(E39),"",(0.999842594+(0.00006793952*E39)-(0.00000909529*E39^2)+(0.0000001001685*E39^3)-(0.000000001120083*E39^4)+(0.000000000006536332*E39^5)))</f>
        <v>0.998247365763169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3.92975360422572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3.83147373800223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175.502795964721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171.11361713918</v>
      </c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BA39" s="142"/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2205</v>
      </c>
      <c r="E40" s="115" t="n">
        <v>20</v>
      </c>
      <c r="F40" s="116" t="n">
        <v>3.865</v>
      </c>
      <c r="G40" s="117" t="n">
        <v>36.095</v>
      </c>
      <c r="H40" s="115" t="n">
        <v>80</v>
      </c>
      <c r="I40" s="115" t="n">
        <v>80.7</v>
      </c>
      <c r="J40" s="154" t="n">
        <v>111.82</v>
      </c>
      <c r="K40" s="119" t="n">
        <f aca="false">IF(ISBLANK(E40),"",(0.000824493-(0.0000040899*E40)+(0.000000076438*E40^2)-(0.00000000082467*E40^3)+(0.0000000000053875*E40^4)))</f>
        <v>0.00076753484</v>
      </c>
      <c r="L40" s="119" t="n">
        <f aca="false">IF(ISBLANK(E40),"",(-0.00000572466+(0.00000010227*E40)-(0.0000000016546*E40^2)))</f>
        <v>-4.3411E-006</v>
      </c>
      <c r="M40" s="119" t="n">
        <f aca="false">IF(ISBLANK(E40),"",IF(ISBLANK(G40),(O40+(K40*35)+(L40*35^1.5)+(0.00000048314*35^2)),(O40+(K40*G40)+(L40*G40^1.5)+(0.00000048314*G40^2))))</f>
        <v>1.02559855622206</v>
      </c>
      <c r="N40" s="120" t="n">
        <f aca="false">IF(ISBLANK(D40),"",IF(ISBLANK(G40),J40*(1+0.00001*(35-20)),J40*(1+0.00001*(G40-20))))</f>
        <v>111.837997429</v>
      </c>
      <c r="O40" s="119" t="n">
        <f aca="false">IF(ISBLANK(E40),"",(0.999842594+(0.00006793952*E40)-(0.00000909529*E40^2)+(0.0000001001685*E40^3)-(0.000000001120083*E40^4)+(0.000000000006536332*E40^5)))</f>
        <v>0.9982063193824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3.92856105462479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3.83050564062434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175.449536699543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171.070381910283</v>
      </c>
      <c r="T40" s="32" t="n">
        <v>0.18</v>
      </c>
      <c r="U40" s="32" t="n">
        <v>0.18</v>
      </c>
      <c r="V40" s="32" t="n">
        <v>7.69</v>
      </c>
      <c r="W40" s="32" t="n">
        <v>7.51</v>
      </c>
      <c r="X40" s="32" t="n">
        <v>7.51</v>
      </c>
      <c r="Y40" s="32" t="n">
        <v>7.34</v>
      </c>
      <c r="Z40" s="32" t="n">
        <v>0.67</v>
      </c>
      <c r="AA40" s="32" t="n">
        <v>0.66</v>
      </c>
      <c r="AB40" s="32" t="n">
        <v>3.35</v>
      </c>
      <c r="AC40" s="32" t="n">
        <v>3.27</v>
      </c>
      <c r="AD40" s="142" t="n">
        <v>0.0482</v>
      </c>
      <c r="AE40" s="142" t="n">
        <v>0.0361</v>
      </c>
      <c r="AF40" s="142" t="n">
        <v>0.006</v>
      </c>
      <c r="AG40" s="142" t="n">
        <v>0.0709</v>
      </c>
      <c r="AH40" s="142" t="n">
        <v>0.0163</v>
      </c>
      <c r="AI40" s="142" t="n">
        <v>0.0017</v>
      </c>
      <c r="AJ40" s="142" t="n">
        <v>0.0025</v>
      </c>
      <c r="AK40" s="142" t="n">
        <v>0.0009</v>
      </c>
      <c r="AL40" s="142" t="n">
        <v>0.0806</v>
      </c>
      <c r="AM40" s="142" t="n">
        <v>0.0073</v>
      </c>
      <c r="AN40" s="142" t="n">
        <v>0.0024</v>
      </c>
      <c r="AO40" s="142" t="s">
        <v>169</v>
      </c>
      <c r="AP40" s="142" t="n">
        <v>0.0163</v>
      </c>
      <c r="AQ40" s="142"/>
      <c r="AR40" s="142" t="n">
        <v>0.0511</v>
      </c>
      <c r="AS40" s="142" t="n">
        <v>0.0385</v>
      </c>
      <c r="AT40" s="142"/>
      <c r="AU40" s="142" t="n">
        <v>0.0248</v>
      </c>
      <c r="AV40" s="142" t="s">
        <v>169</v>
      </c>
      <c r="AW40" s="142"/>
      <c r="AX40" s="142" t="n">
        <v>0.0486</v>
      </c>
      <c r="AY40" s="142" t="n">
        <v>0.2161</v>
      </c>
      <c r="BA40" s="142" t="s">
        <v>169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2207</v>
      </c>
      <c r="E41" s="115" t="n">
        <v>21.3</v>
      </c>
      <c r="F41" s="116" t="n">
        <v>3.827</v>
      </c>
      <c r="G41" s="117" t="n">
        <v>36.251</v>
      </c>
      <c r="H41" s="115" t="n">
        <v>60</v>
      </c>
      <c r="I41" s="115" t="n">
        <v>60.2</v>
      </c>
      <c r="J41" s="154" t="n">
        <v>112.82</v>
      </c>
      <c r="K41" s="119" t="n">
        <f aca="false">IF(ISBLANK(E41),"",(0.000824493-(0.0000040899*E41)+(0.000000076438*E41^2)-(0.00000000082467*E41^3)+(0.0000000000053875*E41^4)))</f>
        <v>0.000765196941676249</v>
      </c>
      <c r="L41" s="119" t="n">
        <f aca="false">IF(ISBLANK(E41),"",(-0.00000572466+(0.00000010227*E41)-(0.0000000016546*E41^2)))</f>
        <v>-4.296984474E-006</v>
      </c>
      <c r="M41" s="119" t="n">
        <f aca="false">IF(ISBLANK(E41),"",IF(ISBLANK(G41),(O41+(K41*35)+(L41*35^1.5)+(0.00000048314*35^2)),(O41+(K41*G41)+(L41*G41^1.5)+(0.00000048314*G41^2))))</f>
        <v>1.0253655499926</v>
      </c>
      <c r="N41" s="120" t="n">
        <f aca="false">IF(ISBLANK(D41),"",IF(ISBLANK(G41),J41*(1+0.00001*(35-20)),J41*(1+0.00001*(G41-20))))</f>
        <v>112.8383343782</v>
      </c>
      <c r="O41" s="119" t="n">
        <f aca="false">IF(ISBLANK(E41),"",(0.999842594+(0.00006793952*E41)-(0.00000909529*E41^2)+(0.0000001001685*E41^3)-(0.000000001120083*E41^4)+(0.000000000006536332*E41^5)))</f>
        <v>0.997929356909852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3.8546712192712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3.75931414830451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172.149616652652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167.89096986328</v>
      </c>
      <c r="T41" s="32" t="n">
        <v>0.32</v>
      </c>
      <c r="U41" s="32" t="n">
        <v>0.31</v>
      </c>
      <c r="V41" s="32" t="n">
        <v>6.48</v>
      </c>
      <c r="W41" s="32" t="n">
        <v>6.33</v>
      </c>
      <c r="X41" s="32" t="n">
        <v>6.17</v>
      </c>
      <c r="Y41" s="32" t="n">
        <v>6.02</v>
      </c>
      <c r="Z41" s="32" t="n">
        <v>0.55</v>
      </c>
      <c r="AA41" s="32" t="n">
        <v>0.54</v>
      </c>
      <c r="AB41" s="32" t="n">
        <v>2.99</v>
      </c>
      <c r="AC41" s="32" t="n">
        <v>2.92</v>
      </c>
      <c r="AD41" s="142" t="n">
        <v>0.0635</v>
      </c>
      <c r="AE41" s="142" t="n">
        <v>0.0484</v>
      </c>
      <c r="AF41" s="142" t="n">
        <v>0.0122</v>
      </c>
      <c r="AG41" s="142" t="n">
        <v>0.0765</v>
      </c>
      <c r="AH41" s="142" t="n">
        <v>0.035</v>
      </c>
      <c r="AI41" s="142" t="n">
        <v>0.0054</v>
      </c>
      <c r="AJ41" s="142" t="n">
        <v>0.0074</v>
      </c>
      <c r="AK41" s="142" t="n">
        <v>0.002</v>
      </c>
      <c r="AL41" s="142" t="n">
        <v>0.0909</v>
      </c>
      <c r="AM41" s="142" t="n">
        <v>0.0096</v>
      </c>
      <c r="AN41" s="142" t="n">
        <v>0.0036</v>
      </c>
      <c r="AO41" s="142" t="s">
        <v>169</v>
      </c>
      <c r="AP41" s="142" t="n">
        <v>0.0321</v>
      </c>
      <c r="AQ41" s="142"/>
      <c r="AR41" s="142" t="n">
        <v>0.0289</v>
      </c>
      <c r="AS41" s="142" t="n">
        <v>0.0558</v>
      </c>
      <c r="AT41" s="142"/>
      <c r="AU41" s="142" t="n">
        <v>0.0274</v>
      </c>
      <c r="AV41" s="142" t="s">
        <v>169</v>
      </c>
      <c r="AW41" s="142"/>
      <c r="AX41" s="142" t="n">
        <v>0.0535</v>
      </c>
      <c r="AY41" s="142" t="n">
        <v>0.3109</v>
      </c>
      <c r="BA41" s="142" t="s">
        <v>169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2208</v>
      </c>
      <c r="E42" s="115" t="n">
        <v>24.6</v>
      </c>
      <c r="F42" s="116" t="n">
        <v>4.098</v>
      </c>
      <c r="G42" s="117" t="n">
        <v>36.102</v>
      </c>
      <c r="H42" s="115" t="n">
        <v>40</v>
      </c>
      <c r="I42" s="115" t="n">
        <v>40.4</v>
      </c>
      <c r="J42" s="154" t="n">
        <v>112.27</v>
      </c>
      <c r="K42" s="119" t="n">
        <f aca="false">IF(ISBLANK(E42),"",(0.000824493-(0.0000040899*E42)+(0.000000076438*E42^2)-(0.00000000082467*E42^3)+(0.0000000000053875*E42^4)))</f>
        <v>0.0007598348734143</v>
      </c>
      <c r="L42" s="119" t="n">
        <f aca="false">IF(ISBLANK(E42),"",(-0.00000572466+(0.00000010227*E42)-(0.0000000016546*E42^2)))</f>
        <v>-4.210115736E-006</v>
      </c>
      <c r="M42" s="119" t="n">
        <f aca="false">IF(ISBLANK(E42),"",IF(ISBLANK(G42),(O42+(K42*35)+(L42*35^1.5)+(0.00000048314*35^2)),(O42+(K42*G42)+(L42*G42^1.5)+(0.00000048314*G42^2))))</f>
        <v>1.02429770158512</v>
      </c>
      <c r="N42" s="120" t="n">
        <f aca="false">IF(ISBLANK(D42),"",IF(ISBLANK(G42),J42*(1+0.00001*(35-20)),J42*(1+0.00001*(G42-20))))</f>
        <v>112.2880777154</v>
      </c>
      <c r="O42" s="119" t="n">
        <f aca="false">IF(ISBLANK(E42),"",(0.999842594+(0.00006793952*E42)-(0.00000909529*E42^2)+(0.0000001001685*E42^3)-(0.000000001120083*E42^4)+(0.000000000006536332*E42^5)))</f>
        <v>0.997149692959927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4.14933008094652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4.05090246177976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185.309081415072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180.913303943084</v>
      </c>
      <c r="T42" s="32" t="n">
        <v>0.05</v>
      </c>
      <c r="U42" s="32" t="n">
        <v>0.05</v>
      </c>
      <c r="V42" s="32" t="n">
        <v>0.32</v>
      </c>
      <c r="W42" s="32" t="n">
        <v>0.31</v>
      </c>
      <c r="X42" s="32" t="n">
        <v>0.27</v>
      </c>
      <c r="Y42" s="32" t="n">
        <v>0.27</v>
      </c>
      <c r="Z42" s="32" t="n">
        <v>0.14</v>
      </c>
      <c r="AA42" s="32" t="n">
        <v>0.14</v>
      </c>
      <c r="AB42" s="32" t="n">
        <v>1.61</v>
      </c>
      <c r="AC42" s="32" t="n">
        <v>1.57</v>
      </c>
      <c r="AD42" s="142" t="n">
        <v>0.0788</v>
      </c>
      <c r="AE42" s="142" t="n">
        <v>0.0705</v>
      </c>
      <c r="AF42" s="142" t="n">
        <v>0.017</v>
      </c>
      <c r="AG42" s="142" t="n">
        <v>0.0897</v>
      </c>
      <c r="AH42" s="142" t="n">
        <v>0.0505</v>
      </c>
      <c r="AI42" s="142" t="n">
        <v>0.0084</v>
      </c>
      <c r="AJ42" s="142" t="n">
        <v>0.0133</v>
      </c>
      <c r="AK42" s="142" t="n">
        <v>0.0045</v>
      </c>
      <c r="AL42" s="142" t="n">
        <v>0.1498</v>
      </c>
      <c r="AM42" s="142" t="n">
        <v>0.0166</v>
      </c>
      <c r="AN42" s="142" t="n">
        <v>0.0033</v>
      </c>
      <c r="AO42" s="142" t="s">
        <v>169</v>
      </c>
      <c r="AP42" s="142" t="n">
        <v>0.0458</v>
      </c>
      <c r="AQ42" s="142"/>
      <c r="AR42" s="142" t="n">
        <v>0.0175</v>
      </c>
      <c r="AS42" s="142" t="n">
        <v>0.0764</v>
      </c>
      <c r="AT42" s="142"/>
      <c r="AU42" s="142" t="n">
        <v>0.0366</v>
      </c>
      <c r="AV42" s="142" t="s">
        <v>169</v>
      </c>
      <c r="AW42" s="142"/>
      <c r="AX42" s="142" t="n">
        <v>0.0718</v>
      </c>
      <c r="AY42" s="142" t="n">
        <v>0.4927</v>
      </c>
      <c r="BA42" s="142" t="s">
        <v>169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2209</v>
      </c>
      <c r="E43" s="115" t="n">
        <v>28.5</v>
      </c>
      <c r="F43" s="116" t="n">
        <v>4.418</v>
      </c>
      <c r="G43" s="117" t="n">
        <v>34.995</v>
      </c>
      <c r="H43" s="115" t="n">
        <v>20</v>
      </c>
      <c r="I43" s="115" t="n">
        <v>20.5</v>
      </c>
      <c r="J43" s="154" t="n">
        <v>113.16</v>
      </c>
      <c r="K43" s="119" t="n">
        <f aca="false">IF(ISBLANK(E43),"",(0.000824493-(0.0000040899*E43)+(0.000000076438*E43^2)-(0.00000000082467*E43^3)+(0.0000000000053875*E43^4)))</f>
        <v>0.000754481630047969</v>
      </c>
      <c r="L43" s="119" t="n">
        <f aca="false">IF(ISBLANK(E43),"",(-0.00000572466+(0.00000010227*E43)-(0.0000000016546*E43^2)))</f>
        <v>-4.15391385E-006</v>
      </c>
      <c r="M43" s="119" t="n">
        <f aca="false">IF(ISBLANK(E43),"",IF(ISBLANK(G43),(O43+(K43*35)+(L43*35^1.5)+(0.00000048314*35^2)),(O43+(K43*G43)+(L43*G43^1.5)+(0.00000048314*G43^2))))</f>
        <v>1.02222878652147</v>
      </c>
      <c r="N43" s="120" t="n">
        <f aca="false">IF(ISBLANK(D43),"",IF(ISBLANK(G43),J43*(1+0.00001*(35-20)),J43*(1+0.00001*(G43-20))))</f>
        <v>113.176968342</v>
      </c>
      <c r="O43" s="119" t="n">
        <f aca="false">IF(ISBLANK(E43),"",(0.999842594+(0.00006793952*E43)-(0.00000909529*E43^2)+(0.0000001001685*E43^3)-(0.000000001120083*E43^4)+(0.000000000006536332*E43^5)))</f>
        <v>0.996093961161005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4.43877344079819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4.34225048181518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198.235621866047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193.924906517866</v>
      </c>
      <c r="T43" s="32" t="n">
        <v>0.01</v>
      </c>
      <c r="U43" s="32" t="n">
        <v>0.01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0.02</v>
      </c>
      <c r="AA43" s="32" t="n">
        <v>0.02</v>
      </c>
      <c r="AB43" s="32" t="n">
        <v>0.69</v>
      </c>
      <c r="AC43" s="32" t="n">
        <v>0.67</v>
      </c>
      <c r="AD43" s="142" t="n">
        <v>0.0042</v>
      </c>
      <c r="AE43" s="142" t="n">
        <v>0.0078</v>
      </c>
      <c r="AF43" s="142" t="n">
        <v>0.0061</v>
      </c>
      <c r="AG43" s="142" t="n">
        <v>0.0049</v>
      </c>
      <c r="AH43" s="142" t="n">
        <v>0.0058</v>
      </c>
      <c r="AI43" s="142" t="s">
        <v>169</v>
      </c>
      <c r="AJ43" s="142" t="s">
        <v>169</v>
      </c>
      <c r="AK43" s="142" t="n">
        <v>0.001</v>
      </c>
      <c r="AL43" s="142" t="n">
        <v>0.0166</v>
      </c>
      <c r="AM43" s="142" t="n">
        <v>0.0056</v>
      </c>
      <c r="AN43" s="142" t="s">
        <v>169</v>
      </c>
      <c r="AO43" s="142" t="s">
        <v>169</v>
      </c>
      <c r="AP43" s="142" t="n">
        <v>0.0676</v>
      </c>
      <c r="AQ43" s="142"/>
      <c r="AR43" s="142" t="n">
        <v>0.0034</v>
      </c>
      <c r="AS43" s="142" t="n">
        <v>0.0065</v>
      </c>
      <c r="AT43" s="142"/>
      <c r="AU43" s="142" t="n">
        <v>0.019</v>
      </c>
      <c r="AV43" s="142" t="s">
        <v>169</v>
      </c>
      <c r="AW43" s="142"/>
      <c r="AX43" s="142" t="n">
        <v>0.0519</v>
      </c>
      <c r="AY43" s="142" t="n">
        <v>0.0963</v>
      </c>
      <c r="BA43" s="142" t="s">
        <v>169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2210</v>
      </c>
      <c r="E44" s="115" t="n">
        <v>28.6</v>
      </c>
      <c r="F44" s="116" t="n">
        <v>4.301</v>
      </c>
      <c r="G44" s="117" t="n">
        <v>34.999</v>
      </c>
      <c r="H44" s="115" t="n">
        <v>10</v>
      </c>
      <c r="I44" s="115" t="n">
        <v>10.6</v>
      </c>
      <c r="J44" s="154" t="n">
        <v>110.03</v>
      </c>
      <c r="K44" s="119" t="n">
        <f aca="false">IF(ISBLANK(E44),"",(0.000824493-(0.0000040899*E44)+(0.000000076438*E44^2)-(0.00000000082467*E44^3)+(0.0000000000053875*E44^4)))</f>
        <v>0.0007543575931871</v>
      </c>
      <c r="L44" s="119" t="n">
        <f aca="false">IF(ISBLANK(E44),"",(-0.00000572466+(0.00000010227*E44)-(0.0000000016546*E44^2)))</f>
        <v>-4.153134616E-006</v>
      </c>
      <c r="M44" s="119" t="n">
        <f aca="false">IF(ISBLANK(E44),"",IF(ISBLANK(G44),(O44+(K44*35)+(L44*35^1.5)+(0.00000048314*35^2)),(O44+(K44*G44)+(L44*G44^1.5)+(0.00000048314*G44^2))))</f>
        <v>1.02219871166488</v>
      </c>
      <c r="N44" s="120" t="n">
        <f aca="false">IF(ISBLANK(D44),"",IF(ISBLANK(G44),J44*(1+0.00001*(35-20)),J44*(1+0.00001*(G44-20))))</f>
        <v>110.0465033997</v>
      </c>
      <c r="O44" s="119" t="n">
        <f aca="false">IF(ISBLANK(E44),"",(0.999842594+(0.00006793952*E44)-(0.00000909529*E44^2)+(0.0000001001685*E44^3)-(0.000000001120083*E44^4)+(0.000000000006536332*E44^5)))</f>
        <v>0.996065060375924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4.44602159276333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4.34946898487282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198.55932433281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194.24728486442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2211</v>
      </c>
      <c r="E45" s="115" t="n">
        <v>28.6</v>
      </c>
      <c r="F45" s="116" t="n">
        <v>4.389</v>
      </c>
      <c r="G45" s="117" t="n">
        <v>34.998</v>
      </c>
      <c r="H45" s="115" t="n">
        <v>0</v>
      </c>
      <c r="I45" s="115" t="n">
        <v>2</v>
      </c>
      <c r="J45" s="154" t="n">
        <v>112.43</v>
      </c>
      <c r="K45" s="119" t="n">
        <f aca="false">IF(ISBLANK(E45),"",(0.000824493-(0.0000040899*E45)+(0.000000076438*E45^2)-(0.00000000082467*E45^3)+(0.0000000000053875*E45^4)))</f>
        <v>0.0007543575931871</v>
      </c>
      <c r="L45" s="119" t="n">
        <f aca="false">IF(ISBLANK(E45),"",(-0.00000572466+(0.00000010227*E45)-(0.0000000016546*E45^2)))</f>
        <v>-4.153134616E-006</v>
      </c>
      <c r="M45" s="119" t="n">
        <f aca="false">IF(ISBLANK(E45),"",IF(ISBLANK(G45),(O45+(K45*35)+(L45*35^1.5)+(0.00000048314*35^2)),(O45+(K45*G45)+(L45*G45^1.5)+(0.00000048314*G45^2))))</f>
        <v>1.02219796034356</v>
      </c>
      <c r="N45" s="120" t="n">
        <f aca="false">IF(ISBLANK(D45),"",IF(ISBLANK(G45),J45*(1+0.00001*(35-20)),J45*(1+0.00001*(G45-20))))</f>
        <v>112.4468622514</v>
      </c>
      <c r="O45" s="119" t="n">
        <f aca="false">IF(ISBLANK(E45),"",(0.999842594+(0.00006793952*E45)-(0.00000909529*E45^2)+(0.0000001001685*E45^3)-(0.000000001120083*E45^4)+(0.000000000006536332*E45^5)))</f>
        <v>0.996065060375924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4.43868915234969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4.34229897197004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198.231857543937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193.927072088182</v>
      </c>
      <c r="T45" s="32" t="n">
        <v>0.01</v>
      </c>
      <c r="U45" s="32" t="n">
        <v>0.01</v>
      </c>
      <c r="V45" s="32" t="n">
        <v>0</v>
      </c>
      <c r="W45" s="32" t="n">
        <v>0</v>
      </c>
      <c r="X45" s="32" t="n">
        <v>0</v>
      </c>
      <c r="Y45" s="32" t="n">
        <v>0</v>
      </c>
      <c r="Z45" s="32" t="n">
        <v>0.03</v>
      </c>
      <c r="AA45" s="32" t="n">
        <v>0.03</v>
      </c>
      <c r="AB45" s="32" t="n">
        <v>0.66</v>
      </c>
      <c r="AC45" s="32" t="n">
        <v>0.65</v>
      </c>
      <c r="AD45" s="142" t="n">
        <v>0.0042</v>
      </c>
      <c r="AE45" s="142" t="n">
        <v>0.0097</v>
      </c>
      <c r="AF45" s="142" t="n">
        <v>0.0102</v>
      </c>
      <c r="AG45" s="142" t="n">
        <v>0.0056</v>
      </c>
      <c r="AH45" s="142" t="n">
        <v>0.006</v>
      </c>
      <c r="AI45" s="142" t="s">
        <v>169</v>
      </c>
      <c r="AJ45" s="142" t="s">
        <v>169</v>
      </c>
      <c r="AK45" s="142" t="n">
        <v>0.0013</v>
      </c>
      <c r="AL45" s="142" t="n">
        <v>0.0201</v>
      </c>
      <c r="AM45" s="142" t="n">
        <v>0.0069</v>
      </c>
      <c r="AN45" s="142" t="s">
        <v>169</v>
      </c>
      <c r="AO45" s="142" t="s">
        <v>169</v>
      </c>
      <c r="AP45" s="142" t="n">
        <v>0.0715</v>
      </c>
      <c r="AQ45" s="142"/>
      <c r="AR45" s="142" t="n">
        <v>0.0048</v>
      </c>
      <c r="AS45" s="142" t="n">
        <v>0.007</v>
      </c>
      <c r="AT45" s="142"/>
      <c r="AU45" s="142" t="n">
        <v>0.019</v>
      </c>
      <c r="AV45" s="142" t="s">
        <v>169</v>
      </c>
      <c r="AW45" s="142"/>
      <c r="AX45" s="142" t="n">
        <v>0.0568</v>
      </c>
      <c r="AY45" s="142" t="n">
        <v>0.1014</v>
      </c>
      <c r="BA45" s="142" t="s">
        <v>169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4"/>
      <c r="W53" s="124"/>
      <c r="X53" s="32"/>
      <c r="Y53" s="32"/>
      <c r="Z53" s="124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0°30</v>
      </c>
      <c r="P9" s="29" t="s">
        <v>13</v>
      </c>
      <c r="Q9" s="33" t="n">
        <f aca="false">IF(ISBLANK(I9),"",IF(ISBLANK(J9),"",IF(J9&gt;60,"ERREUR !!",O11*(I9+(J9/60)))))</f>
        <v>0.5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41345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1</v>
      </c>
      <c r="P11" s="41" t="str">
        <f aca="false">TEXT(J11,"aaaa-mm-jj")&amp;"T"&amp;TEXT(J12,"hh:mm:ss")&amp;"z"</f>
        <v>2017-03-13T12:45:00z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0.53125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21.4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4.9864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4.9863301904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0.00401695777215768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144" t="s">
        <v>98</v>
      </c>
      <c r="D33" s="163" t="s">
        <v>99</v>
      </c>
      <c r="E33" s="163" t="s">
        <v>24</v>
      </c>
      <c r="F33" s="164" t="s">
        <v>100</v>
      </c>
      <c r="G33" s="186"/>
      <c r="H33" s="164" t="s">
        <v>101</v>
      </c>
      <c r="I33" s="164" t="s">
        <v>101</v>
      </c>
      <c r="J33" s="164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144"/>
      <c r="D34" s="163"/>
      <c r="E34" s="163"/>
      <c r="F34" s="164"/>
      <c r="G34" s="186"/>
      <c r="H34" s="164"/>
      <c r="I34" s="164"/>
      <c r="J34" s="164"/>
      <c r="K34" s="163"/>
      <c r="L34" s="163"/>
      <c r="M34" s="163"/>
      <c r="N34" s="164" t="s">
        <v>29</v>
      </c>
      <c r="O34" s="163"/>
      <c r="P34" s="164" t="s">
        <v>140</v>
      </c>
      <c r="Q34" s="164" t="s">
        <v>141</v>
      </c>
      <c r="R34" s="164" t="s">
        <v>142</v>
      </c>
      <c r="S34" s="164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45" t="n">
        <v>1</v>
      </c>
      <c r="D35" s="115" t="n">
        <v>2063</v>
      </c>
      <c r="E35" s="165" t="n">
        <v>6.4</v>
      </c>
      <c r="F35" s="166" t="n">
        <v>5.387</v>
      </c>
      <c r="G35" s="167" t="n">
        <v>34.965</v>
      </c>
      <c r="H35" s="165" t="n">
        <v>2000</v>
      </c>
      <c r="I35" s="115" t="n">
        <v>2010</v>
      </c>
      <c r="J35" s="168" t="n">
        <f aca="false">IF(ISBLANK(D35),"",IF(VLOOKUP(D35,'Volumes flacons'!$A$5:$C$989,2)=0,"",IF(D35&gt;'Volumes flacons'!$A$989,"Mauvais numéro",IF(D35&lt;'Volumes flacons'!$A$5,"Mauvais numéro",(VLOOKUP(D35,'Volumes flacons'!$A$5:$C$989,3))))))</f>
        <v>108.352560113409</v>
      </c>
      <c r="K35" s="169" t="n">
        <f aca="false">IF(ISBLANK(E35),"",(0.000824493-(0.0000040899*E35)+(0.000000076438*E35^2)-(0.00000000082467*E35^3)+(0.0000000000053875*E35^4)))</f>
        <v>0.00080124139691264</v>
      </c>
      <c r="L35" s="169" t="n">
        <f aca="false">IF(ISBLANK(E35),"",(-0.00000572466+(0.00000010227*E35)-(0.0000000016546*E35^2)))</f>
        <v>-5.137904416E-006</v>
      </c>
      <c r="M35" s="169" t="n">
        <f aca="false">IF(ISBLANK(E35),"",IF(ISBLANK(G35),(O35+(K35*35)+(L35*35^1.5)+(0.00000048314*35^2)),(O35+(K35*G35)+(L35*G35^1.5)+(0.00000048314*G35^2))))</f>
        <v>1.02747310882738</v>
      </c>
      <c r="N35" s="170" t="n">
        <f aca="false">IF(ISBLANK(D35),"",IF(ISBLANK(G35),J35*(1+0.00001*(35-20)),J35*(1+0.00001*(G35-20))))</f>
        <v>108.36877507403</v>
      </c>
      <c r="O35" s="169" t="n">
        <f aca="false">IF(ISBLANK(E35),"",(0.999842594+(0.00006793952*E35)-(0.00000909529*E35^2)+(0.0000001001685*E35^3)-(0.000000001120083*E35^4)+(0.000000000006536332*E35^5)))</f>
        <v>0.999929313416752</v>
      </c>
      <c r="P35" s="17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5.6926970479649</v>
      </c>
      <c r="Q35" s="17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5.54048276208589</v>
      </c>
      <c r="R35" s="17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254.235850162112</v>
      </c>
      <c r="S35" s="17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247.437960154756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46" t="n">
        <v>2</v>
      </c>
      <c r="D36" s="115" t="n">
        <v>2064</v>
      </c>
      <c r="E36" s="115" t="n">
        <v>7.6</v>
      </c>
      <c r="F36" s="166" t="n">
        <v>3.692</v>
      </c>
      <c r="G36" s="167" t="n">
        <v>34.641</v>
      </c>
      <c r="H36" s="165" t="n">
        <v>1000</v>
      </c>
      <c r="I36" s="115" t="n">
        <v>1008.3</v>
      </c>
      <c r="J36" s="168" t="n">
        <f aca="false">IF(ISBLANK(D36),"",IF(VLOOKUP(D36,'Volumes flacons'!$A$5:$C$989,2)=0,"",IF(D36&gt;'Volumes flacons'!$A$989,"Mauvais numéro",IF(D36&lt;'Volumes flacons'!$A$5,"Mauvais numéro",(VLOOKUP(D36,'Volumes flacons'!$A$5:$C$989,3))))))</f>
        <v>118.060264320243</v>
      </c>
      <c r="K36" s="119" t="n">
        <f aca="false">IF(ISBLANK(E36),"",(0.000824493-(0.0000040899*E36)+(0.000000076438*E36^2)-(0.00000000082467*E36^3)+(0.0000000000053875*E36^4)))</f>
        <v>0.0007974807824144</v>
      </c>
      <c r="L36" s="119" t="n">
        <f aca="false">IF(ISBLANK(E36),"",(-0.00000572466+(0.00000010227*E36)-(0.0000000016546*E36^2)))</f>
        <v>-5.042977696E-006</v>
      </c>
      <c r="M36" s="119" t="n">
        <f aca="false">IF(ISBLANK(E36),"",IF(ISBLANK(G36),(O36+(K36*35)+(L36*35^1.5)+(0.00000048314*35^2)),(O36+(K36*G36)+(L36*G36^1.5)+(0.00000048314*G36^2))))</f>
        <v>1.02705110175311</v>
      </c>
      <c r="N36" s="120" t="n">
        <f aca="false">IF(ISBLANK(D36),"",IF(ISBLANK(G36),J36*(1+0.00001*(35-20)),J36*(1+0.00001*(G36-20))))</f>
        <v>118.077549523542</v>
      </c>
      <c r="O36" s="119" t="n">
        <f aca="false">IF(ISBLANK(E36),"",(0.999842594+(0.00006793952*E36)-(0.00000909529*E36^2)+(0.0000001001685*E36^3)-(0.000000001120083*E36^4)+(0.000000000006536332*E36^5)))</f>
        <v>0.999873990858795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3.57048592202941</v>
      </c>
      <c r="Q36" s="17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3.47644427422823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159.457901277833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155.258001287033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46" t="n">
        <v>3</v>
      </c>
      <c r="D37" s="115" t="n">
        <v>2065</v>
      </c>
      <c r="E37" s="115" t="n">
        <v>9.9</v>
      </c>
      <c r="F37" s="166" t="n">
        <v>2.896</v>
      </c>
      <c r="G37" s="167" t="n">
        <v>34.626</v>
      </c>
      <c r="H37" s="165" t="n">
        <v>500</v>
      </c>
      <c r="I37" s="115" t="n">
        <v>504</v>
      </c>
      <c r="J37" s="168" t="n">
        <f aca="false">IF(ISBLANK(D37),"",IF(VLOOKUP(D37,'Volumes flacons'!$A$5:$C$989,2)=0,"",IF(D37&gt;'Volumes flacons'!$A$989,"Mauvais numéro",IF(D37&lt;'Volumes flacons'!$A$5,"Mauvais numéro",(VLOOKUP(D37,'Volumes flacons'!$A$5:$C$989,3))))))</f>
        <v>117.887103401277</v>
      </c>
      <c r="K37" s="119" t="n">
        <f aca="false">IF(ISBLANK(E37),"",(0.000824493-(0.0000040899*E37)+(0.000000076438*E37^2)-(0.00000000082467*E37^3)+(0.0000000000053875*E37^4)))</f>
        <v>0.000790746254013709</v>
      </c>
      <c r="L37" s="119" t="n">
        <f aca="false">IF(ISBLANK(E37),"",(-0.00000572466+(0.00000010227*E37)-(0.0000000016546*E37^2)))</f>
        <v>-4.874354346E-006</v>
      </c>
      <c r="M37" s="119" t="n">
        <f aca="false">IF(ISBLANK(E37),"",IF(ISBLANK(G37),(O37+(K37*35)+(L37*35^1.5)+(0.00000048314*35^2)),(O37+(K37*G37)+(L37*G37^1.5)+(0.00000048314*G37^2))))</f>
        <v>1.0266773035417</v>
      </c>
      <c r="N37" s="120" t="n">
        <f aca="false">IF(ISBLANK(D37),"",IF(ISBLANK(G37),J37*(1+0.00001*(35-20)),J37*(1+0.00001*(G37-20))))</f>
        <v>117.90434556902</v>
      </c>
      <c r="O37" s="119" t="n">
        <f aca="false">IF(ISBLANK(E37),"",(0.999842594+(0.00006793952*E37)-(0.00000909529*E37^2)+(0.0000001001685*E37^3)-(0.000000001120083*E37^4)+(0.000000000006536332*E37^5)))</f>
        <v>0.999710821396544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2.80167618414092</v>
      </c>
      <c r="Q37" s="17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2.72887710137944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125.122858383734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121.871651347606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46" t="n">
        <v>4</v>
      </c>
      <c r="D38" s="115" t="n">
        <v>2066</v>
      </c>
      <c r="E38" s="165" t="n">
        <v>17.9</v>
      </c>
      <c r="F38" s="166" t="n">
        <v>3.55</v>
      </c>
      <c r="G38" s="167" t="n">
        <v>35.802</v>
      </c>
      <c r="H38" s="165" t="n">
        <v>100</v>
      </c>
      <c r="I38" s="115" t="n">
        <v>101.2</v>
      </c>
      <c r="J38" s="168" t="n">
        <f aca="false">IF(ISBLANK(D38),"",IF(VLOOKUP(D38,'Volumes flacons'!$A$5:$C$989,2)=0,"",IF(D38&gt;'Volumes flacons'!$A$989,"Mauvais numéro",IF(D38&lt;'Volumes flacons'!$A$5,"Mauvais numéro",(VLOOKUP(D38,'Volumes flacons'!$A$5:$C$989,3))))))</f>
        <v>109.632437491913</v>
      </c>
      <c r="K38" s="119" t="n">
        <f aca="false">IF(ISBLANK(E38),"",(0.000824493-(0.0000040899*E38)+(0.000000076438*E38^2)-(0.00000000082467*E38^3)+(0.0000000000053875*E38^4)))</f>
        <v>0.000771598622152509</v>
      </c>
      <c r="L38" s="119" t="n">
        <f aca="false">IF(ISBLANK(E38),"",(-0.00000572466+(0.00000010227*E38)-(0.0000000016546*E38^2)))</f>
        <v>-4.424177386E-006</v>
      </c>
      <c r="M38" s="119" t="n">
        <f aca="false">IF(ISBLANK(E38),"",IF(ISBLANK(G38),(O38+(K38*35)+(L38*35^1.5)+(0.00000048314*35^2)),(O38+(K38*G38)+(L38*G38^1.5)+(0.00000048314*G38^2))))</f>
        <v>1.02591231612803</v>
      </c>
      <c r="N38" s="120" t="n">
        <f aca="false">IF(ISBLANK(D38),"",IF(ISBLANK(G38),J38*(1+0.00001*(35-20)),J38*(1+0.00001*(G38-20))))</f>
        <v>109.649761609685</v>
      </c>
      <c r="O38" s="119" t="n">
        <f aca="false">IF(ISBLANK(E38),"",(0.999842594+(0.00006793952*E38)-(0.00000909529*E38^2)+(0.0000001001685*E38^3)-(0.000000001120083*E38^4)+(0.000000000006536332*E38^5)))</f>
        <v>0.998616010802117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3.70136545336484</v>
      </c>
      <c r="Q38" s="17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3.60787700388902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165.302981147274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161.127786993684</v>
      </c>
      <c r="T38" s="32" t="n">
        <v>0.07</v>
      </c>
      <c r="U38" s="32" t="n">
        <v>0.07</v>
      </c>
      <c r="V38" s="124" t="n">
        <v>11.6</v>
      </c>
      <c r="W38" s="124" t="n">
        <v>11.4</v>
      </c>
      <c r="X38" s="124" t="n">
        <v>11.5</v>
      </c>
      <c r="Y38" s="124" t="n">
        <v>11.3</v>
      </c>
      <c r="Z38" s="32" t="n">
        <v>0.86</v>
      </c>
      <c r="AA38" s="32" t="n">
        <v>0.84</v>
      </c>
      <c r="AB38" s="32" t="n">
        <v>4.67</v>
      </c>
      <c r="AC38" s="32" t="n">
        <v>4.56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46" t="n">
        <v>5</v>
      </c>
      <c r="D39" s="115" t="n">
        <v>2067</v>
      </c>
      <c r="E39" s="165" t="n">
        <v>19.8</v>
      </c>
      <c r="F39" s="166" t="n">
        <v>3.64</v>
      </c>
      <c r="G39" s="167" t="n">
        <v>36.099</v>
      </c>
      <c r="H39" s="165" t="n">
        <v>80</v>
      </c>
      <c r="I39" s="115" t="n">
        <v>80.1</v>
      </c>
      <c r="J39" s="168" t="n">
        <f aca="false">IF(ISBLANK(D39),"",IF(VLOOKUP(D39,'Volumes flacons'!$A$5:$C$989,2)=0,"",IF(D39&gt;'Volumes flacons'!$A$989,"Mauvais numéro",IF(D39&lt;'Volumes flacons'!$A$5,"Mauvais numéro",(VLOOKUP(D39,'Volumes flacons'!$A$5:$C$989,3))))))</f>
        <v>106.455104851922</v>
      </c>
      <c r="K39" s="119" t="n">
        <f aca="false">IF(ISBLANK(E39),"",(0.000824493-(0.0000040899*E39)+(0.000000076438*E39^2)-(0.00000000082467*E39^3)+(0.0000000000053875*E39^4)))</f>
        <v>0.00076790635546998</v>
      </c>
      <c r="L39" s="119" t="n">
        <f aca="false">IF(ISBLANK(E39),"",(-0.00000572466+(0.00000010227*E39)-(0.0000000016546*E39^2)))</f>
        <v>-4.348383384E-006</v>
      </c>
      <c r="M39" s="119" t="n">
        <f aca="false">IF(ISBLANK(E39),"",IF(ISBLANK(G39),(O39+(K39*35)+(L39*35^1.5)+(0.00000048314*35^2)),(O39+(K39*G39)+(L39*G39^1.5)+(0.00000048314*G39^2))))</f>
        <v>1.02565448740348</v>
      </c>
      <c r="N39" s="120" t="n">
        <f aca="false">IF(ISBLANK(D39),"",IF(ISBLANK(G39),J39*(1+0.00001*(35-20)),J39*(1+0.00001*(G39-20))))</f>
        <v>106.472243059252</v>
      </c>
      <c r="O39" s="119" t="n">
        <f aca="false">IF(ISBLANK(E39),"",(0.999842594+(0.00006793952*E39)-(0.00000909529*E39^2)+(0.0000001001685*E39^3)-(0.000000001120083*E39^4)+(0.000000000006536332*E39^5)))</f>
        <v>0.998247365763169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3.91106863233381</v>
      </c>
      <c r="Q39" s="17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3.81324186689318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174.668325120028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170.29938177545</v>
      </c>
      <c r="T39" s="32" t="n">
        <v>0.19</v>
      </c>
      <c r="U39" s="32" t="n">
        <v>0.19</v>
      </c>
      <c r="V39" s="32" t="n">
        <v>7.96</v>
      </c>
      <c r="W39" s="32" t="n">
        <v>7.78</v>
      </c>
      <c r="X39" s="32" t="n">
        <v>7.77</v>
      </c>
      <c r="Y39" s="32" t="n">
        <v>7.59</v>
      </c>
      <c r="Z39" s="32" t="n">
        <v>0.65</v>
      </c>
      <c r="AA39" s="32" t="n">
        <v>0.64</v>
      </c>
      <c r="AB39" s="32" t="n">
        <v>3.4</v>
      </c>
      <c r="AC39" s="32" t="n">
        <v>3.33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46" t="n">
        <v>6</v>
      </c>
      <c r="D40" s="115" t="n">
        <v>2068</v>
      </c>
      <c r="E40" s="165" t="n">
        <v>21.2</v>
      </c>
      <c r="F40" s="166" t="n">
        <v>3.539</v>
      </c>
      <c r="G40" s="167" t="n">
        <v>36.107</v>
      </c>
      <c r="H40" s="165" t="n">
        <v>60</v>
      </c>
      <c r="I40" s="115" t="n">
        <v>60.2</v>
      </c>
      <c r="J40" s="168" t="n">
        <f aca="false">IF(ISBLANK(D40),"",IF(VLOOKUP(D40,'Volumes flacons'!$A$5:$C$989,2)=0,"",IF(D40&gt;'Volumes flacons'!$A$989,"Mauvais numéro",IF(D40&lt;'Volumes flacons'!$A$5,"Mauvais numéro",(VLOOKUP(D40,'Volumes flacons'!$A$5:$C$989,3))))))</f>
        <v>111.391049997046</v>
      </c>
      <c r="K40" s="119" t="n">
        <f aca="false">IF(ISBLANK(E40),"",(0.000824493-(0.0000040899*E40)+(0.000000076438*E40^2)-(0.00000000082467*E40^3)+(0.0000000000053875*E40^4)))</f>
        <v>0.00076537210854176</v>
      </c>
      <c r="L40" s="119" t="n">
        <f aca="false">IF(ISBLANK(E40),"",(-0.00000572466+(0.00000010227*E40)-(0.0000000016546*E40^2)))</f>
        <v>-4.300179424E-006</v>
      </c>
      <c r="M40" s="119" t="n">
        <f aca="false">IF(ISBLANK(E40),"",IF(ISBLANK(G40),(O40+(K40*35)+(L40*35^1.5)+(0.00000048314*35^2)),(O40+(K40*G40)+(L40*G40^1.5)+(0.00000048314*G40^2))))</f>
        <v>1.02528346591763</v>
      </c>
      <c r="N40" s="120" t="n">
        <f aca="false">IF(ISBLANK(D40),"",IF(ISBLANK(G40),J40*(1+0.00001*(35-20)),J40*(1+0.00001*(G40-20))))</f>
        <v>111.408991753469</v>
      </c>
      <c r="O40" s="119" t="n">
        <f aca="false">IF(ISBLANK(E40),"",(0.999842594+(0.00006793952*E40)-(0.00000909529*E40^2)+(0.0000001001685*E40^3)-(0.000000001120083*E40^4)+(0.000000000006536332*E40^5)))</f>
        <v>0.997951281016374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3.63050761617751</v>
      </c>
      <c r="Q40" s="17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3.54097938459215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162.138470138488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158.140139315886</v>
      </c>
      <c r="T40" s="32"/>
      <c r="U40" s="32"/>
      <c r="V40" s="32"/>
      <c r="W40" s="32"/>
      <c r="X40" s="32"/>
      <c r="Y40" s="32"/>
      <c r="Z40" s="32"/>
      <c r="AA40" s="32"/>
      <c r="AB40" s="32"/>
      <c r="AC40" s="32"/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46" t="n">
        <v>7</v>
      </c>
      <c r="D41" s="115" t="n">
        <v>2069</v>
      </c>
      <c r="E41" s="165" t="n">
        <v>21.2</v>
      </c>
      <c r="F41" s="166" t="n">
        <v>3.45</v>
      </c>
      <c r="G41" s="167" t="n">
        <v>36.107</v>
      </c>
      <c r="H41" s="165" t="n">
        <v>60</v>
      </c>
      <c r="I41" s="115" t="n">
        <v>59.9</v>
      </c>
      <c r="J41" s="168" t="n">
        <f aca="false">IF(ISBLANK(D41),"",IF(VLOOKUP(D41,'Volumes flacons'!$A$5:$C$989,2)=0,"",IF(D41&gt;'Volumes flacons'!$A$989,"Mauvais numéro",IF(D41&lt;'Volumes flacons'!$A$5,"Mauvais numéro",(VLOOKUP(D41,'Volumes flacons'!$A$5:$C$989,3))))))</f>
        <v>108.819170927662</v>
      </c>
      <c r="K41" s="119" t="n">
        <f aca="false">IF(ISBLANK(E41),"",(0.000824493-(0.0000040899*E41)+(0.000000076438*E41^2)-(0.00000000082467*E41^3)+(0.0000000000053875*E41^4)))</f>
        <v>0.00076537210854176</v>
      </c>
      <c r="L41" s="119" t="n">
        <f aca="false">IF(ISBLANK(E41),"",(-0.00000572466+(0.00000010227*E41)-(0.0000000016546*E41^2)))</f>
        <v>-4.300179424E-006</v>
      </c>
      <c r="M41" s="119" t="n">
        <f aca="false">IF(ISBLANK(E41),"",IF(ISBLANK(G41),(O41+(K41*35)+(L41*35^1.5)+(0.00000048314*35^2)),(O41+(K41*G41)+(L41*G41^1.5)+(0.00000048314*G41^2))))</f>
        <v>1.02528346591763</v>
      </c>
      <c r="N41" s="120" t="n">
        <f aca="false">IF(ISBLANK(D41),"",IF(ISBLANK(G41),J41*(1+0.00001*(35-20)),J41*(1+0.00001*(G41-20))))</f>
        <v>108.836698431523</v>
      </c>
      <c r="O41" s="119" t="n">
        <f aca="false">IF(ISBLANK(E41),"",(0.999842594+(0.00006793952*E41)-(0.00000909529*E41^2)+(0.0000001001685*E41^3)-(0.000000001120083*E41^4)+(0.000000000006536332*E41^5)))</f>
        <v>0.997951281016374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3.62402823526299</v>
      </c>
      <c r="Q41" s="17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3.53465978505709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161.849100986845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157.85790600065</v>
      </c>
      <c r="T41" s="32" t="n">
        <v>0.37</v>
      </c>
      <c r="U41" s="32" t="n">
        <v>0.36</v>
      </c>
      <c r="V41" s="32" t="n">
        <v>7.79</v>
      </c>
      <c r="W41" s="32" t="n">
        <v>7.61</v>
      </c>
      <c r="X41" s="32" t="n">
        <v>7.42</v>
      </c>
      <c r="Y41" s="32" t="n">
        <v>7.25</v>
      </c>
      <c r="Z41" s="32" t="n">
        <v>0.62</v>
      </c>
      <c r="AA41" s="32" t="n">
        <v>0.61</v>
      </c>
      <c r="AB41" s="32" t="n">
        <v>3.37</v>
      </c>
      <c r="AC41" s="32" t="n">
        <v>3.3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46" t="n">
        <v>8</v>
      </c>
      <c r="D42" s="115" t="n">
        <v>2070</v>
      </c>
      <c r="E42" s="165" t="n">
        <v>25.8</v>
      </c>
      <c r="F42" s="166" t="n">
        <v>4.304</v>
      </c>
      <c r="G42" s="167" t="n">
        <v>35.558</v>
      </c>
      <c r="H42" s="165" t="n">
        <v>40</v>
      </c>
      <c r="I42" s="115" t="n">
        <v>40</v>
      </c>
      <c r="J42" s="168" t="n">
        <f aca="false">IF(ISBLANK(D42),"",IF(VLOOKUP(D42,'Volumes flacons'!$A$5:$C$989,2)=0,"",IF(D42&gt;'Volumes flacons'!$A$989,"Mauvais numéro",IF(D42&lt;'Volumes flacons'!$A$5,"Mauvais numéro",(VLOOKUP(D42,'Volumes flacons'!$A$5:$C$989,3))))))</f>
        <v>108.27297207624</v>
      </c>
      <c r="K42" s="119" t="n">
        <f aca="false">IF(ISBLANK(E42),"",(0.000824493-(0.0000040899*E42)+(0.000000076438*E42^2)-(0.00000000082467*E42^3)+(0.0000000000053875*E42^4)))</f>
        <v>0.00075807836541318</v>
      </c>
      <c r="L42" s="119" t="n">
        <f aca="false">IF(ISBLANK(E42),"",(-0.00000572466+(0.00000010227*E42)-(0.0000000016546*E42^2)))</f>
        <v>-4.187461944E-006</v>
      </c>
      <c r="M42" s="119" t="n">
        <f aca="false">IF(ISBLANK(E42),"",IF(ISBLANK(G42),(O42+(K42*35)+(L42*35^1.5)+(0.00000048314*35^2)),(O42+(K42*G42)+(L42*G42^1.5)+(0.00000048314*G42^2))))</f>
        <v>1.02351866001807</v>
      </c>
      <c r="N42" s="120" t="n">
        <f aca="false">IF(ISBLANK(D42),"",IF(ISBLANK(G42),J42*(1+0.00001*(35-20)),J42*(1+0.00001*(G42-20))))</f>
        <v>108.289817185236</v>
      </c>
      <c r="O42" s="119" t="n">
        <f aca="false">IF(ISBLANK(E42),"",(0.999842594+(0.00006793952*E42)-(0.00000909529*E42^2)+(0.0000001001685*E42^3)-(0.000000001120083*E42^4)+(0.000000000006536332*E42^5)))</f>
        <v>0.996839926411263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4.54837115168738</v>
      </c>
      <c r="Q42" s="17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4.44385757618438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203.130255634358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198.462679352395</v>
      </c>
      <c r="T42" s="32" t="n">
        <v>0.02</v>
      </c>
      <c r="U42" s="32" t="n">
        <v>0.02</v>
      </c>
      <c r="V42" s="32" t="n">
        <v>0.15</v>
      </c>
      <c r="W42" s="32" t="n">
        <v>0.15</v>
      </c>
      <c r="X42" s="32" t="n">
        <v>0.13</v>
      </c>
      <c r="Y42" s="32" t="n">
        <v>0.13</v>
      </c>
      <c r="Z42" s="32" t="n">
        <v>0.06</v>
      </c>
      <c r="AA42" s="32" t="n">
        <v>0.06</v>
      </c>
      <c r="AB42" s="32" t="n">
        <v>0.74</v>
      </c>
      <c r="AC42" s="32" t="n">
        <v>0.73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46" t="n">
        <v>9</v>
      </c>
      <c r="D43" s="115" t="n">
        <v>2071</v>
      </c>
      <c r="E43" s="165" t="n">
        <v>28.9</v>
      </c>
      <c r="F43" s="166" t="n">
        <v>4.563</v>
      </c>
      <c r="G43" s="167" t="n">
        <v>34.715</v>
      </c>
      <c r="H43" s="165" t="n">
        <v>20</v>
      </c>
      <c r="I43" s="115" t="n">
        <v>20.2</v>
      </c>
      <c r="J43" s="168" t="n">
        <f aca="false">IF(ISBLANK(D43),"",IF(VLOOKUP(D43,'Volumes flacons'!$A$5:$C$989,2)=0,"",IF(D43&gt;'Volumes flacons'!$A$989,"Mauvais numéro",IF(D43&lt;'Volumes flacons'!$A$5,"Mauvais numéro",(VLOOKUP(D43,'Volumes flacons'!$A$5:$C$989,3))))))</f>
        <v>116.852627830842</v>
      </c>
      <c r="K43" s="119" t="n">
        <f aca="false">IF(ISBLANK(E43),"",(0.000824493-(0.0000040899*E43)+(0.000000076438*E43^2)-(0.00000000082467*E43^3)+(0.0000000000053875*E43^4)))</f>
        <v>0.000753989332274109</v>
      </c>
      <c r="L43" s="119" t="n">
        <f aca="false">IF(ISBLANK(E43),"",(-0.00000572466+(0.00000010227*E43)-(0.0000000016546*E43^2)))</f>
        <v>-4.150995466E-006</v>
      </c>
      <c r="M43" s="119" t="n">
        <f aca="false">IF(ISBLANK(E43),"",IF(ISBLANK(G43),(O43+(K43*35)+(L43*35^1.5)+(0.00000048314*35^2)),(O43+(K43*G43)+(L43*G43^1.5)+(0.00000048314*G43^2))))</f>
        <v>1.02188576940911</v>
      </c>
      <c r="N43" s="120" t="n">
        <f aca="false">IF(ISBLANK(D43),"",IF(ISBLANK(G43),J43*(1+0.00001*(35-20)),J43*(1+0.00001*(G43-20))))</f>
        <v>116.869822695027</v>
      </c>
      <c r="O43" s="119" t="n">
        <f aca="false">IF(ISBLANK(E43),"",(0.999842594+(0.00006793952*E43)-(0.00000909529*E43^2)+(0.0000001001685*E43^3)-(0.000000001120083*E43^4)+(0.000000000006536332*E43^5)))</f>
        <v>0.995977822369731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4.46274793463915</v>
      </c>
      <c r="Q43" s="17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4.36716907920116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199.306322760984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195.037771077124</v>
      </c>
      <c r="T43" s="32" t="n">
        <v>0.01</v>
      </c>
      <c r="U43" s="32" t="n">
        <v>0.01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0.03</v>
      </c>
      <c r="AA43" s="32" t="n">
        <v>0.03</v>
      </c>
      <c r="AB43" s="32" t="n">
        <v>0.78</v>
      </c>
      <c r="AC43" s="32" t="n">
        <v>0.77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46" t="n">
        <v>10</v>
      </c>
      <c r="D44" s="115" t="n">
        <v>2072</v>
      </c>
      <c r="E44" s="165" t="n">
        <v>29.1</v>
      </c>
      <c r="F44" s="166" t="n">
        <v>4.543</v>
      </c>
      <c r="G44" s="167" t="n">
        <v>34.717</v>
      </c>
      <c r="H44" s="165" t="n">
        <v>10</v>
      </c>
      <c r="I44" s="115" t="n">
        <v>10.3</v>
      </c>
      <c r="J44" s="168" t="n">
        <f aca="false">IF(ISBLANK(D44),"",IF(VLOOKUP(D44,'Volumes flacons'!$A$5:$C$989,2)=0,"",IF(D44&gt;'Volumes flacons'!$A$989,"Mauvais numéro",IF(D44&lt;'Volumes flacons'!$A$5,"Mauvais numéro",(VLOOKUP(D44,'Volumes flacons'!$A$5:$C$989,3))))))</f>
        <v>116.255049406969</v>
      </c>
      <c r="K44" s="119" t="n">
        <f aca="false">IF(ISBLANK(E44),"",(0.000824493-(0.0000040899*E44)+(0.000000076438*E44^2)-(0.00000000082467*E44^3)+(0.0000000000053875*E44^4)))</f>
        <v>0.000753747020782669</v>
      </c>
      <c r="L44" s="119" t="n">
        <f aca="false">IF(ISBLANK(E44),"",(-0.00000572466+(0.00000010227*E44)-(0.0000000016546*E44^2)))</f>
        <v>-4.149734826E-006</v>
      </c>
      <c r="M44" s="119" t="n">
        <f aca="false">IF(ISBLANK(E44),"",IF(ISBLANK(G44),(O44+(K44*35)+(L44*35^1.5)+(0.00000048314*35^2)),(O44+(K44*G44)+(L44*G44^1.5)+(0.00000048314*G44^2))))</f>
        <v>1.02182051312476</v>
      </c>
      <c r="N44" s="120" t="n">
        <f aca="false">IF(ISBLANK(D44),"",IF(ISBLANK(G44),J44*(1+0.00001*(35-20)),J44*(1+0.00001*(G44-20))))</f>
        <v>116.27215866259</v>
      </c>
      <c r="O44" s="119" t="n">
        <f aca="false">IF(ISBLANK(E44),"",(0.999842594+(0.00006793952*E44)-(0.00000909529*E44^2)+(0.0000001001685*E44^3)-(0.000000001120083*E44^4)+(0.000000000006536332*E44^5)))</f>
        <v>0.995919218845254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4.46636349048031</v>
      </c>
      <c r="Q44" s="17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4.370986325986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199.467793484851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195.208249318535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46" t="n">
        <v>11</v>
      </c>
      <c r="D45" s="115" t="n">
        <v>2073</v>
      </c>
      <c r="E45" s="165" t="n">
        <v>29.1</v>
      </c>
      <c r="F45" s="166" t="n">
        <v>4.187</v>
      </c>
      <c r="G45" s="167" t="n">
        <v>34.723</v>
      </c>
      <c r="H45" s="165" t="n">
        <v>0</v>
      </c>
      <c r="I45" s="115" t="n">
        <v>1.6</v>
      </c>
      <c r="J45" s="168" t="n">
        <f aca="false">IF(ISBLANK(D45),"",IF(VLOOKUP(D45,'Volumes flacons'!$A$5:$C$989,2)=0,"",IF(D45&gt;'Volumes flacons'!$A$989,"Mauvais numéro",IF(D45&lt;'Volumes flacons'!$A$5,"Mauvais numéro",(VLOOKUP(D45,'Volumes flacons'!$A$5:$C$989,3))))))</f>
        <v>107.345932013815</v>
      </c>
      <c r="K45" s="119" t="n">
        <f aca="false">IF(ISBLANK(E45),"",(0.000824493-(0.0000040899*E45)+(0.000000076438*E45^2)-(0.00000000082467*E45^3)+(0.0000000000053875*E45^4)))</f>
        <v>0.000753747020782669</v>
      </c>
      <c r="L45" s="119" t="n">
        <f aca="false">IF(ISBLANK(E45),"",(-0.00000572466+(0.00000010227*E45)-(0.0000000016546*E45^2)))</f>
        <v>-4.149734826E-006</v>
      </c>
      <c r="M45" s="119" t="n">
        <f aca="false">IF(ISBLANK(E45),"",IF(ISBLANK(G45),(O45+(K45*35)+(L45*35^1.5)+(0.00000048314*35^2)),(O45+(K45*G45)+(L45*G45^1.5)+(0.00000048314*G45^2))))</f>
        <v>1.02182501683645</v>
      </c>
      <c r="N45" s="120" t="n">
        <f aca="false">IF(ISBLANK(D45),"",IF(ISBLANK(G45),J45*(1+0.00001*(35-20)),J45*(1+0.00001*(G45-20))))</f>
        <v>107.361736555385</v>
      </c>
      <c r="O45" s="119" t="n">
        <f aca="false">IF(ISBLANK(E45),"",(0.999842594+(0.00006793952*E45)-(0.00000909529*E45^2)+(0.0000001001685*E45^3)-(0.000000001120083*E45^4)+(0.000000000006536332*E45^5)))</f>
        <v>0.995919218845254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4.46326647867559</v>
      </c>
      <c r="Q45" s="17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4.36793619762195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199.329480937652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195.072030585796</v>
      </c>
      <c r="T45" s="32" t="n">
        <v>0.01</v>
      </c>
      <c r="U45" s="32" t="n">
        <v>0.01</v>
      </c>
      <c r="V45" s="32" t="n">
        <v>0</v>
      </c>
      <c r="W45" s="32" t="n">
        <v>0</v>
      </c>
      <c r="X45" s="32" t="n">
        <v>0</v>
      </c>
      <c r="Y45" s="32" t="n">
        <v>0</v>
      </c>
      <c r="Z45" s="32" t="n">
        <v>0.03</v>
      </c>
      <c r="AA45" s="32" t="n">
        <v>0.03</v>
      </c>
      <c r="AB45" s="32" t="n">
        <v>0.8</v>
      </c>
      <c r="AC45" s="32" t="n">
        <v>0.78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46" t="n">
        <v>12</v>
      </c>
      <c r="D46" s="115"/>
      <c r="E46" s="115"/>
      <c r="F46" s="116"/>
      <c r="G46" s="117"/>
      <c r="H46" s="165"/>
      <c r="I46" s="115"/>
      <c r="J46" s="168"/>
      <c r="K46" s="119"/>
      <c r="L46" s="119"/>
      <c r="M46" s="119"/>
      <c r="N46" s="120"/>
      <c r="O46" s="119"/>
      <c r="P46" s="121"/>
      <c r="Q46" s="172"/>
      <c r="R46" s="123"/>
      <c r="S46" s="123"/>
      <c r="T46" s="133"/>
      <c r="U46" s="133"/>
      <c r="V46" s="133"/>
      <c r="W46" s="133"/>
      <c r="X46" s="133"/>
      <c r="Y46" s="133"/>
      <c r="Z46" s="133"/>
      <c r="AA46" s="133"/>
      <c r="AB46" s="133"/>
      <c r="AC46" s="175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46" t="n">
        <v>13</v>
      </c>
      <c r="D47" s="115"/>
      <c r="E47" s="115"/>
      <c r="F47" s="116"/>
      <c r="G47" s="117"/>
      <c r="H47" s="115"/>
      <c r="I47" s="115"/>
      <c r="J47" s="16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7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75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46" t="n">
        <v>14</v>
      </c>
      <c r="D48" s="115"/>
      <c r="E48" s="115"/>
      <c r="F48" s="116"/>
      <c r="G48" s="117"/>
      <c r="H48" s="115"/>
      <c r="I48" s="115"/>
      <c r="J48" s="16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7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75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46" t="n">
        <v>15</v>
      </c>
      <c r="D49" s="115"/>
      <c r="E49" s="115"/>
      <c r="F49" s="116"/>
      <c r="G49" s="117"/>
      <c r="H49" s="115"/>
      <c r="I49" s="115"/>
      <c r="J49" s="16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7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74"/>
      <c r="U49" s="174"/>
      <c r="V49" s="176"/>
      <c r="W49" s="176"/>
      <c r="X49" s="176"/>
      <c r="Y49" s="176"/>
      <c r="Z49" s="174"/>
      <c r="AA49" s="174"/>
      <c r="AB49" s="176"/>
      <c r="AC49" s="176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46" t="n">
        <v>16</v>
      </c>
      <c r="D50" s="115"/>
      <c r="E50" s="115"/>
      <c r="F50" s="116"/>
      <c r="G50" s="117"/>
      <c r="H50" s="115"/>
      <c r="I50" s="115"/>
      <c r="J50" s="16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7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75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46" t="n">
        <v>17</v>
      </c>
      <c r="D51" s="115"/>
      <c r="E51" s="115"/>
      <c r="F51" s="116"/>
      <c r="G51" s="117"/>
      <c r="H51" s="115"/>
      <c r="I51" s="115"/>
      <c r="J51" s="16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7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74"/>
      <c r="U51" s="174"/>
      <c r="V51" s="176"/>
      <c r="W51" s="176"/>
      <c r="X51" s="176"/>
      <c r="Y51" s="176"/>
      <c r="Z51" s="174"/>
      <c r="AA51" s="174"/>
      <c r="AB51" s="176"/>
      <c r="AC51" s="176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46" t="n">
        <v>18</v>
      </c>
      <c r="D52" s="115"/>
      <c r="E52" s="115"/>
      <c r="F52" s="116"/>
      <c r="G52" s="117"/>
      <c r="H52" s="115"/>
      <c r="I52" s="115"/>
      <c r="J52" s="16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7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75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46" t="n">
        <v>19</v>
      </c>
      <c r="D53" s="115"/>
      <c r="E53" s="115"/>
      <c r="F53" s="116"/>
      <c r="G53" s="117"/>
      <c r="H53" s="115"/>
      <c r="I53" s="115"/>
      <c r="J53" s="16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7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75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46" t="n">
        <v>20</v>
      </c>
      <c r="D54" s="115"/>
      <c r="E54" s="115"/>
      <c r="F54" s="116"/>
      <c r="G54" s="117"/>
      <c r="H54" s="115"/>
      <c r="I54" s="115"/>
      <c r="J54" s="16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7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75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46" t="n">
        <v>21</v>
      </c>
      <c r="D55" s="115"/>
      <c r="E55" s="115"/>
      <c r="F55" s="116"/>
      <c r="G55" s="117"/>
      <c r="H55" s="115"/>
      <c r="I55" s="115"/>
      <c r="J55" s="16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7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75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46" t="n">
        <v>22</v>
      </c>
      <c r="D56" s="115"/>
      <c r="E56" s="115"/>
      <c r="F56" s="116"/>
      <c r="G56" s="117"/>
      <c r="H56" s="115"/>
      <c r="I56" s="115"/>
      <c r="J56" s="16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7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74"/>
      <c r="U56" s="174"/>
      <c r="V56" s="176"/>
      <c r="W56" s="176"/>
      <c r="X56" s="176"/>
      <c r="Y56" s="176"/>
      <c r="Z56" s="174"/>
      <c r="AA56" s="174"/>
      <c r="AB56" s="176"/>
      <c r="AC56" s="176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46" t="n">
        <v>23</v>
      </c>
      <c r="D57" s="115"/>
      <c r="E57" s="115"/>
      <c r="F57" s="116"/>
      <c r="G57" s="117"/>
      <c r="H57" s="115"/>
      <c r="I57" s="115"/>
      <c r="J57" s="16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7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75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48" t="n">
        <v>24</v>
      </c>
      <c r="D58" s="177"/>
      <c r="E58" s="177"/>
      <c r="F58" s="178"/>
      <c r="G58" s="179"/>
      <c r="H58" s="177"/>
      <c r="I58" s="177"/>
      <c r="J58" s="16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80" t="str">
        <f aca="false">IF(ISBLANK(E58),"",(0.000824493-(0.0000040899*E58)+(0.000000076438*E58^2)-(0.00000000082467*E58^3)+(0.0000000000053875*E58^4)))</f>
        <v/>
      </c>
      <c r="L58" s="180" t="str">
        <f aca="false">IF(ISBLANK(E58),"",(-0.00000572466+(0.00000010227*E58)-(0.0000000016546*E58^2)))</f>
        <v/>
      </c>
      <c r="M58" s="180" t="str">
        <f aca="false">IF(ISBLANK(E58),"",IF(ISBLANK(G58),(O58+(K58*35)+(L58*35^1.5)+(0.00000048314*35^2)),(O58+(K58*G58)+(L58*G58^1.5)+(0.00000048314*G58^2))))</f>
        <v/>
      </c>
      <c r="N58" s="181" t="str">
        <f aca="false">IF(ISBLANK(D58),"",IF(ISBLANK(G58),J58*(1+0.00001*(35-20)),J58*(1+0.00001*(G58-20))))</f>
        <v/>
      </c>
      <c r="O58" s="180" t="str">
        <f aca="false">IF(ISBLANK(E58),"",(0.999842594+(0.00006793952*E58)-(0.00000909529*E58^2)+(0.0000001001685*E58^3)-(0.000000001120083*E58^4)+(0.000000000006536332*E58^5)))</f>
        <v/>
      </c>
      <c r="P58" s="1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5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1°0</v>
      </c>
      <c r="P9" s="29" t="s">
        <v>13</v>
      </c>
      <c r="Q9" s="33" t="n">
        <f aca="false">IF(ISBLANK(I9),"",IF(ISBLANK(J9),"",IF(J9&gt;60,"ERREUR !!",O11*(I9+(J9/60)))))</f>
        <v>1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41345</v>
      </c>
      <c r="K11" s="38"/>
      <c r="L11" s="38"/>
      <c r="M11" s="38"/>
      <c r="N11" s="39" t="str">
        <f aca="false">I9&amp;"°"&amp;J9</f>
        <v>1°0</v>
      </c>
      <c r="O11" s="40" t="n">
        <f aca="false">IF(P9=M10,-1,1)</f>
        <v>1</v>
      </c>
      <c r="P11" s="41" t="str">
        <f aca="false">TEXT(J11,"aaaa-mm-jj")&amp;"T"&amp;TEXT(J12,"hh:mm:ss")&amp;"z"</f>
        <v>2017-03-13T17:15:00z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0.71875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21.4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4.9864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4.9863301904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0.00401695777215768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109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109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2186</v>
      </c>
      <c r="E35" s="115" t="n">
        <v>6.7</v>
      </c>
      <c r="F35" s="116" t="n">
        <v>5.531</v>
      </c>
      <c r="G35" s="117" t="n">
        <v>34.962</v>
      </c>
      <c r="H35" s="115" t="n">
        <v>2000</v>
      </c>
      <c r="I35" s="115" t="n">
        <v>2021</v>
      </c>
      <c r="J35" s="154" t="n">
        <v>112.01</v>
      </c>
      <c r="K35" s="119" t="n">
        <f aca="false">IF(ISBLANK(E35),"",(0.000824493-(0.0000040899*E35)+(0.000000076438*E35^2)-(0.00000000082467*E35^3)+(0.0000000000053875*E35^4)))</f>
        <v>0.000800284798013229</v>
      </c>
      <c r="L35" s="119" t="n">
        <f aca="false">IF(ISBLANK(E35),"",(-0.00000572466+(0.00000010227*E35)-(0.0000000016546*E35^2)))</f>
        <v>-5.113725994E-006</v>
      </c>
      <c r="M35" s="119" t="n">
        <f aca="false">IF(ISBLANK(E35),"",IF(ISBLANK(G35),(O35+(K35*35)+(L35*35^1.5)+(0.00000048314*35^2)),(O35+(K35*G35)+(L35*G35^1.5)+(0.00000048314*G35^2))))</f>
        <v>1.02743044008466</v>
      </c>
      <c r="N35" s="120" t="n">
        <f aca="false">IF(ISBLANK(D35),"",IF(ISBLANK(G35),J35*(1+0.00001*(35-20)),J35*(1+0.00001*(G35-20))))</f>
        <v>112.0267589362</v>
      </c>
      <c r="O35" s="119" t="n">
        <f aca="false">IF(ISBLANK(E35),"",(0.999842594+(0.00006793952*E35)-(0.00000909529*E35^2)+(0.0000001001685*E35^3)-(0.000000001120083*E35^4)+(0.000000000006536332*E35^5)))</f>
        <v>0.999917459350319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5.65093654688507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5.5000672808754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252.370826183887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245.633004763895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2187</v>
      </c>
      <c r="E36" s="115" t="n">
        <v>7.9</v>
      </c>
      <c r="F36" s="116" t="n">
        <v>3.426</v>
      </c>
      <c r="G36" s="117" t="n">
        <v>34.622</v>
      </c>
      <c r="H36" s="115" t="n">
        <v>1000</v>
      </c>
      <c r="I36" s="115" t="n">
        <v>1008</v>
      </c>
      <c r="J36" s="154" t="n">
        <v>111.83</v>
      </c>
      <c r="K36" s="119" t="n">
        <f aca="false">IF(ISBLANK(E36),"",(0.000824493-(0.0000040899*E36)+(0.000000076438*E36^2)-(0.00000000082467*E36^3)+(0.0000000000053875*E36^4)))</f>
        <v>0.000796567675464009</v>
      </c>
      <c r="L36" s="119" t="n">
        <f aca="false">IF(ISBLANK(E36),"",(-0.00000572466+(0.00000010227*E36)-(0.0000000016546*E36^2)))</f>
        <v>-5.019990586E-006</v>
      </c>
      <c r="M36" s="119" t="n">
        <f aca="false">IF(ISBLANK(E36),"",IF(ISBLANK(G36),(O36+(K36*35)+(L36*35^1.5)+(0.00000048314*35^2)),(O36+(K36*G36)+(L36*G36^1.5)+(0.00000048314*G36^2))))</f>
        <v>1.02699214256542</v>
      </c>
      <c r="N36" s="120" t="n">
        <f aca="false">IF(ISBLANK(D36),"",IF(ISBLANK(G36),J36*(1+0.00001*(35-20)),J36*(1+0.00001*(G36-20))))</f>
        <v>111.8463517826</v>
      </c>
      <c r="O36" s="119" t="n">
        <f aca="false">IF(ISBLANK(E36),"",(0.999842594+(0.00006793952*E36)-(0.00000909529*E36^2)+(0.0000001001685*E36^3)-(0.000000001120083*E36^4)+(0.000000000006536332*E36^5)))</f>
        <v>0.999856904530436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3.50009101461729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3.40809911736431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156.314064712808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152.20570658149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2188</v>
      </c>
      <c r="E37" s="115" t="n">
        <v>10.4</v>
      </c>
      <c r="F37" s="116" t="n">
        <v>2.742</v>
      </c>
      <c r="G37" s="117" t="n">
        <v>34.645</v>
      </c>
      <c r="H37" s="115" t="n">
        <v>500</v>
      </c>
      <c r="I37" s="115" t="n">
        <v>504</v>
      </c>
      <c r="J37" s="154" t="n">
        <v>113.9</v>
      </c>
      <c r="K37" s="119" t="n">
        <f aca="false">IF(ISBLANK(E37),"",(0.000824493-(0.0000040899*E37)+(0.000000076438*E37^2)-(0.00000000082467*E37^3)+(0.0000000000053875*E37^4)))</f>
        <v>0.00078936095861504</v>
      </c>
      <c r="L37" s="119" t="n">
        <f aca="false">IF(ISBLANK(E37),"",(-0.00000572466+(0.00000010227*E37)-(0.0000000016546*E37^2)))</f>
        <v>-4.840013536E-006</v>
      </c>
      <c r="M37" s="119" t="n">
        <f aca="false">IF(ISBLANK(E37),"",IF(ISBLANK(G37),(O37+(K37*35)+(L37*35^1.5)+(0.00000048314*35^2)),(O37+(K37*G37)+(L37*G37^1.5)+(0.00000048314*G37^2))))</f>
        <v>1.02660612011695</v>
      </c>
      <c r="N37" s="120" t="n">
        <f aca="false">IF(ISBLANK(D37),"",IF(ISBLANK(G37),J37*(1+0.00001*(35-20)),J37*(1+0.00001*(G37-20))))</f>
        <v>113.916680655</v>
      </c>
      <c r="O37" s="119" t="n">
        <f aca="false">IF(ISBLANK(E37),"",(0.999842594+(0.00006793952*E37)-(0.00000909529*E37^2)+(0.0000001001685*E37^3)-(0.000000001120083*E37^4)+(0.000000000006536332*E37^5)))</f>
        <v>0.999665786239059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2.74640712948019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2.67522964812183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122.654542402585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119.475756085121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2189</v>
      </c>
      <c r="E38" s="115" t="n">
        <v>16.7</v>
      </c>
      <c r="F38" s="116" t="n">
        <v>2.755</v>
      </c>
      <c r="G38" s="117" t="n">
        <v>35.553</v>
      </c>
      <c r="H38" s="115" t="n">
        <v>100</v>
      </c>
      <c r="I38" s="115" t="n">
        <v>99</v>
      </c>
      <c r="J38" s="154" t="n">
        <v>113.62</v>
      </c>
      <c r="K38" s="119" t="n">
        <f aca="false">IF(ISBLANK(E38),"",(0.000824493-(0.0000040899*E38)+(0.000000076438*E38^2)-(0.00000000082467*E38^3)+(0.0000000000053875*E38^4)))</f>
        <v>0.000774087631575729</v>
      </c>
      <c r="L38" s="119" t="n">
        <f aca="false">IF(ISBLANK(E38),"",(-0.00000572466+(0.00000010227*E38)-(0.0000000016546*E38^2)))</f>
        <v>-4.478202394E-006</v>
      </c>
      <c r="M38" s="119" t="n">
        <f aca="false">IF(ISBLANK(E38),"",IF(ISBLANK(G38),(O38+(K38*35)+(L38*35^1.5)+(0.00000048314*35^2)),(O38+(K38*G38)+(L38*G38^1.5)+(0.00000048314*G38^2))))</f>
        <v>1.02601100238033</v>
      </c>
      <c r="N38" s="120" t="n">
        <f aca="false">IF(ISBLANK(D38),"",IF(ISBLANK(G38),J38*(1+0.00001*(35-20)),J38*(1+0.00001*(G38-20))))</f>
        <v>113.6376713186</v>
      </c>
      <c r="O38" s="119" t="n">
        <f aca="false">IF(ISBLANK(E38),"",(0.999842594+(0.00006793952*E38)-(0.00000909529*E38^2)+(0.0000001001685*E38^3)-(0.000000001120083*E38^4)+(0.000000000006536332*E38^5)))</f>
        <v>0.998828500166175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2.76639843465132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2.69626585702621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123.547354091528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120.415233174791</v>
      </c>
      <c r="T38" s="32" t="n">
        <v>0.03</v>
      </c>
      <c r="U38" s="32" t="n">
        <v>0.03</v>
      </c>
      <c r="V38" s="124" t="n">
        <v>17.7</v>
      </c>
      <c r="W38" s="124" t="n">
        <v>17.3</v>
      </c>
      <c r="X38" s="124" t="n">
        <v>17.7</v>
      </c>
      <c r="Y38" s="124" t="n">
        <v>17.3</v>
      </c>
      <c r="Z38" s="32" t="n">
        <v>1.27</v>
      </c>
      <c r="AA38" s="32" t="n">
        <v>1.24</v>
      </c>
      <c r="AB38" s="32" t="n">
        <v>6.61</v>
      </c>
      <c r="AC38" s="32" t="n">
        <v>6.46</v>
      </c>
      <c r="AD38" s="142" t="n">
        <v>0.0131</v>
      </c>
      <c r="AE38" s="142" t="n">
        <v>0.0103</v>
      </c>
      <c r="AF38" s="142" t="s">
        <v>169</v>
      </c>
      <c r="AG38" s="142" t="n">
        <v>0.0201</v>
      </c>
      <c r="AH38" s="142" t="n">
        <v>0.0073</v>
      </c>
      <c r="AI38" s="142" t="s">
        <v>169</v>
      </c>
      <c r="AJ38" s="142" t="s">
        <v>169</v>
      </c>
      <c r="AK38" s="142" t="s">
        <v>169</v>
      </c>
      <c r="AL38" s="142" t="n">
        <v>0.0227</v>
      </c>
      <c r="AM38" s="142" t="n">
        <v>0.002</v>
      </c>
      <c r="AN38" s="142" t="s">
        <v>169</v>
      </c>
      <c r="AO38" s="142" t="s">
        <v>169</v>
      </c>
      <c r="AP38" s="142" t="n">
        <v>0.004</v>
      </c>
      <c r="AQ38" s="142"/>
      <c r="AR38" s="142" t="n">
        <v>0.0285</v>
      </c>
      <c r="AS38" s="142" t="n">
        <v>0.0125</v>
      </c>
      <c r="AT38" s="142"/>
      <c r="AU38" s="142" t="n">
        <v>0.0102</v>
      </c>
      <c r="AV38" s="142" t="s">
        <v>169</v>
      </c>
      <c r="AW38" s="142"/>
      <c r="AX38" s="142" t="n">
        <v>0.0136</v>
      </c>
      <c r="AY38" s="142" t="n">
        <v>0.0545</v>
      </c>
      <c r="BA38" s="142" t="s">
        <v>169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2190</v>
      </c>
      <c r="E39" s="115" t="n">
        <v>18.3</v>
      </c>
      <c r="F39" s="116" t="n">
        <v>2.53</v>
      </c>
      <c r="G39" s="117" t="n">
        <v>35.708</v>
      </c>
      <c r="H39" s="115" t="n">
        <v>80</v>
      </c>
      <c r="I39" s="115" t="n">
        <v>80.7</v>
      </c>
      <c r="J39" s="154" t="n">
        <v>111.38</v>
      </c>
      <c r="K39" s="119" t="n">
        <f aca="false">IF(ISBLANK(E39),"",(0.000824493-(0.0000040899*E39)+(0.000000076438*E39^2)-(0.00000000082467*E39^3)+(0.0000000000053875*E39^4)))</f>
        <v>0.000770796387639649</v>
      </c>
      <c r="L39" s="119" t="n">
        <f aca="false">IF(ISBLANK(E39),"",(-0.00000572466+(0.00000010227*E39)-(0.0000000016546*E39^2)))</f>
        <v>-4.407227994E-006</v>
      </c>
      <c r="M39" s="119" t="n">
        <f aca="false">IF(ISBLANK(E39),"",IF(ISBLANK(G39),(O39+(K39*35)+(L39*35^1.5)+(0.00000048314*35^2)),(O39+(K39*G39)+(L39*G39^1.5)+(0.00000048314*G39^2))))</f>
        <v>1.02574087102452</v>
      </c>
      <c r="N39" s="120" t="n">
        <f aca="false">IF(ISBLANK(D39),"",IF(ISBLANK(G39),J39*(1+0.00001*(35-20)),J39*(1+0.00001*(G39-20))))</f>
        <v>111.3974955704</v>
      </c>
      <c r="O39" s="119" t="n">
        <f aca="false">IF(ISBLANK(E39),"",(0.999842594+(0.00006793952*E39)-(0.00000909529*E39^2)+(0.0000001001685*E39^3)-(0.000000001120083*E39^4)+(0.000000000006536332*E39^5)))</f>
        <v>0.998541643085094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2.59121555014958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2.52618923877085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115.72368646968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112.819611403506</v>
      </c>
      <c r="T39" s="32" t="n">
        <v>0.08</v>
      </c>
      <c r="U39" s="32" t="n">
        <v>0.08</v>
      </c>
      <c r="V39" s="124" t="n">
        <v>16.8</v>
      </c>
      <c r="W39" s="124" t="n">
        <v>16.4</v>
      </c>
      <c r="X39" s="124" t="n">
        <v>16.7</v>
      </c>
      <c r="Y39" s="124" t="n">
        <v>16.3</v>
      </c>
      <c r="Z39" s="32" t="n">
        <v>1.26</v>
      </c>
      <c r="AA39" s="32" t="n">
        <v>1.23</v>
      </c>
      <c r="AB39" s="32" t="n">
        <v>5.61</v>
      </c>
      <c r="AC39" s="32" t="n">
        <v>5.48</v>
      </c>
      <c r="AD39" s="142" t="n">
        <v>0.0333</v>
      </c>
      <c r="AE39" s="142" t="n">
        <v>0.0264</v>
      </c>
      <c r="AF39" s="142" t="n">
        <v>0.0025</v>
      </c>
      <c r="AG39" s="142" t="n">
        <v>0.0526</v>
      </c>
      <c r="AH39" s="142" t="n">
        <v>0.0172</v>
      </c>
      <c r="AI39" s="142" t="n">
        <v>0.0038</v>
      </c>
      <c r="AJ39" s="142" t="n">
        <v>0.0033</v>
      </c>
      <c r="AK39" s="142" t="s">
        <v>169</v>
      </c>
      <c r="AL39" s="142" t="n">
        <v>0.0525</v>
      </c>
      <c r="AM39" s="142" t="n">
        <v>0.0041</v>
      </c>
      <c r="AN39" s="142" t="n">
        <v>0.0013</v>
      </c>
      <c r="AO39" s="142" t="s">
        <v>169</v>
      </c>
      <c r="AP39" s="142" t="n">
        <v>0.0142</v>
      </c>
      <c r="AQ39" s="142"/>
      <c r="AR39" s="142" t="n">
        <v>0.0685</v>
      </c>
      <c r="AS39" s="142" t="n">
        <v>0.0329</v>
      </c>
      <c r="AT39" s="142"/>
      <c r="AU39" s="142" t="n">
        <v>0.0232</v>
      </c>
      <c r="AV39" s="142" t="s">
        <v>169</v>
      </c>
      <c r="AW39" s="142"/>
      <c r="AX39" s="142" t="n">
        <v>0.0395</v>
      </c>
      <c r="AY39" s="142" t="n">
        <v>0.1493</v>
      </c>
      <c r="BA39" s="142" t="s">
        <v>169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2191</v>
      </c>
      <c r="E40" s="115" t="n">
        <v>20.1</v>
      </c>
      <c r="F40" s="116" t="n">
        <v>2.909</v>
      </c>
      <c r="G40" s="117" t="n">
        <v>35.882</v>
      </c>
      <c r="H40" s="115" t="n">
        <v>60</v>
      </c>
      <c r="I40" s="115" t="n">
        <v>60.7</v>
      </c>
      <c r="J40" s="154" t="n">
        <v>114.18</v>
      </c>
      <c r="K40" s="119" t="n">
        <f aca="false">IF(ISBLANK(E40),"",(0.000824493-(0.0000040899*E40)+(0.000000076438*E40^2)-(0.00000000082467*E40^3)+(0.0000000000053875*E40^4)))</f>
        <v>0.000767350280084869</v>
      </c>
      <c r="L40" s="119" t="n">
        <f aca="false">IF(ISBLANK(E40),"",(-0.00000572466+(0.00000010227*E40)-(0.0000000016546*E40^2)))</f>
        <v>-4.337507946E-006</v>
      </c>
      <c r="M40" s="119" t="n">
        <f aca="false">IF(ISBLANK(E40),"",IF(ISBLANK(G40),(O40+(K40*35)+(L40*35^1.5)+(0.00000048314*35^2)),(O40+(K40*G40)+(L40*G40^1.5)+(0.00000048314*G40^2))))</f>
        <v>1.02540945366742</v>
      </c>
      <c r="N40" s="120" t="n">
        <f aca="false">IF(ISBLANK(D40),"",IF(ISBLANK(G40),J40*(1+0.00001*(35-20)),J40*(1+0.00001*(G40-20))))</f>
        <v>114.1981340676</v>
      </c>
      <c r="O40" s="119" t="n">
        <f aca="false">IF(ISBLANK(E40),"",(0.999842594+(0.00006793952*E40)-(0.00000909529*E40^2)+(0.0000001001685*E40^3)-(0.000000001120083*E40^4)+(0.000000000006536332*E40^5)))</f>
        <v>0.998185638567294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2.90729752923106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2.83525524251116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129.839907655459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126.622499130548</v>
      </c>
      <c r="T40" s="32" t="n">
        <v>0.31</v>
      </c>
      <c r="U40" s="32" t="n">
        <v>0.3</v>
      </c>
      <c r="V40" s="124" t="n">
        <v>12.9</v>
      </c>
      <c r="W40" s="124" t="n">
        <v>12.6</v>
      </c>
      <c r="X40" s="124" t="n">
        <v>12.5</v>
      </c>
      <c r="Y40" s="124" t="n">
        <v>12.3</v>
      </c>
      <c r="Z40" s="32" t="n">
        <v>0.88</v>
      </c>
      <c r="AA40" s="32" t="n">
        <v>0.86</v>
      </c>
      <c r="AB40" s="32" t="n">
        <v>4.07</v>
      </c>
      <c r="AC40" s="32" t="n">
        <v>3.98</v>
      </c>
      <c r="AD40" s="142" t="n">
        <v>0.0519</v>
      </c>
      <c r="AE40" s="142" t="n">
        <v>0.0467</v>
      </c>
      <c r="AF40" s="142" t="n">
        <v>0.005</v>
      </c>
      <c r="AG40" s="142" t="n">
        <v>0.0798</v>
      </c>
      <c r="AH40" s="142" t="n">
        <v>0.0307</v>
      </c>
      <c r="AI40" s="142" t="n">
        <v>0.0078</v>
      </c>
      <c r="AJ40" s="142" t="n">
        <v>0.0128</v>
      </c>
      <c r="AK40" s="142" t="s">
        <v>169</v>
      </c>
      <c r="AL40" s="142" t="n">
        <v>0.0892</v>
      </c>
      <c r="AM40" s="142" t="n">
        <v>0.0074</v>
      </c>
      <c r="AN40" s="142" t="n">
        <v>0.0037</v>
      </c>
      <c r="AO40" s="142" t="s">
        <v>169</v>
      </c>
      <c r="AP40" s="142" t="n">
        <v>0.0287</v>
      </c>
      <c r="AQ40" s="142"/>
      <c r="AR40" s="142" t="n">
        <v>0.0545</v>
      </c>
      <c r="AS40" s="142" t="n">
        <v>0.0858</v>
      </c>
      <c r="AT40" s="142"/>
      <c r="AU40" s="142" t="n">
        <v>0.031</v>
      </c>
      <c r="AV40" s="142" t="s">
        <v>169</v>
      </c>
      <c r="AW40" s="142"/>
      <c r="AX40" s="142" t="n">
        <v>0.0527</v>
      </c>
      <c r="AY40" s="142" t="n">
        <v>0.3043</v>
      </c>
      <c r="BA40" s="142" t="s">
        <v>169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2192</v>
      </c>
      <c r="E41" s="115" t="n">
        <v>27.3</v>
      </c>
      <c r="F41" s="116" t="n">
        <v>4.669</v>
      </c>
      <c r="G41" s="117" t="n">
        <v>35.31</v>
      </c>
      <c r="H41" s="115" t="n">
        <v>40</v>
      </c>
      <c r="I41" s="115" t="n">
        <v>39.6</v>
      </c>
      <c r="J41" s="154" t="n">
        <v>113.56</v>
      </c>
      <c r="K41" s="119" t="n">
        <f aca="false">IF(ISBLANK(E41),"",(0.000824493-(0.0000040899*E41)+(0.000000076438*E41^2)-(0.00000000082467*E41^3)+(0.0000000000053875*E41^4)))</f>
        <v>0.000756020652891949</v>
      </c>
      <c r="L41" s="119" t="n">
        <f aca="false">IF(ISBLANK(E41),"",(-0.00000572466+(0.00000010227*E41)-(0.0000000016546*E41^2)))</f>
        <v>-4.165845834E-006</v>
      </c>
      <c r="M41" s="119" t="n">
        <f aca="false">IF(ISBLANK(E41),"",IF(ISBLANK(G41),(O41+(K41*35)+(L41*35^1.5)+(0.00000048314*35^2)),(O41+(K41*G41)+(L41*G41^1.5)+(0.00000048314*G41^2))))</f>
        <v>1.02285713211415</v>
      </c>
      <c r="N41" s="120" t="n">
        <f aca="false">IF(ISBLANK(D41),"",IF(ISBLANK(G41),J41*(1+0.00001*(35-20)),J41*(1+0.00001*(G41-20))))</f>
        <v>113.577386036</v>
      </c>
      <c r="O41" s="119" t="n">
        <f aca="false">IF(ISBLANK(E41),"",(0.999842594+(0.00006793952*E41)-(0.00000909529*E41^2)+(0.0000001001685*E41^3)-(0.000000001120083*E41^4)+(0.000000000006536332*E41^5)))</f>
        <v>0.996433742949107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4.7015427077504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4.59648034914977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209.970897328133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205.278812393029</v>
      </c>
      <c r="T41" s="32" t="n">
        <v>0</v>
      </c>
      <c r="U41" s="32" t="n">
        <v>0</v>
      </c>
      <c r="V41" s="32" t="n">
        <v>0</v>
      </c>
      <c r="W41" s="32" t="n">
        <v>0</v>
      </c>
      <c r="X41" s="32" t="n">
        <v>0</v>
      </c>
      <c r="Y41" s="32" t="n">
        <v>0</v>
      </c>
      <c r="Z41" s="32" t="n">
        <v>0.11</v>
      </c>
      <c r="AA41" s="32" t="n">
        <v>0.11</v>
      </c>
      <c r="AB41" s="32" t="n">
        <v>0.62</v>
      </c>
      <c r="AC41" s="32" t="n">
        <v>0.61</v>
      </c>
      <c r="AD41" s="142" t="n">
        <v>0.0208</v>
      </c>
      <c r="AE41" s="142" t="n">
        <v>0.0369</v>
      </c>
      <c r="AF41" s="142" t="n">
        <v>0.0182</v>
      </c>
      <c r="AG41" s="142" t="n">
        <v>0.0199</v>
      </c>
      <c r="AH41" s="142" t="n">
        <v>0.0125</v>
      </c>
      <c r="AI41" s="142" t="n">
        <v>0.006</v>
      </c>
      <c r="AJ41" s="142" t="s">
        <v>169</v>
      </c>
      <c r="AK41" s="142" t="n">
        <v>0.0027</v>
      </c>
      <c r="AL41" s="142" t="n">
        <v>0.0803</v>
      </c>
      <c r="AM41" s="142" t="n">
        <v>0.0078</v>
      </c>
      <c r="AN41" s="142" t="n">
        <v>0.0054</v>
      </c>
      <c r="AO41" s="142" t="s">
        <v>169</v>
      </c>
      <c r="AP41" s="142" t="n">
        <v>0.0935</v>
      </c>
      <c r="AQ41" s="142"/>
      <c r="AR41" s="142" t="n">
        <v>0.021</v>
      </c>
      <c r="AS41" s="142" t="n">
        <v>0.0444</v>
      </c>
      <c r="AT41" s="142"/>
      <c r="AU41" s="142" t="n">
        <v>0.0413</v>
      </c>
      <c r="AV41" s="142" t="s">
        <v>169</v>
      </c>
      <c r="AW41" s="142"/>
      <c r="AX41" s="142" t="n">
        <v>0.1394</v>
      </c>
      <c r="AY41" s="142" t="n">
        <v>0.2607</v>
      </c>
      <c r="BA41" s="142" t="s">
        <v>169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2193</v>
      </c>
      <c r="E42" s="115" t="n">
        <v>27.3</v>
      </c>
      <c r="F42" s="116" t="n">
        <v>4.592</v>
      </c>
      <c r="G42" s="117" t="n">
        <v>35.318</v>
      </c>
      <c r="H42" s="115" t="n">
        <v>40</v>
      </c>
      <c r="I42" s="115" t="n">
        <v>39.6</v>
      </c>
      <c r="J42" s="154" t="n">
        <v>111.44</v>
      </c>
      <c r="K42" s="119" t="n">
        <f aca="false">IF(ISBLANK(E42),"",(0.000824493-(0.0000040899*E42)+(0.000000076438*E42^2)-(0.00000000082467*E42^3)+(0.0000000000053875*E42^4)))</f>
        <v>0.000756020652891949</v>
      </c>
      <c r="L42" s="119" t="n">
        <f aca="false">IF(ISBLANK(E42),"",(-0.00000572466+(0.00000010227*E42)-(0.0000000016546*E42^2)))</f>
        <v>-4.165845834E-006</v>
      </c>
      <c r="M42" s="119" t="n">
        <f aca="false">IF(ISBLANK(E42),"",IF(ISBLANK(G42),(O42+(K42*35)+(L42*35^1.5)+(0.00000048314*35^2)),(O42+(K42*G42)+(L42*G42^1.5)+(0.00000048314*G42^2))))</f>
        <v>1.02286315619569</v>
      </c>
      <c r="N42" s="120" t="n">
        <f aca="false">IF(ISBLANK(D42),"",IF(ISBLANK(G42),J42*(1+0.00001*(35-20)),J42*(1+0.00001*(G42-20))))</f>
        <v>111.4570703792</v>
      </c>
      <c r="O42" s="119" t="n">
        <f aca="false">IF(ISBLANK(E42),"",(0.999842594+(0.00006793952*E42)-(0.00000909529*E42^2)+(0.0000001001685*E42^3)-(0.000000001120083*E42^4)+(0.000000000006536332*E42^5)))</f>
        <v>0.996433742949107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4.71333329800708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4.60798032411029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210.497465088996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205.792401274765</v>
      </c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BA42" s="142"/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2194</v>
      </c>
      <c r="E43" s="115" t="n">
        <v>28.9</v>
      </c>
      <c r="F43" s="116" t="n">
        <v>4.387</v>
      </c>
      <c r="G43" s="117" t="n">
        <v>34.53</v>
      </c>
      <c r="H43" s="115" t="n">
        <v>20</v>
      </c>
      <c r="I43" s="115" t="n">
        <v>20.3</v>
      </c>
      <c r="J43" s="154" t="n">
        <v>111.97</v>
      </c>
      <c r="K43" s="119" t="n">
        <f aca="false">IF(ISBLANK(E43),"",(0.000824493-(0.0000040899*E43)+(0.000000076438*E43^2)-(0.00000000082467*E43^3)+(0.0000000000053875*E43^4)))</f>
        <v>0.000753989332274109</v>
      </c>
      <c r="L43" s="119" t="n">
        <f aca="false">IF(ISBLANK(E43),"",(-0.00000572466+(0.00000010227*E43)-(0.0000000016546*E43^2)))</f>
        <v>-4.150995466E-006</v>
      </c>
      <c r="M43" s="119" t="n">
        <f aca="false">IF(ISBLANK(E43),"",IF(ISBLANK(G43),(O43+(K43*35)+(L43*35^1.5)+(0.00000048314*35^2)),(O43+(K43*G43)+(L43*G43^1.5)+(0.00000048314*G43^2))))</f>
        <v>1.0217468700893</v>
      </c>
      <c r="N43" s="120" t="n">
        <f aca="false">IF(ISBLANK(D43),"",IF(ISBLANK(G43),J43*(1+0.00001*(35-20)),J43*(1+0.00001*(G43-20))))</f>
        <v>111.986269241</v>
      </c>
      <c r="O43" s="119" t="n">
        <f aca="false">IF(ISBLANK(E43),"",(0.999842594+(0.00006793952*E43)-(0.00000909529*E43^2)+(0.0000001001685*E43^3)-(0.000000001120083*E43^4)+(0.000000000006536332*E43^5)))</f>
        <v>0.995977822369731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4.48055063552771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4.38518655323712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200.101391382668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195.84243146757</v>
      </c>
      <c r="T43" s="32" t="n">
        <v>0.01</v>
      </c>
      <c r="U43" s="32" t="n">
        <v>0.01</v>
      </c>
      <c r="V43" s="32" t="n">
        <v>0.04</v>
      </c>
      <c r="W43" s="32" t="n">
        <v>0.04</v>
      </c>
      <c r="X43" s="32" t="n">
        <v>0.03</v>
      </c>
      <c r="Y43" s="32" t="n">
        <v>0.03</v>
      </c>
      <c r="Z43" s="32" t="n">
        <v>0.1</v>
      </c>
      <c r="AA43" s="32" t="n">
        <v>0.1</v>
      </c>
      <c r="AB43" s="32" t="n">
        <v>0.65</v>
      </c>
      <c r="AC43" s="32" t="n">
        <v>0.64</v>
      </c>
      <c r="AD43" s="142" t="n">
        <v>0.0076</v>
      </c>
      <c r="AE43" s="142" t="n">
        <v>0.0151</v>
      </c>
      <c r="AF43" s="142" t="n">
        <v>0.009</v>
      </c>
      <c r="AG43" s="142" t="n">
        <v>0.0097</v>
      </c>
      <c r="AH43" s="142" t="n">
        <v>0.0077</v>
      </c>
      <c r="AI43" s="142" t="s">
        <v>169</v>
      </c>
      <c r="AJ43" s="142" t="s">
        <v>169</v>
      </c>
      <c r="AK43" s="142" t="n">
        <v>0.0014</v>
      </c>
      <c r="AL43" s="142" t="n">
        <v>0.0353</v>
      </c>
      <c r="AM43" s="142" t="n">
        <v>0.0062</v>
      </c>
      <c r="AN43" s="142" t="s">
        <v>169</v>
      </c>
      <c r="AO43" s="142" t="s">
        <v>169</v>
      </c>
      <c r="AP43" s="142" t="n">
        <v>0.0854</v>
      </c>
      <c r="AQ43" s="142"/>
      <c r="AR43" s="142" t="n">
        <v>0.0098</v>
      </c>
      <c r="AS43" s="142" t="n">
        <v>0.0125</v>
      </c>
      <c r="AT43" s="142"/>
      <c r="AU43" s="142" t="n">
        <v>0.0244</v>
      </c>
      <c r="AV43" s="142" t="s">
        <v>169</v>
      </c>
      <c r="AW43" s="142"/>
      <c r="AX43" s="142" t="n">
        <v>0.0717</v>
      </c>
      <c r="AY43" s="142" t="n">
        <v>0.1284</v>
      </c>
      <c r="BA43" s="142" t="s">
        <v>169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2197</v>
      </c>
      <c r="E44" s="115" t="n">
        <v>29</v>
      </c>
      <c r="F44" s="116" t="n">
        <v>4.465</v>
      </c>
      <c r="G44" s="117" t="n">
        <v>34.367</v>
      </c>
      <c r="H44" s="115" t="n">
        <v>10</v>
      </c>
      <c r="I44" s="115" t="n">
        <v>10.8</v>
      </c>
      <c r="J44" s="154" t="n">
        <v>113.81</v>
      </c>
      <c r="K44" s="119" t="n">
        <f aca="false">IF(ISBLANK(E44),"",(0.000824493-(0.0000040899*E44)+(0.000000076438*E44^2)-(0.00000000082467*E44^3)+(0.0000000000053875*E44^4)))</f>
        <v>0.0007538678577575</v>
      </c>
      <c r="L44" s="119" t="n">
        <f aca="false">IF(ISBLANK(E44),"",(-0.00000572466+(0.00000010227*E44)-(0.0000000016546*E44^2)))</f>
        <v>-4.1503486E-006</v>
      </c>
      <c r="M44" s="119" t="n">
        <f aca="false">IF(ISBLANK(E44),"",IF(ISBLANK(G44),(O44+(K44*35)+(L44*35^1.5)+(0.00000048314*35^2)),(O44+(K44*G44)+(L44*G44^1.5)+(0.00000048314*G44^2))))</f>
        <v>1.02159119913935</v>
      </c>
      <c r="N44" s="120" t="n">
        <f aca="false">IF(ISBLANK(D44),"",IF(ISBLANK(G44),J44*(1+0.00001*(35-20)),J44*(1+0.00001*(G44-20))))</f>
        <v>113.8263510827</v>
      </c>
      <c r="O44" s="119" t="n">
        <f aca="false">IF(ISBLANK(E44),"",(0.999842594+(0.00006793952*E44)-(0.00000909529*E44^2)+(0.0000001001685*E44^3)-(0.000000001120083*E44^4)+(0.000000000006536332*E44^5)))</f>
        <v>0.995948564991743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4.48543849061135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4.39063932264701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200.319682990703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196.085952149415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2198</v>
      </c>
      <c r="E45" s="115" t="n">
        <v>28.9</v>
      </c>
      <c r="F45" s="116" t="n">
        <v>4.435</v>
      </c>
      <c r="G45" s="117" t="n">
        <v>34.365</v>
      </c>
      <c r="H45" s="115" t="n">
        <v>0</v>
      </c>
      <c r="I45" s="115" t="n">
        <v>2.4</v>
      </c>
      <c r="J45" s="154" t="n">
        <v>113.13</v>
      </c>
      <c r="K45" s="119" t="n">
        <f aca="false">IF(ISBLANK(E45),"",(0.000824493-(0.0000040899*E45)+(0.000000076438*E45^2)-(0.00000000082467*E45^3)+(0.0000000000053875*E45^4)))</f>
        <v>0.000753989332274109</v>
      </c>
      <c r="L45" s="119" t="n">
        <f aca="false">IF(ISBLANK(E45),"",(-0.00000572466+(0.00000010227*E45)-(0.0000000016546*E45^2)))</f>
        <v>-4.150995466E-006</v>
      </c>
      <c r="M45" s="119" t="n">
        <f aca="false">IF(ISBLANK(E45),"",IF(ISBLANK(G45),(O45+(K45*35)+(L45*35^1.5)+(0.00000048314*35^2)),(O45+(K45*G45)+(L45*G45^1.5)+(0.00000048314*G45^2))))</f>
        <v>1.02162299951687</v>
      </c>
      <c r="N45" s="120" t="n">
        <f aca="false">IF(ISBLANK(D45),"",IF(ISBLANK(G45),J45*(1+0.00001*(35-20)),J45*(1+0.00001*(G45-20))))</f>
        <v>113.1462511245</v>
      </c>
      <c r="O45" s="119" t="n">
        <f aca="false">IF(ISBLANK(E45),"",(0.999842594+(0.00006793952*E45)-(0.00000909529*E45^2)+(0.0000001001685*E45^3)-(0.000000001120083*E45^4)+(0.000000000006536332*E45^5)))</f>
        <v>0.995977822369731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4.48246321266399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4.38759034867439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200.186807077574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195.949784971798</v>
      </c>
      <c r="T45" s="32" t="n">
        <v>0</v>
      </c>
      <c r="U45" s="32" t="n">
        <v>0</v>
      </c>
      <c r="V45" s="32" t="n">
        <v>0.03</v>
      </c>
      <c r="W45" s="32" t="n">
        <v>0.03</v>
      </c>
      <c r="X45" s="32" t="n">
        <v>0.03</v>
      </c>
      <c r="Y45" s="32" t="n">
        <v>0.03</v>
      </c>
      <c r="Z45" s="32" t="n">
        <v>0.09</v>
      </c>
      <c r="AA45" s="32" t="n">
        <v>0.09</v>
      </c>
      <c r="AB45" s="32" t="n">
        <v>0.62</v>
      </c>
      <c r="AC45" s="32" t="n">
        <v>0.61</v>
      </c>
      <c r="AD45" s="142" t="n">
        <v>0.007</v>
      </c>
      <c r="AE45" s="142" t="n">
        <v>0.0167</v>
      </c>
      <c r="AF45" s="142" t="n">
        <v>0.0146</v>
      </c>
      <c r="AG45" s="142" t="n">
        <v>0.0083</v>
      </c>
      <c r="AH45" s="142" t="n">
        <v>0.0075</v>
      </c>
      <c r="AI45" s="142" t="s">
        <v>169</v>
      </c>
      <c r="AJ45" s="142" t="s">
        <v>169</v>
      </c>
      <c r="AK45" s="142" t="n">
        <v>0.0013</v>
      </c>
      <c r="AL45" s="142" t="n">
        <v>0.0341</v>
      </c>
      <c r="AM45" s="142" t="n">
        <v>0.0099</v>
      </c>
      <c r="AN45" s="142" t="s">
        <v>169</v>
      </c>
      <c r="AO45" s="142" t="s">
        <v>169</v>
      </c>
      <c r="AP45" s="142" t="n">
        <v>0.0865</v>
      </c>
      <c r="AQ45" s="142"/>
      <c r="AR45" s="142" t="n">
        <v>0.0068</v>
      </c>
      <c r="AS45" s="142" t="n">
        <v>0.0093</v>
      </c>
      <c r="AT45" s="142"/>
      <c r="AU45" s="142" t="n">
        <v>0.0181</v>
      </c>
      <c r="AV45" s="142" t="s">
        <v>169</v>
      </c>
      <c r="AW45" s="142"/>
      <c r="AX45" s="142" t="n">
        <v>0.0565</v>
      </c>
      <c r="AY45" s="142" t="n">
        <v>0.1227</v>
      </c>
      <c r="BA45" s="142" t="s">
        <v>169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4"/>
      <c r="W53" s="124"/>
      <c r="X53" s="32"/>
      <c r="Y53" s="32"/>
      <c r="Z53" s="124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41346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1°30</v>
      </c>
      <c r="P9" s="29" t="s">
        <v>13</v>
      </c>
      <c r="Q9" s="33" t="n">
        <f aca="false">IF(ISBLANK(I9),"",IF(ISBLANK(J9),"",IF(J9&gt;60,"ERREUR !!",O11*(I9+(J9/60)))))</f>
        <v>1.5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41345</v>
      </c>
      <c r="K11" s="38"/>
      <c r="L11" s="38"/>
      <c r="M11" s="38"/>
      <c r="N11" s="39" t="str">
        <f aca="false">I9&amp;"°"&amp;J9</f>
        <v>1°30</v>
      </c>
      <c r="O11" s="40" t="n">
        <f aca="false">IF(P9=M10,-1,1)</f>
        <v>1</v>
      </c>
      <c r="P11" s="41" t="str">
        <f aca="false">TEXT(J11,"aaaa-mm-jj")&amp;"T"&amp;TEXT(J12,"hh:mm:ss")&amp;"z"</f>
        <v>2017-03-13T21:50:00z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0.909722222222222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21.4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4.9864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4.9863301904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0.00401695777215768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2027</v>
      </c>
      <c r="E35" s="115" t="n">
        <v>5.8</v>
      </c>
      <c r="F35" s="116" t="n">
        <v>5.435</v>
      </c>
      <c r="G35" s="117" t="n">
        <v>34.961</v>
      </c>
      <c r="H35" s="115" t="n">
        <v>2000</v>
      </c>
      <c r="I35" s="115" t="n">
        <v>2020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110.13</v>
      </c>
      <c r="K35" s="119" t="n">
        <f aca="false">IF(ISBLANK(E35),"",(0.000824493-(0.0000040899*E35)+(0.000000076438*E35^2)-(0.00000000082467*E35^3)+(0.0000000000053875*E35^4)))</f>
        <v>0.00080318814806918</v>
      </c>
      <c r="L35" s="119" t="n">
        <f aca="false">IF(ISBLANK(E35),"",(-0.00000572466+(0.00000010227*E35)-(0.0000000016546*E35^2)))</f>
        <v>-5.187154744E-006</v>
      </c>
      <c r="M35" s="119" t="n">
        <f aca="false">IF(ISBLANK(E35),"",IF(ISBLANK(G35),(O35+(K35*35)+(L35*35^1.5)+(0.00000048314*35^2)),(O35+(K35*G35)+(L35*G35^1.5)+(0.00000048314*G35^2))))</f>
        <v>1.02754751418396</v>
      </c>
      <c r="N35" s="120" t="n">
        <f aca="false">IF(ISBLANK(D35),"",IF(ISBLANK(G35),J35*(1+0.00001*(35-20)),J35*(1+0.00001*(G35-20))))</f>
        <v>110.1464765493</v>
      </c>
      <c r="O35" s="119" t="n">
        <f aca="false">IF(ISBLANK(E35),"",(0.999842594+(0.00006793952*E35)-(0.00000909529*E35^2)+(0.0000001001685*E35^3)-(0.000000001120083*E35^4)+(0.000000000006536332*E35^5)))</f>
        <v>0.999948997096951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5.6491382728494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5.49769056405701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252.290515265454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245.526860590786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2028</v>
      </c>
      <c r="E36" s="115" t="n">
        <v>7</v>
      </c>
      <c r="F36" s="116" t="n">
        <v>3.396</v>
      </c>
      <c r="G36" s="117" t="n">
        <v>34.663</v>
      </c>
      <c r="H36" s="115" t="n">
        <v>1000</v>
      </c>
      <c r="I36" s="115" t="n">
        <v>1008.2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109.92</v>
      </c>
      <c r="K36" s="119" t="n">
        <f aca="false">IF(ISBLANK(E36),"",(0.000824493-(0.0000040899*E36)+(0.000000076438*E36^2)-(0.00000000082467*E36^3)+(0.0000000000053875*E36^4)))</f>
        <v>0.0007993392355775</v>
      </c>
      <c r="L36" s="119" t="n">
        <f aca="false">IF(ISBLANK(E36),"",(-0.00000572466+(0.00000010227*E36)-(0.0000000016546*E36^2)))</f>
        <v>-5.0898454E-006</v>
      </c>
      <c r="M36" s="119" t="n">
        <f aca="false">IF(ISBLANK(E36),"",IF(ISBLANK(G36),(O36+(K36*35)+(L36*35^1.5)+(0.00000048314*35^2)),(O36+(K36*G36)+(L36*G36^1.5)+(0.00000048314*G36^2))))</f>
        <v>1.02715354706267</v>
      </c>
      <c r="N36" s="120" t="n">
        <f aca="false">IF(ISBLANK(D36),"",IF(ISBLANK(G36),J36*(1+0.00001*(35-20)),J36*(1+0.00001*(G36-20))))</f>
        <v>109.9361175696</v>
      </c>
      <c r="O36" s="119" t="n">
        <f aca="false">IF(ISBLANK(E36),"",(0.999842594+(0.00006793952*E36)-(0.00000909529*E36^2)+(0.0000001001685*E36^3)-(0.000000001120083*E36^4)+(0.000000000006536332*E36^5)))</f>
        <v>0.999904279762349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3.53071382155751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3.43737684755528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157.681679270758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153.513250011819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2029</v>
      </c>
      <c r="E37" s="115" t="n">
        <v>9.6</v>
      </c>
      <c r="F37" s="116" t="n">
        <v>2.74</v>
      </c>
      <c r="G37" s="117" t="n">
        <v>34.66</v>
      </c>
      <c r="H37" s="115" t="n">
        <v>500</v>
      </c>
      <c r="I37" s="115" t="n">
        <v>504.5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108.87</v>
      </c>
      <c r="K37" s="119" t="n">
        <f aca="false">IF(ISBLANK(E37),"",(0.000824493-(0.0000040899*E37)+(0.000000076438*E37^2)-(0.00000000082467*E37^3)+(0.0000000000053875*E37^4)))</f>
        <v>0.0007915906293888</v>
      </c>
      <c r="L37" s="119" t="n">
        <f aca="false">IF(ISBLANK(E37),"",(-0.00000572466+(0.00000010227*E37)-(0.0000000016546*E37^2)))</f>
        <v>-4.895355936E-006</v>
      </c>
      <c r="M37" s="119" t="n">
        <f aca="false">IF(ISBLANK(E37),"",IF(ISBLANK(G37),(O37+(K37*35)+(L37*35^1.5)+(0.00000048314*35^2)),(O37+(K37*G37)+(L37*G37^1.5)+(0.00000048314*G37^2))))</f>
        <v>1.02675425681787</v>
      </c>
      <c r="N37" s="120" t="n">
        <f aca="false">IF(ISBLANK(D37),"",IF(ISBLANK(G37),J37*(1+0.00001*(35-20)),J37*(1+0.00001*(G37-20))))</f>
        <v>108.885960342</v>
      </c>
      <c r="O37" s="119" t="n">
        <f aca="false">IF(ISBLANK(E37),"",(0.999842594+(0.00006793952*E37)-(0.00000909529*E37^2)+(0.0000001001685*E37^3)-(0.000000001120083*E37^4)+(0.000000000006536332*E37^5)))</f>
        <v>0.999736233711852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2.87358078621055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2.79870355260702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128.334117912163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124.99010065943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2030</v>
      </c>
      <c r="E38" s="115" t="n">
        <v>15.8</v>
      </c>
      <c r="F38" s="116" t="n">
        <v>2.545</v>
      </c>
      <c r="G38" s="117" t="n">
        <v>35.51</v>
      </c>
      <c r="H38" s="115" t="n">
        <v>100</v>
      </c>
      <c r="I38" s="115" t="n">
        <v>102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110.13</v>
      </c>
      <c r="K38" s="119" t="n">
        <f aca="false">IF(ISBLANK(E38),"",(0.000824493-(0.0000040899*E38)+(0.000000076438*E38^2)-(0.00000000082467*E38^3)+(0.0000000000053875*E38^4)))</f>
        <v>0.00077603755624118</v>
      </c>
      <c r="L38" s="119" t="n">
        <f aca="false">IF(ISBLANK(E38),"",(-0.00000572466+(0.00000010227*E38)-(0.0000000016546*E38^2)))</f>
        <v>-4.521848344E-006</v>
      </c>
      <c r="M38" s="119" t="n">
        <f aca="false">IF(ISBLANK(E38),"",IF(ISBLANK(G38),(O38+(K38*35)+(L38*35^1.5)+(0.00000048314*35^2)),(O38+(K38*G38)+(L38*G38^1.5)+(0.00000048314*G38^2))))</f>
        <v>1.02618668635418</v>
      </c>
      <c r="N38" s="120" t="n">
        <f aca="false">IF(ISBLANK(D38),"",IF(ISBLANK(G38),J38*(1+0.00001*(35-20)),J38*(1+0.00001*(G38-20))))</f>
        <v>110.147081163</v>
      </c>
      <c r="O38" s="119" t="n">
        <f aca="false">IF(ISBLANK(E38),"",(0.999842594+(0.00006793952*E38)-(0.00000909529*E38^2)+(0.0000001001685*E38^3)-(0.000000001120083*E38^4)+(0.000000000006536332*E38^5)))</f>
        <v>0.998977218371155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2.63681488698323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2.56952747686805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117.760152852671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114.755097116927</v>
      </c>
      <c r="T38" s="32" t="n">
        <v>0.02</v>
      </c>
      <c r="U38" s="32" t="n">
        <v>0.02</v>
      </c>
      <c r="V38" s="124" t="n">
        <v>18.8</v>
      </c>
      <c r="W38" s="124" t="n">
        <v>18.3</v>
      </c>
      <c r="X38" s="124" t="n">
        <v>18.8</v>
      </c>
      <c r="Y38" s="124" t="n">
        <v>18.3</v>
      </c>
      <c r="Z38" s="32" t="n">
        <v>1.44</v>
      </c>
      <c r="AA38" s="32" t="n">
        <v>1.41</v>
      </c>
      <c r="AB38" s="32" t="n">
        <v>7.29</v>
      </c>
      <c r="AC38" s="32" t="n">
        <v>7.12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2031</v>
      </c>
      <c r="E39" s="115" t="n">
        <v>16.3</v>
      </c>
      <c r="F39" s="116" t="n">
        <v>2.407</v>
      </c>
      <c r="G39" s="117" t="n">
        <v>35.569</v>
      </c>
      <c r="H39" s="115" t="n">
        <v>80</v>
      </c>
      <c r="I39" s="115" t="n">
        <v>81.9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107.83</v>
      </c>
      <c r="K39" s="119" t="n">
        <f aca="false">IF(ISBLANK(E39),"",(0.000824493-(0.0000040899*E39)+(0.000000076438*E39^2)-(0.00000000082467*E39^3)+(0.0000000000053875*E39^4)))</f>
        <v>0.000774945315052749</v>
      </c>
      <c r="L39" s="119" t="n">
        <f aca="false">IF(ISBLANK(E39),"",(-0.00000572466+(0.00000010227*E39)-(0.0000000016546*E39^2)))</f>
        <v>-4.497269674E-006</v>
      </c>
      <c r="M39" s="119" t="n">
        <f aca="false">IF(ISBLANK(E39),"",IF(ISBLANK(G39),(O39+(K39*35)+(L39*35^1.5)+(0.00000048314*35^2)),(O39+(K39*G39)+(L39*G39^1.5)+(0.00000048314*G39^2))))</f>
        <v>1.02611699661094</v>
      </c>
      <c r="N39" s="120" t="n">
        <f aca="false">IF(ISBLANK(D39),"",IF(ISBLANK(G39),J39*(1+0.00001*(35-20)),J39*(1+0.00001*(G39-20))))</f>
        <v>107.8467880527</v>
      </c>
      <c r="O39" s="119" t="n">
        <f aca="false">IF(ISBLANK(E39),"",(0.999842594+(0.00006793952*E39)-(0.00000909529*E39^2)+(0.0000001001685*E39^3)-(0.000000001120083*E39^4)+(0.000000000006536332*E39^5)))</f>
        <v>0.998895737970491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2.54716180402815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2.48233077947343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113.756246167897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110.860892611283</v>
      </c>
      <c r="T39" s="32" t="n">
        <v>0.04</v>
      </c>
      <c r="U39" s="32" t="n">
        <v>0.04</v>
      </c>
      <c r="V39" s="124" t="n">
        <v>18.7</v>
      </c>
      <c r="W39" s="124" t="n">
        <v>18.3</v>
      </c>
      <c r="X39" s="124" t="n">
        <v>18.7</v>
      </c>
      <c r="Y39" s="124" t="n">
        <v>18.2</v>
      </c>
      <c r="Z39" s="32" t="n">
        <v>1.32</v>
      </c>
      <c r="AA39" s="32" t="n">
        <v>1.29</v>
      </c>
      <c r="AB39" s="32" t="n">
        <v>6.95</v>
      </c>
      <c r="AC39" s="32" t="n">
        <v>6.79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2032</v>
      </c>
      <c r="E40" s="115" t="n">
        <v>19</v>
      </c>
      <c r="F40" s="116" t="n">
        <v>2.61</v>
      </c>
      <c r="G40" s="117" t="n">
        <v>35.723</v>
      </c>
      <c r="H40" s="115" t="n">
        <v>60</v>
      </c>
      <c r="I40" s="115" t="n">
        <v>61.5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111.3</v>
      </c>
      <c r="K40" s="119" t="n">
        <f aca="false">IF(ISBLANK(E40),"",(0.000824493-(0.0000040899*E40)+(0.000000076438*E40^2)-(0.00000000082467*E40^3)+(0.0000000000053875*E40^4)))</f>
        <v>0.0007694247108575</v>
      </c>
      <c r="L40" s="119" t="n">
        <f aca="false">IF(ISBLANK(E40),"",(-0.00000572466+(0.00000010227*E40)-(0.0000000016546*E40^2)))</f>
        <v>-4.3788406E-006</v>
      </c>
      <c r="M40" s="119" t="n">
        <f aca="false">IF(ISBLANK(E40),"",IF(ISBLANK(G40),(O40+(K40*35)+(L40*35^1.5)+(0.00000048314*35^2)),(O40+(K40*G40)+(L40*G40^1.5)+(0.00000048314*G40^2))))</f>
        <v>1.02557509076664</v>
      </c>
      <c r="N40" s="120" t="n">
        <f aca="false">IF(ISBLANK(D40),"",IF(ISBLANK(G40),J40*(1+0.00001*(35-20)),J40*(1+0.00001*(G40-20))))</f>
        <v>111.317499699</v>
      </c>
      <c r="O40" s="119" t="n">
        <f aca="false">IF(ISBLANK(E40),"",(0.999842594+(0.00006793952*E40)-(0.00000909529*E40^2)+(0.0000001001685*E40^3)-(0.000000001120083*E40^4)+(0.000000000006536332*E40^5)))</f>
        <v>0.998407315199986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2.67560435663316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2.60888196361427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119.492490567237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116.512668495013</v>
      </c>
      <c r="T40" s="32" t="n">
        <v>0.15</v>
      </c>
      <c r="U40" s="32" t="n">
        <v>0.14</v>
      </c>
      <c r="V40" s="124" t="n">
        <v>16.1</v>
      </c>
      <c r="W40" s="124" t="n">
        <v>15.7</v>
      </c>
      <c r="X40" s="124" t="n">
        <v>15.9</v>
      </c>
      <c r="Y40" s="124" t="n">
        <v>15.6</v>
      </c>
      <c r="Z40" s="32" t="n">
        <v>1.17</v>
      </c>
      <c r="AA40" s="32" t="n">
        <v>1.14</v>
      </c>
      <c r="AB40" s="32" t="n">
        <v>5</v>
      </c>
      <c r="AC40" s="32" t="n">
        <v>4.89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2033</v>
      </c>
      <c r="E41" s="115" t="n">
        <v>26.7</v>
      </c>
      <c r="F41" s="116" t="n">
        <v>4.474</v>
      </c>
      <c r="G41" s="117" t="n">
        <v>35.382</v>
      </c>
      <c r="H41" s="115" t="n">
        <v>40</v>
      </c>
      <c r="I41" s="115" t="n">
        <v>40.7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110.79</v>
      </c>
      <c r="K41" s="119" t="n">
        <f aca="false">IF(ISBLANK(E41),"",(0.000824493-(0.0000040899*E41)+(0.000000076438*E41^2)-(0.00000000082467*E41^3)+(0.0000000000053875*E41^4)))</f>
        <v>0.000756825645588229</v>
      </c>
      <c r="L41" s="119" t="n">
        <f aca="false">IF(ISBLANK(E41),"",(-0.00000572466+(0.00000010227*E41)-(0.0000000016546*E41^2)))</f>
        <v>-4.173598794E-006</v>
      </c>
      <c r="M41" s="119" t="n">
        <f aca="false">IF(ISBLANK(E41),"",IF(ISBLANK(G41),(O41+(K41*35)+(L41*35^1.5)+(0.00000048314*35^2)),(O41+(K41*G41)+(L41*G41^1.5)+(0.00000048314*G41^2))))</f>
        <v>1.0231031723407</v>
      </c>
      <c r="N41" s="120" t="n">
        <f aca="false">IF(ISBLANK(D41),"",IF(ISBLANK(G41),J41*(1+0.00001*(35-20)),J41*(1+0.00001*(G41-20))))</f>
        <v>110.8070417178</v>
      </c>
      <c r="O41" s="119" t="n">
        <f aca="false">IF(ISBLANK(E41),"",(0.999842594+(0.00006793952*E41)-(0.00000909529*E41^2)+(0.0000001001685*E41^3)-(0.000000001120083*E41^4)+(0.000000000006536332*E41^5)))</f>
        <v>0.996598714877918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4.61924855022748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4.51493913332258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206.295640253159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201.637181694186</v>
      </c>
      <c r="T41" s="32" t="n">
        <v>0.01</v>
      </c>
      <c r="U41" s="32" t="n">
        <v>0.01</v>
      </c>
      <c r="V41" s="32" t="n">
        <v>0.24</v>
      </c>
      <c r="W41" s="32" t="n">
        <v>0.23</v>
      </c>
      <c r="X41" s="32" t="n">
        <v>0.23</v>
      </c>
      <c r="Y41" s="32" t="n">
        <v>0.23</v>
      </c>
      <c r="Z41" s="32" t="n">
        <v>0.11</v>
      </c>
      <c r="AA41" s="32" t="n">
        <v>0.11</v>
      </c>
      <c r="AB41" s="32" t="n">
        <v>0.74</v>
      </c>
      <c r="AC41" s="32" t="n">
        <v>0.72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2034</v>
      </c>
      <c r="E42" s="115" t="n">
        <v>29.1</v>
      </c>
      <c r="F42" s="116" t="n">
        <v>4.257</v>
      </c>
      <c r="G42" s="117" t="n">
        <v>34.791</v>
      </c>
      <c r="H42" s="115" t="n">
        <v>20</v>
      </c>
      <c r="I42" s="115" t="n">
        <v>22.1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109.25</v>
      </c>
      <c r="K42" s="119" t="n">
        <f aca="false">IF(ISBLANK(E42),"",(0.000824493-(0.0000040899*E42)+(0.000000076438*E42^2)-(0.00000000082467*E42^3)+(0.0000000000053875*E42^4)))</f>
        <v>0.000753747020782669</v>
      </c>
      <c r="L42" s="119" t="n">
        <f aca="false">IF(ISBLANK(E42),"",(-0.00000572466+(0.00000010227*E42)-(0.0000000016546*E42^2)))</f>
        <v>-4.149734826E-006</v>
      </c>
      <c r="M42" s="119" t="n">
        <f aca="false">IF(ISBLANK(E42),"",IF(ISBLANK(G42),(O42+(K42*35)+(L42*35^1.5)+(0.00000048314*35^2)),(O42+(K42*G42)+(L42*G42^1.5)+(0.00000048314*G42^2))))</f>
        <v>1.021876060005</v>
      </c>
      <c r="N42" s="120" t="n">
        <f aca="false">IF(ISBLANK(D42),"",IF(ISBLANK(G42),J42*(1+0.00001*(35-20)),J42*(1+0.00001*(G42-20))))</f>
        <v>109.2661591675</v>
      </c>
      <c r="O42" s="119" t="n">
        <f aca="false">IF(ISBLANK(E42),"",(0.999842594+(0.00006793952*E42)-(0.00000909529*E42^2)+(0.0000001001685*E42^3)-(0.000000001120083*E42^4)+(0.000000000006536332*E42^5)))</f>
        <v>0.995919218845254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4.45757410999226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4.36214750932755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199.075259752254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194.813507766568</v>
      </c>
      <c r="T42" s="32" t="n">
        <v>0.01</v>
      </c>
      <c r="U42" s="32" t="n">
        <v>0.01</v>
      </c>
      <c r="V42" s="32" t="n">
        <v>0.02</v>
      </c>
      <c r="W42" s="32" t="n">
        <v>0.02</v>
      </c>
      <c r="X42" s="32" t="n">
        <v>0.01</v>
      </c>
      <c r="Y42" s="32" t="n">
        <v>0.01</v>
      </c>
      <c r="Z42" s="32" t="n">
        <v>0.04</v>
      </c>
      <c r="AA42" s="32" t="n">
        <v>0.04</v>
      </c>
      <c r="AB42" s="32" t="n">
        <v>0.73</v>
      </c>
      <c r="AC42" s="32" t="n">
        <v>0.71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2035</v>
      </c>
      <c r="E43" s="115" t="n">
        <v>28.6</v>
      </c>
      <c r="F43" s="116" t="n">
        <v>4.291</v>
      </c>
      <c r="G43" s="117" t="n">
        <v>34.791</v>
      </c>
      <c r="H43" s="115" t="n">
        <v>20</v>
      </c>
      <c r="I43" s="115" t="n">
        <v>21.5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110.1</v>
      </c>
      <c r="K43" s="119" t="n">
        <f aca="false">IF(ISBLANK(E43),"",(0.000824493-(0.0000040899*E43)+(0.000000076438*E43^2)-(0.00000000082467*E43^3)+(0.0000000000053875*E43^4)))</f>
        <v>0.0007543575931871</v>
      </c>
      <c r="L43" s="119" t="n">
        <f aca="false">IF(ISBLANK(E43),"",(-0.00000572466+(0.00000010227*E43)-(0.0000000016546*E43^2)))</f>
        <v>-4.153134616E-006</v>
      </c>
      <c r="M43" s="119" t="n">
        <f aca="false">IF(ISBLANK(E43),"",IF(ISBLANK(G43),(O43+(K43*35)+(L43*35^1.5)+(0.00000048314*35^2)),(O43+(K43*G43)+(L43*G43^1.5)+(0.00000048314*G43^2))))</f>
        <v>1.02204244628632</v>
      </c>
      <c r="N43" s="120" t="n">
        <f aca="false">IF(ISBLANK(D43),"",IF(ISBLANK(G43),J43*(1+0.00001*(35-20)),J43*(1+0.00001*(G43-20))))</f>
        <v>110.116284891</v>
      </c>
      <c r="O43" s="119" t="n">
        <f aca="false">IF(ISBLANK(E43),"",(0.999842594+(0.00006793952*E43)-(0.00000909529*E43^2)+(0.0000001001685*E43^3)-(0.000000001120083*E43^4)+(0.000000000006536332*E43^5)))</f>
        <v>0.996065060375924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4.45796740820384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4.36182217715345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199.092824450383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194.798978431673</v>
      </c>
      <c r="T43" s="32"/>
      <c r="U43" s="32"/>
      <c r="V43" s="32"/>
      <c r="W43" s="32"/>
      <c r="X43" s="32"/>
      <c r="Y43" s="32"/>
      <c r="Z43" s="32"/>
      <c r="AA43" s="32"/>
      <c r="AB43" s="32"/>
      <c r="AC43" s="32"/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2036</v>
      </c>
      <c r="E44" s="115" t="n">
        <v>28.8</v>
      </c>
      <c r="F44" s="116" t="n">
        <v>4.263</v>
      </c>
      <c r="G44" s="117" t="n">
        <v>34.707</v>
      </c>
      <c r="H44" s="115" t="n">
        <v>10</v>
      </c>
      <c r="I44" s="115" t="n">
        <v>13.4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109.39</v>
      </c>
      <c r="K44" s="119" t="n">
        <f aca="false">IF(ISBLANK(E44),"",(0.000824493-(0.0000040899*E44)+(0.000000076438*E44^2)-(0.00000000082467*E44^3)+(0.0000000000053875*E44^4)))</f>
        <v>0.00075411144553728</v>
      </c>
      <c r="L44" s="119" t="n">
        <f aca="false">IF(ISBLANK(E44),"",(-0.00000572466+(0.00000010227*E44)-(0.0000000016546*E44^2)))</f>
        <v>-4.151675424E-006</v>
      </c>
      <c r="M44" s="119" t="n">
        <f aca="false">IF(ISBLANK(E44),"",IF(ISBLANK(G44),(O44+(K44*35)+(L44*35^1.5)+(0.00000048314*35^2)),(O44+(K44*G44)+(L44*G44^1.5)+(0.00000048314*G44^2))))</f>
        <v>1.02191303025567</v>
      </c>
      <c r="N44" s="120" t="n">
        <f aca="false">IF(ISBLANK(D44),"",IF(ISBLANK(G44),J44*(1+0.00001*(35-20)),J44*(1+0.00001*(G44-20))))</f>
        <v>109.4060879873</v>
      </c>
      <c r="O44" s="119" t="n">
        <f aca="false">IF(ISBLANK(E44),"",(0.999842594+(0.00006793952*E44)-(0.00000909529*E44^2)+(0.0000001001685*E44^3)-(0.000000001120083*E44^4)+(0.000000000006536332*E44^5)))</f>
        <v>0.996006990827753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4.458062934034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4.36246803988658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199.097090633959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194.827822661335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2037</v>
      </c>
      <c r="E45" s="115" t="n">
        <v>28.8</v>
      </c>
      <c r="F45" s="116" t="n">
        <v>4.308</v>
      </c>
      <c r="G45" s="117" t="n">
        <v>34.693</v>
      </c>
      <c r="H45" s="115" t="n">
        <v>0</v>
      </c>
      <c r="I45" s="115" t="n">
        <v>2.8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110.47</v>
      </c>
      <c r="K45" s="119" t="n">
        <f aca="false">IF(ISBLANK(E45),"",(0.000824493-(0.0000040899*E45)+(0.000000076438*E45^2)-(0.00000000082467*E45^3)+(0.0000000000053875*E45^4)))</f>
        <v>0.00075411144553728</v>
      </c>
      <c r="L45" s="119" t="n">
        <f aca="false">IF(ISBLANK(E45),"",(-0.00000572466+(0.00000010227*E45)-(0.0000000016546*E45^2)))</f>
        <v>-4.151675424E-006</v>
      </c>
      <c r="M45" s="119" t="n">
        <f aca="false">IF(ISBLANK(E45),"",IF(ISBLANK(G45),(O45+(K45*35)+(L45*35^1.5)+(0.00000048314*35^2)),(O45+(K45*G45)+(L45*G45^1.5)+(0.00000048314*G45^2))))</f>
        <v>1.02190251685581</v>
      </c>
      <c r="N45" s="120" t="n">
        <f aca="false">IF(ISBLANK(D45),"",IF(ISBLANK(G45),J45*(1+0.00001*(35-20)),J45*(1+0.00001*(G45-20))))</f>
        <v>110.4862313571</v>
      </c>
      <c r="O45" s="119" t="n">
        <f aca="false">IF(ISBLANK(E45),"",(0.999842594+(0.00006793952*E45)-(0.00000909529*E45^2)+(0.0000001001685*E45^3)-(0.000000001120083*E45^4)+(0.000000000006536332*E45^5)))</f>
        <v>0.996006990827753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4.46042705663948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4.36482637342292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199.202672349519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194.933145837068</v>
      </c>
      <c r="T45" s="32" t="n">
        <v>0.01</v>
      </c>
      <c r="U45" s="32" t="n">
        <v>0.01</v>
      </c>
      <c r="V45" s="32" t="n">
        <v>0.1</v>
      </c>
      <c r="W45" s="32" t="n">
        <v>0.1</v>
      </c>
      <c r="X45" s="32" t="n">
        <v>0.09</v>
      </c>
      <c r="Y45" s="32" t="n">
        <v>0.09</v>
      </c>
      <c r="Z45" s="32" t="n">
        <v>0.12</v>
      </c>
      <c r="AA45" s="32" t="n">
        <v>0.12</v>
      </c>
      <c r="AB45" s="32" t="n">
        <v>0.71</v>
      </c>
      <c r="AC45" s="32" t="n">
        <v>0.69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4"/>
      <c r="W53" s="124"/>
      <c r="X53" s="32"/>
      <c r="Y53" s="32"/>
      <c r="Z53" s="124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-6°0</v>
      </c>
      <c r="P9" s="29" t="s">
        <v>16</v>
      </c>
      <c r="Q9" s="33" t="n">
        <f aca="false">IF(ISBLANK(I9),"",IF(ISBLANK(J9),"",IF(J9&gt;60,"ERREUR !!",O11*(I9+(J9/60)))))</f>
        <v>-6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6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6°0</v>
      </c>
      <c r="P10" s="29" t="s">
        <v>14</v>
      </c>
      <c r="Q10" s="33" t="n">
        <f aca="false">IF(ISBLANK(I10),"",IF(ISBLANK(J10),"",IF(J10&gt;60,"ERREUR !!",O12*(I10+(J10/60)))))</f>
        <v>6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41350</v>
      </c>
      <c r="K11" s="38"/>
      <c r="L11" s="38"/>
      <c r="M11" s="38"/>
      <c r="N11" s="39" t="str">
        <f aca="false">I9&amp;"°"&amp;J9</f>
        <v>6°0</v>
      </c>
      <c r="O11" s="40" t="n">
        <f aca="false">IF(P9=M10,-1,1)</f>
        <v>-1</v>
      </c>
      <c r="P11" s="41" t="str">
        <f aca="false">TEXT(J11,"aaaa-mm-jj")&amp;"T"&amp;TEXT(J12,"hh:mm:ss")&amp;"z"</f>
        <v>2017-03-18T18:06:00z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0.754166666666667</v>
      </c>
      <c r="K12" s="46"/>
      <c r="L12" s="46"/>
      <c r="M12" s="46"/>
      <c r="N12" s="47" t="str">
        <f aca="false">I10&amp;"°"&amp;J10</f>
        <v>6°0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21.1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21.1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4.974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0.997973102677931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0.0200470701927321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5.00314502154986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4.973945286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0.004999945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0.00402723531417644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2029</v>
      </c>
      <c r="E35" s="115" t="n">
        <v>7</v>
      </c>
      <c r="F35" s="116" t="n">
        <v>5.155</v>
      </c>
      <c r="G35" s="117" t="n">
        <v>34.943</v>
      </c>
      <c r="H35" s="115" t="n">
        <v>2000</v>
      </c>
      <c r="I35" s="115" t="n">
        <v>2021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108.87</v>
      </c>
      <c r="K35" s="119" t="n">
        <f aca="false">IF(ISBLANK(E35),"",(0.000824493-(0.0000040899*E35)+(0.000000076438*E35^2)-(0.00000000082467*E35^3)+(0.0000000000053875*E35^4)))</f>
        <v>0.0007993392355775</v>
      </c>
      <c r="L35" s="119" t="n">
        <f aca="false">IF(ISBLANK(E35),"",(-0.00000572466+(0.00000010227*E35)-(0.0000000016546*E35^2)))</f>
        <v>-5.0898454E-006</v>
      </c>
      <c r="M35" s="119" t="n">
        <f aca="false">IF(ISBLANK(E35),"",IF(ISBLANK(G35),(O35+(K35*35)+(L35*35^1.5)+(0.00000048314*35^2)),(O35+(K35*G35)+(L35*G35^1.5)+(0.00000048314*G35^2))))</f>
        <v>1.02737416693244</v>
      </c>
      <c r="N35" s="120" t="n">
        <f aca="false">IF(ISBLANK(D35),"",IF(ISBLANK(G35),J35*(1+0.00001*(35-20)),J35*(1+0.00001*(G35-20))))</f>
        <v>108.8862684441</v>
      </c>
      <c r="O35" s="119" t="n">
        <f aca="false">IF(ISBLANK(E35),"",(0.999842594+(0.00006793952*E35)-(0.00000909529*E35^2)+(0.0000001001685*E35^3)-(0.000000001120083*E35^4)+(0.000000000006536332*E35^5)))</f>
        <v>0.999904279762349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5.43437053123836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5.28957288021406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242.698987925105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236.23232483036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2030</v>
      </c>
      <c r="E36" s="115" t="n">
        <v>7.7</v>
      </c>
      <c r="F36" s="116" t="n">
        <v>5.217</v>
      </c>
      <c r="G36" s="117" t="n">
        <v>34.944</v>
      </c>
      <c r="H36" s="115" t="n">
        <v>2000</v>
      </c>
      <c r="I36" s="115" t="n">
        <v>2021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110.13</v>
      </c>
      <c r="K36" s="119" t="n">
        <f aca="false">IF(ISBLANK(E36),"",(0.000824493-(0.0000040899*E36)+(0.000000076438*E36^2)-(0.00000000082467*E36^3)+(0.0000000000053875*E36^4)))</f>
        <v>0.000797175228651729</v>
      </c>
      <c r="L36" s="119" t="n">
        <f aca="false">IF(ISBLANK(E36),"",(-0.00000572466+(0.00000010227*E36)-(0.0000000016546*E36^2)))</f>
        <v>-5.035282234E-006</v>
      </c>
      <c r="M36" s="119" t="n">
        <f aca="false">IF(ISBLANK(E36),"",IF(ISBLANK(G36),(O36+(K36*35)+(L36*35^1.5)+(0.00000048314*35^2)),(O36+(K36*G36)+(L36*G36^1.5)+(0.00000048314*G36^2))))</f>
        <v>1.02727476526</v>
      </c>
      <c r="N36" s="120" t="n">
        <f aca="false">IF(ISBLANK(D36),"",IF(ISBLANK(G36),J36*(1+0.00001*(35-20)),J36*(1+0.00001*(G36-20))))</f>
        <v>110.1464578272</v>
      </c>
      <c r="O36" s="119" t="n">
        <f aca="false">IF(ISBLANK(E36),"",(0.999842594+(0.00006793952*E36)-(0.00000909529*E36^2)+(0.0000001001685*E36^3)-(0.000000001120083*E36^4)+(0.000000000006536332*E36^5)))</f>
        <v>0.999868438277747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5.4358255618617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5.29150111118119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242.763969592743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236.318439625352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2031</v>
      </c>
      <c r="E37" s="115" t="n">
        <v>8.5</v>
      </c>
      <c r="F37" s="116" t="n">
        <v>3.27</v>
      </c>
      <c r="G37" s="117" t="n">
        <v>34.625</v>
      </c>
      <c r="H37" s="115" t="n">
        <v>1000</v>
      </c>
      <c r="I37" s="115" t="n">
        <v>1010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107.83</v>
      </c>
      <c r="K37" s="119" t="n">
        <f aca="false">IF(ISBLANK(E37),"",(0.000824493-(0.0000040899*E37)+(0.000000076438*E37^2)-(0.00000000082467*E37^3)+(0.0000000000053875*E37^4)))</f>
        <v>0.000794773168122969</v>
      </c>
      <c r="L37" s="119" t="n">
        <f aca="false">IF(ISBLANK(E37),"",(-0.00000572466+(0.00000010227*E37)-(0.0000000016546*E37^2)))</f>
        <v>-4.97490985E-006</v>
      </c>
      <c r="M37" s="119" t="n">
        <f aca="false">IF(ISBLANK(E37),"",IF(ISBLANK(G37),(O37+(K37*35)+(L37*35^1.5)+(0.00000048314*35^2)),(O37+(K37*G37)+(L37*G37^1.5)+(0.00000048314*G37^2))))</f>
        <v>1.02690354960709</v>
      </c>
      <c r="N37" s="120" t="n">
        <f aca="false">IF(ISBLANK(D37),"",IF(ISBLANK(G37),J37*(1+0.00001*(35-20)),J37*(1+0.00001*(G37-20))))</f>
        <v>107.8457701375</v>
      </c>
      <c r="O37" s="119" t="n">
        <f aca="false">IF(ISBLANK(E37),"",(0.999842594+(0.00006793952*E37)-(0.00000909529*E37^2)+(0.0000001001685*E37^3)-(0.000000001120083*E37^4)+(0.000000000006536332*E37^5)))</f>
        <v>0.999818904314821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3.47517471478681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3.38412961579152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155.201302762379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151.135228641249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2032</v>
      </c>
      <c r="E38" s="115" t="n">
        <v>11</v>
      </c>
      <c r="F38" s="116" t="n">
        <v>2.003</v>
      </c>
      <c r="G38" s="117" t="n">
        <v>34.655</v>
      </c>
      <c r="H38" s="115" t="n">
        <v>500</v>
      </c>
      <c r="I38" s="115" t="n">
        <v>504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111.3</v>
      </c>
      <c r="K38" s="119" t="n">
        <f aca="false">IF(ISBLANK(E38),"",(0.000824493-(0.0000040899*E38)+(0.000000076438*E38^2)-(0.00000000082467*E38^3)+(0.0000000000053875*E38^4)))</f>
        <v>0.0007877343406175</v>
      </c>
      <c r="L38" s="119" t="n">
        <f aca="false">IF(ISBLANK(E38),"",(-0.00000572466+(0.00000010227*E38)-(0.0000000016546*E38^2)))</f>
        <v>-4.7998966E-006</v>
      </c>
      <c r="M38" s="119" t="n">
        <f aca="false">IF(ISBLANK(E38),"",IF(ISBLANK(G38),(O38+(K38*35)+(L38*35^1.5)+(0.00000048314*35^2)),(O38+(K38*G38)+(L38*G38^1.5)+(0.00000048314*G38^2))))</f>
        <v>1.02650732515934</v>
      </c>
      <c r="N38" s="120" t="n">
        <f aca="false">IF(ISBLANK(D38),"",IF(ISBLANK(G38),J38*(1+0.00001*(35-20)),J38*(1+0.00001*(G38-20))))</f>
        <v>111.316311015</v>
      </c>
      <c r="O38" s="119" t="n">
        <f aca="false">IF(ISBLANK(E38),"",(0.999842594+(0.00006793952*E38)-(0.00000909529*E38^2)+(0.0000001001685*E38^3)-(0.000000001120083*E38^4)+(0.000000000006536332*E38^5)))</f>
        <v>0.999607376451102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2.05500013656545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2.00193421537101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91.7763060990131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89.4063820584692</v>
      </c>
      <c r="T38" s="32"/>
      <c r="U38" s="32"/>
      <c r="V38" s="124"/>
      <c r="W38" s="124"/>
      <c r="X38" s="124"/>
      <c r="Y38" s="124"/>
      <c r="Z38" s="32"/>
      <c r="AA38" s="32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2033</v>
      </c>
      <c r="E39" s="115" t="n">
        <v>17.4</v>
      </c>
      <c r="F39" s="116" t="n">
        <v>1.592</v>
      </c>
      <c r="G39" s="117" t="n">
        <v>35.628</v>
      </c>
      <c r="H39" s="115" t="n">
        <v>100</v>
      </c>
      <c r="I39" s="115" t="n">
        <v>102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110.79</v>
      </c>
      <c r="K39" s="119" t="n">
        <f aca="false">IF(ISBLANK(E39),"",(0.000824493-(0.0000040899*E39)+(0.000000076438*E39^2)-(0.00000000082467*E39^3)+(0.0000000000053875*E39^4)))</f>
        <v>0.00077262056526774</v>
      </c>
      <c r="L39" s="119" t="n">
        <f aca="false">IF(ISBLANK(E39),"",(-0.00000572466+(0.00000010227*E39)-(0.0000000016546*E39^2)))</f>
        <v>-4.446108696E-006</v>
      </c>
      <c r="M39" s="119" t="n">
        <f aca="false">IF(ISBLANK(E39),"",IF(ISBLANK(G39),(O39+(K39*35)+(L39*35^1.5)+(0.00000048314*35^2)),(O39+(K39*G39)+(L39*G39^1.5)+(0.00000048314*G39^2))))</f>
        <v>1.02590118490176</v>
      </c>
      <c r="N39" s="120" t="n">
        <f aca="false">IF(ISBLANK(D39),"",IF(ISBLANK(G39),J39*(1+0.00001*(35-20)),J39*(1+0.00001*(G39-20))))</f>
        <v>110.8073142612</v>
      </c>
      <c r="O39" s="119" t="n">
        <f aca="false">IF(ISBLANK(E39),"",(0.999842594+(0.00006793952*E39)-(0.00000909529*E39^2)+(0.0000001001685*E39^3)-(0.000000001120083*E39^4)+(0.000000000006536332*E39^5)))</f>
        <v>0.998706495952615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1.63773356118543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1.59638529059917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73.1411808425413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71.2945670781591</v>
      </c>
      <c r="T39" s="32" t="n">
        <v>0.02</v>
      </c>
      <c r="U39" s="32" t="n">
        <v>0.02</v>
      </c>
      <c r="V39" s="124" t="n">
        <v>22.2</v>
      </c>
      <c r="W39" s="124" t="n">
        <v>21.6</v>
      </c>
      <c r="X39" s="124" t="n">
        <v>22.1</v>
      </c>
      <c r="Y39" s="124" t="n">
        <v>21.6</v>
      </c>
      <c r="Z39" s="32" t="n">
        <v>1.64</v>
      </c>
      <c r="AA39" s="32" t="n">
        <v>1.61</v>
      </c>
      <c r="AB39" s="32" t="n">
        <v>8.47</v>
      </c>
      <c r="AC39" s="32" t="n">
        <v>8.28</v>
      </c>
      <c r="AD39" s="142" t="s">
        <v>169</v>
      </c>
      <c r="AE39" s="142" t="s">
        <v>169</v>
      </c>
      <c r="AF39" s="142" t="s">
        <v>169</v>
      </c>
      <c r="AG39" s="142" t="s">
        <v>169</v>
      </c>
      <c r="AH39" s="142" t="s">
        <v>169</v>
      </c>
      <c r="AI39" s="142" t="s">
        <v>169</v>
      </c>
      <c r="AJ39" s="142" t="s">
        <v>169</v>
      </c>
      <c r="AK39" s="142" t="s">
        <v>169</v>
      </c>
      <c r="AL39" s="142" t="s">
        <v>169</v>
      </c>
      <c r="AM39" s="142" t="s">
        <v>169</v>
      </c>
      <c r="AN39" s="142" t="s">
        <v>169</v>
      </c>
      <c r="AO39" s="142" t="s">
        <v>169</v>
      </c>
      <c r="AP39" s="142" t="s">
        <v>169</v>
      </c>
      <c r="AQ39" s="142"/>
      <c r="AR39" s="142" t="s">
        <v>169</v>
      </c>
      <c r="AS39" s="142" t="s">
        <v>169</v>
      </c>
      <c r="AT39" s="142"/>
      <c r="AU39" s="142" t="s">
        <v>169</v>
      </c>
      <c r="AV39" s="142" t="s">
        <v>169</v>
      </c>
      <c r="AW39" s="142"/>
      <c r="AX39" s="142" t="s">
        <v>169</v>
      </c>
      <c r="AY39" s="142" t="n">
        <v>0.0025</v>
      </c>
      <c r="BA39" s="142" t="s">
        <v>169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2034</v>
      </c>
      <c r="E40" s="115" t="n">
        <v>17.9</v>
      </c>
      <c r="F40" s="116" t="n">
        <v>1.595</v>
      </c>
      <c r="G40" s="117" t="n">
        <v>35.677</v>
      </c>
      <c r="H40" s="115" t="n">
        <v>80</v>
      </c>
      <c r="I40" s="115" t="n">
        <v>80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109.25</v>
      </c>
      <c r="K40" s="119" t="n">
        <f aca="false">IF(ISBLANK(E40),"",(0.000824493-(0.0000040899*E40)+(0.000000076438*E40^2)-(0.00000000082467*E40^3)+(0.0000000000053875*E40^4)))</f>
        <v>0.000771598622152509</v>
      </c>
      <c r="L40" s="119" t="n">
        <f aca="false">IF(ISBLANK(E40),"",(-0.00000572466+(0.00000010227*E40)-(0.0000000016546*E40^2)))</f>
        <v>-4.424177386E-006</v>
      </c>
      <c r="M40" s="119" t="n">
        <f aca="false">IF(ISBLANK(E40),"",IF(ISBLANK(G40),(O40+(K40*35)+(L40*35^1.5)+(0.00000048314*35^2)),(O40+(K40*G40)+(L40*G40^1.5)+(0.00000048314*G40^2))))</f>
        <v>1.0258165086632</v>
      </c>
      <c r="N40" s="120" t="n">
        <f aca="false">IF(ISBLANK(D40),"",IF(ISBLANK(G40),J40*(1+0.00001*(35-20)),J40*(1+0.00001*(G40-20))))</f>
        <v>109.2671271225</v>
      </c>
      <c r="O40" s="119" t="n">
        <f aca="false">IF(ISBLANK(E40),"",(0.999842594+(0.00006793952*E40)-(0.00000909529*E40^2)+(0.0000001001685*E40^3)-(0.000000001120083*E40^4)+(0.000000000006536332*E40^5)))</f>
        <v>0.998616010802117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1.66441310031329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1.62252516532638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74.3326890599915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72.4619738834761</v>
      </c>
      <c r="T40" s="32" t="n">
        <v>0.02</v>
      </c>
      <c r="U40" s="32" t="n">
        <v>0.02</v>
      </c>
      <c r="V40" s="124" t="n">
        <v>21.4</v>
      </c>
      <c r="W40" s="124" t="n">
        <v>21</v>
      </c>
      <c r="X40" s="124" t="n">
        <v>21.4</v>
      </c>
      <c r="Y40" s="124" t="n">
        <v>20.9</v>
      </c>
      <c r="Z40" s="32" t="n">
        <v>1.57</v>
      </c>
      <c r="AA40" s="32" t="n">
        <v>1.54</v>
      </c>
      <c r="AB40" s="32" t="n">
        <v>7.61</v>
      </c>
      <c r="AC40" s="32" t="n">
        <v>7.44</v>
      </c>
      <c r="AD40" s="142" t="n">
        <v>0.006</v>
      </c>
      <c r="AE40" s="142" t="n">
        <v>0.0056</v>
      </c>
      <c r="AF40" s="142" t="s">
        <v>169</v>
      </c>
      <c r="AG40" s="142" t="n">
        <v>0.0041</v>
      </c>
      <c r="AH40" s="142" t="n">
        <v>0.0068</v>
      </c>
      <c r="AI40" s="142" t="s">
        <v>169</v>
      </c>
      <c r="AJ40" s="142" t="s">
        <v>169</v>
      </c>
      <c r="AK40" s="142" t="s">
        <v>169</v>
      </c>
      <c r="AL40" s="142" t="n">
        <v>0.0122</v>
      </c>
      <c r="AM40" s="142" t="n">
        <v>0.0013</v>
      </c>
      <c r="AN40" s="142" t="s">
        <v>169</v>
      </c>
      <c r="AO40" s="142" t="s">
        <v>169</v>
      </c>
      <c r="AP40" s="142" t="n">
        <v>0.0007</v>
      </c>
      <c r="AQ40" s="142"/>
      <c r="AR40" s="142" t="n">
        <v>0.0015</v>
      </c>
      <c r="AS40" s="142" t="n">
        <v>0.0033</v>
      </c>
      <c r="AT40" s="142"/>
      <c r="AU40" s="142" t="n">
        <v>0.0016</v>
      </c>
      <c r="AV40" s="142" t="s">
        <v>169</v>
      </c>
      <c r="AW40" s="142"/>
      <c r="AX40" s="142" t="n">
        <v>0.0015</v>
      </c>
      <c r="AY40" s="142" t="n">
        <v>0.0275</v>
      </c>
      <c r="BA40" s="142" t="s">
        <v>169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2035</v>
      </c>
      <c r="E41" s="115" t="n">
        <v>18.7</v>
      </c>
      <c r="F41" s="116" t="n">
        <v>2.264</v>
      </c>
      <c r="G41" s="117" t="n">
        <v>35.77</v>
      </c>
      <c r="H41" s="115" t="n">
        <v>60</v>
      </c>
      <c r="I41" s="115" t="n">
        <v>60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110.1</v>
      </c>
      <c r="K41" s="119" t="n">
        <f aca="false">IF(ISBLANK(E41),"",(0.000824493-(0.0000040899*E41)+(0.000000076438*E41^2)-(0.00000000082467*E41^3)+(0.0000000000053875*E41^4)))</f>
        <v>0.000770007589862229</v>
      </c>
      <c r="L41" s="119" t="n">
        <f aca="false">IF(ISBLANK(E41),"",(-0.00000572466+(0.00000010227*E41)-(0.0000000016546*E41^2)))</f>
        <v>-4.390808074E-006</v>
      </c>
      <c r="M41" s="119" t="n">
        <f aca="false">IF(ISBLANK(E41),"",IF(ISBLANK(G41),(O41+(K41*35)+(L41*35^1.5)+(0.00000048314*35^2)),(O41+(K41*G41)+(L41*G41^1.5)+(0.00000048314*G41^2))))</f>
        <v>1.02568753817817</v>
      </c>
      <c r="N41" s="120" t="n">
        <f aca="false">IF(ISBLANK(D41),"",IF(ISBLANK(G41),J41*(1+0.00001*(35-20)),J41*(1+0.00001*(G41-20))))</f>
        <v>110.11736277</v>
      </c>
      <c r="O41" s="119" t="n">
        <f aca="false">IF(ISBLANK(E41),"",(0.999842594+(0.00006793952*E41)-(0.00000909529*E41^2)+(0.0000001001685*E41^3)-(0.000000001120083*E41^4)+(0.000000000006536332*E41^5)))</f>
        <v>0.99846553259297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2.3506075124813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2.29173839496622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104.978131507415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102.349036719191</v>
      </c>
      <c r="T41" s="32" t="n">
        <v>0.06</v>
      </c>
      <c r="U41" s="32" t="n">
        <v>0.05</v>
      </c>
      <c r="V41" s="124" t="n">
        <v>17.8</v>
      </c>
      <c r="W41" s="124" t="n">
        <v>17.4</v>
      </c>
      <c r="X41" s="124" t="n">
        <v>17.7</v>
      </c>
      <c r="Y41" s="124" t="n">
        <v>17.3</v>
      </c>
      <c r="Z41" s="32" t="n">
        <v>1.33</v>
      </c>
      <c r="AA41" s="32" t="n">
        <v>1.3</v>
      </c>
      <c r="AB41" s="32" t="n">
        <v>5.9</v>
      </c>
      <c r="AC41" s="32" t="n">
        <v>5.77</v>
      </c>
      <c r="AD41" s="142" t="n">
        <v>0.0263</v>
      </c>
      <c r="AE41" s="142" t="n">
        <v>0.0228</v>
      </c>
      <c r="AF41" s="142" t="n">
        <v>0.0045</v>
      </c>
      <c r="AG41" s="142" t="n">
        <v>0.0207</v>
      </c>
      <c r="AH41" s="142" t="n">
        <v>0.0355</v>
      </c>
      <c r="AI41" s="142" t="n">
        <v>0.0013</v>
      </c>
      <c r="AJ41" s="142" t="n">
        <v>0.0049</v>
      </c>
      <c r="AK41" s="142" t="n">
        <v>0.0017</v>
      </c>
      <c r="AL41" s="142" t="n">
        <v>0.0414</v>
      </c>
      <c r="AM41" s="142" t="n">
        <v>0.0036</v>
      </c>
      <c r="AN41" s="142" t="n">
        <v>0.0016</v>
      </c>
      <c r="AO41" s="142" t="s">
        <v>169</v>
      </c>
      <c r="AP41" s="142" t="n">
        <v>0.0094</v>
      </c>
      <c r="AQ41" s="142"/>
      <c r="AR41" s="142" t="n">
        <v>0.0513</v>
      </c>
      <c r="AS41" s="142" t="n">
        <v>0.0495</v>
      </c>
      <c r="AT41" s="142"/>
      <c r="AU41" s="142" t="n">
        <v>0.0214</v>
      </c>
      <c r="AV41" s="142" t="s">
        <v>169</v>
      </c>
      <c r="AW41" s="142"/>
      <c r="AX41" s="142" t="n">
        <v>0.0347</v>
      </c>
      <c r="AY41" s="142" t="n">
        <v>0.1209</v>
      </c>
      <c r="BA41" s="142" t="s">
        <v>169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2036</v>
      </c>
      <c r="E42" s="115" t="n">
        <v>20.1</v>
      </c>
      <c r="F42" s="116" t="n">
        <v>2.808</v>
      </c>
      <c r="G42" s="117" t="n">
        <v>35.766</v>
      </c>
      <c r="H42" s="115" t="n">
        <v>40</v>
      </c>
      <c r="I42" s="115" t="n">
        <v>39.9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109.39</v>
      </c>
      <c r="K42" s="119" t="n">
        <f aca="false">IF(ISBLANK(E42),"",(0.000824493-(0.0000040899*E42)+(0.000000076438*E42^2)-(0.00000000082467*E42^3)+(0.0000000000053875*E42^4)))</f>
        <v>0.000767350280084869</v>
      </c>
      <c r="L42" s="119" t="n">
        <f aca="false">IF(ISBLANK(E42),"",(-0.00000572466+(0.00000010227*E42)-(0.0000000016546*E42^2)))</f>
        <v>-4.337507946E-006</v>
      </c>
      <c r="M42" s="119" t="n">
        <f aca="false">IF(ISBLANK(E42),"",IF(ISBLANK(G42),(O42+(K42*35)+(L42*35^1.5)+(0.00000048314*35^2)),(O42+(K42*G42)+(L42*G42^1.5)+(0.00000048314*G42^2))))</f>
        <v>1.02532094285215</v>
      </c>
      <c r="N42" s="120" t="n">
        <f aca="false">IF(ISBLANK(D42),"",IF(ISBLANK(G42),J42*(1+0.00001*(35-20)),J42*(1+0.00001*(G42-20))))</f>
        <v>109.4072464274</v>
      </c>
      <c r="O42" s="119" t="n">
        <f aca="false">IF(ISBLANK(E42),"",(0.999842594+(0.00006793952*E42)-(0.00000909529*E42^2)+(0.0000001001685*E42^3)-(0.000000001120083*E42^4)+(0.000000000006536332*E42^5)))</f>
        <v>0.998185638567294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2.93853744877822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2.86596842604625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131.235082462435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127.994149907226</v>
      </c>
      <c r="T42" s="32" t="n">
        <v>0.87</v>
      </c>
      <c r="U42" s="32" t="n">
        <v>0.85</v>
      </c>
      <c r="V42" s="124" t="n">
        <v>13.7</v>
      </c>
      <c r="W42" s="124" t="n">
        <v>13.4</v>
      </c>
      <c r="X42" s="124" t="n">
        <v>12.8</v>
      </c>
      <c r="Y42" s="124" t="n">
        <v>12.5</v>
      </c>
      <c r="Z42" s="32" t="n">
        <v>0.96</v>
      </c>
      <c r="AA42" s="32" t="n">
        <v>0.94</v>
      </c>
      <c r="AB42" s="32" t="n">
        <v>4.2</v>
      </c>
      <c r="AC42" s="32" t="n">
        <v>4.1</v>
      </c>
      <c r="AD42" s="142" t="n">
        <v>0.063</v>
      </c>
      <c r="AE42" s="142" t="n">
        <v>0.0609</v>
      </c>
      <c r="AF42" s="142" t="n">
        <v>0.0141</v>
      </c>
      <c r="AG42" s="142" t="n">
        <v>0.0301</v>
      </c>
      <c r="AH42" s="142" t="n">
        <v>0.1025</v>
      </c>
      <c r="AI42" s="142" t="n">
        <v>0.0142</v>
      </c>
      <c r="AJ42" s="142" t="n">
        <v>0.0183</v>
      </c>
      <c r="AK42" s="142" t="n">
        <v>0.0051</v>
      </c>
      <c r="AL42" s="142" t="n">
        <v>0.0982</v>
      </c>
      <c r="AM42" s="142" t="n">
        <v>0.0081</v>
      </c>
      <c r="AN42" s="142" t="n">
        <v>0.0034</v>
      </c>
      <c r="AO42" s="142" t="s">
        <v>169</v>
      </c>
      <c r="AP42" s="142" t="n">
        <v>0.0379</v>
      </c>
      <c r="AQ42" s="142"/>
      <c r="AR42" s="142" t="n">
        <v>0.0832</v>
      </c>
      <c r="AS42" s="142" t="n">
        <v>0.1471</v>
      </c>
      <c r="AT42" s="142"/>
      <c r="AU42" s="142" t="n">
        <v>0.044</v>
      </c>
      <c r="AV42" s="142" t="s">
        <v>169</v>
      </c>
      <c r="AW42" s="142"/>
      <c r="AX42" s="142" t="n">
        <v>0.0959</v>
      </c>
      <c r="AY42" s="142" t="n">
        <v>0.3584</v>
      </c>
      <c r="BA42" s="142" t="s">
        <v>169</v>
      </c>
    </row>
    <row r="43" customFormat="false" ht="15.75" hidden="false" customHeight="false" outlineLevel="0" collapsed="false">
      <c r="A43" s="112"/>
      <c r="B43" s="113"/>
      <c r="C43" s="114" t="n">
        <v>9</v>
      </c>
      <c r="D43" s="115"/>
      <c r="E43" s="115"/>
      <c r="F43" s="116"/>
      <c r="G43" s="117" t="n">
        <v>35.663</v>
      </c>
      <c r="H43" s="115" t="n">
        <v>20</v>
      </c>
      <c r="I43" s="115" t="n">
        <v>19.5</v>
      </c>
      <c r="J43" s="118"/>
      <c r="K43" s="119"/>
      <c r="L43" s="119"/>
      <c r="M43" s="119"/>
      <c r="N43" s="120"/>
      <c r="O43" s="119"/>
      <c r="P43" s="121"/>
      <c r="Q43" s="122"/>
      <c r="R43" s="123"/>
      <c r="S43" s="123"/>
      <c r="T43" s="32" t="n">
        <v>0.01</v>
      </c>
      <c r="U43" s="32" t="n">
        <v>0.01</v>
      </c>
      <c r="V43" s="124" t="n">
        <v>0.01</v>
      </c>
      <c r="W43" s="124" t="n">
        <v>0.01</v>
      </c>
      <c r="X43" s="124" t="n">
        <v>0</v>
      </c>
      <c r="Y43" s="124" t="n">
        <v>0</v>
      </c>
      <c r="Z43" s="32" t="n">
        <v>0.28</v>
      </c>
      <c r="AA43" s="32" t="n">
        <v>0.27</v>
      </c>
      <c r="AB43" s="32" t="n">
        <v>1.83</v>
      </c>
      <c r="AC43" s="32" t="n">
        <v>1.79</v>
      </c>
      <c r="AD43" s="142" t="n">
        <v>0.11</v>
      </c>
      <c r="AE43" s="142" t="n">
        <v>0.1542</v>
      </c>
      <c r="AF43" s="142" t="n">
        <v>0.0431</v>
      </c>
      <c r="AG43" s="142" t="n">
        <v>0.0839</v>
      </c>
      <c r="AH43" s="142" t="n">
        <v>0.1904</v>
      </c>
      <c r="AI43" s="142" t="n">
        <v>0.0081</v>
      </c>
      <c r="AJ43" s="142" t="n">
        <v>0.0163</v>
      </c>
      <c r="AK43" s="142" t="n">
        <v>0.0051</v>
      </c>
      <c r="AL43" s="142" t="n">
        <v>0.2569</v>
      </c>
      <c r="AM43" s="142" t="n">
        <v>0.0268</v>
      </c>
      <c r="AN43" s="142" t="n">
        <v>0.0049</v>
      </c>
      <c r="AO43" s="142" t="s">
        <v>169</v>
      </c>
      <c r="AP43" s="142" t="n">
        <v>0.1121</v>
      </c>
      <c r="AQ43" s="142"/>
      <c r="AR43" s="142" t="n">
        <v>0.039</v>
      </c>
      <c r="AS43" s="142" t="n">
        <v>0.0742</v>
      </c>
      <c r="AT43" s="142"/>
      <c r="AU43" s="142" t="n">
        <v>0.0577</v>
      </c>
      <c r="AV43" s="142" t="s">
        <v>169</v>
      </c>
      <c r="AW43" s="142"/>
      <c r="AX43" s="142" t="n">
        <v>0.1505</v>
      </c>
      <c r="AY43" s="142" t="n">
        <v>0.8398</v>
      </c>
      <c r="BA43" s="142" t="s">
        <v>169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2037</v>
      </c>
      <c r="E44" s="115" t="n">
        <v>29.2</v>
      </c>
      <c r="F44" s="116" t="n">
        <v>4.425</v>
      </c>
      <c r="G44" s="117" t="n">
        <v>34.094</v>
      </c>
      <c r="H44" s="115" t="n">
        <v>10</v>
      </c>
      <c r="I44" s="115" t="n">
        <v>10.2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110.47</v>
      </c>
      <c r="K44" s="119" t="n">
        <f aca="false">IF(ISBLANK(E44),"",(0.000824493-(0.0000040899*E44)+(0.000000076438*E44^2)-(0.00000000082467*E44^3)+(0.0000000000053875*E44^4)))</f>
        <v>0.00075362682015776</v>
      </c>
      <c r="L44" s="119" t="n">
        <f aca="false">IF(ISBLANK(E44),"",(-0.00000572466+(0.00000010227*E44)-(0.0000000016546*E44^2)))</f>
        <v>-4.149154144E-006</v>
      </c>
      <c r="M44" s="119" t="n">
        <f aca="false">IF(ISBLANK(E44),"",IF(ISBLANK(G44),(O44+(K44*35)+(L44*35^1.5)+(0.00000048314*35^2)),(O44+(K44*G44)+(L44*G44^1.5)+(0.00000048314*G44^2))))</f>
        <v>1.02131954596548</v>
      </c>
      <c r="N44" s="120" t="n">
        <f aca="false">IF(ISBLANK(D44),"",IF(ISBLANK(G44),J44*(1+0.00001*(35-20)),J44*(1+0.00001*(G44-20))))</f>
        <v>110.4855696418</v>
      </c>
      <c r="O44" s="119" t="n">
        <f aca="false">IF(ISBLANK(E44),"",(0.999842594+(0.00006793952*E44)-(0.00000909529*E44^2)+(0.0000001001685*E44^3)-(0.000000001120083*E44^4)+(0.000000000006536332*E44^5)))</f>
        <v>0.995889784081315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4.59378800842552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4.49789493070249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205.158572456284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200.875987605173</v>
      </c>
      <c r="T44" s="32"/>
      <c r="U44" s="32"/>
      <c r="V44" s="124"/>
      <c r="W44" s="124"/>
      <c r="X44" s="124"/>
      <c r="Y44" s="124"/>
      <c r="Z44" s="32"/>
      <c r="AA44" s="32"/>
      <c r="AB44" s="32"/>
      <c r="AC44" s="3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2038</v>
      </c>
      <c r="E45" s="115" t="n">
        <v>29.4</v>
      </c>
      <c r="F45" s="116" t="n">
        <v>4.422</v>
      </c>
      <c r="G45" s="117" t="n">
        <v>34.061</v>
      </c>
      <c r="H45" s="115" t="n">
        <v>0</v>
      </c>
      <c r="I45" s="115" t="n">
        <v>2.7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111.51</v>
      </c>
      <c r="K45" s="119" t="n">
        <f aca="false">IF(ISBLANK(E45),"",(0.000824493-(0.0000040899*E45)+(0.000000076438*E45^2)-(0.00000000082467*E45^3)+(0.0000000000053875*E45^4)))</f>
        <v>0.00075338832325494</v>
      </c>
      <c r="L45" s="119" t="n">
        <f aca="false">IF(ISBLANK(E45),"",(-0.00000572466+(0.00000010227*E45)-(0.0000000016546*E45^2)))</f>
        <v>-4.148092056E-006</v>
      </c>
      <c r="M45" s="119" t="n">
        <f aca="false">IF(ISBLANK(E45),"",IF(ISBLANK(G45),(O45+(K45*35)+(L45*35^1.5)+(0.00000048314*35^2)),(O45+(K45*G45)+(L45*G45^1.5)+(0.00000048314*G45^2))))</f>
        <v>1.02122774149358</v>
      </c>
      <c r="N45" s="120" t="n">
        <f aca="false">IF(ISBLANK(D45),"",IF(ISBLANK(G45),J45*(1+0.00001*(35-20)),J45*(1+0.00001*(G45-20))))</f>
        <v>111.5256794211</v>
      </c>
      <c r="O45" s="119" t="n">
        <f aca="false">IF(ISBLANK(E45),"",(0.999842594+(0.00006793952*E45)-(0.00000909529*E45^2)+(0.0000001001685*E45^3)-(0.000000001120083*E45^4)+(0.000000000006536332*E45^5)))</f>
        <v>0.99583064930328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4.54706112335628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4.45254367718808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203.071749769092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198.85060062322</v>
      </c>
      <c r="T45" s="32" t="n">
        <v>0.01</v>
      </c>
      <c r="U45" s="32" t="n">
        <v>0.01</v>
      </c>
      <c r="V45" s="124" t="n">
        <v>0.01</v>
      </c>
      <c r="W45" s="124" t="n">
        <v>0.01</v>
      </c>
      <c r="X45" s="124" t="n">
        <v>0</v>
      </c>
      <c r="Y45" s="124" t="n">
        <v>0</v>
      </c>
      <c r="Z45" s="32" t="n">
        <v>0.11</v>
      </c>
      <c r="AA45" s="32" t="n">
        <v>0.11</v>
      </c>
      <c r="AB45" s="32" t="n">
        <v>3.39</v>
      </c>
      <c r="AC45" s="32" t="n">
        <v>3.31</v>
      </c>
      <c r="AD45" s="142" t="n">
        <v>0.0055</v>
      </c>
      <c r="AE45" s="142" t="n">
        <v>0.0272</v>
      </c>
      <c r="AF45" s="142" t="n">
        <v>0.0067</v>
      </c>
      <c r="AG45" s="142" t="n">
        <v>0.0047</v>
      </c>
      <c r="AH45" s="142" t="n">
        <v>0.0594</v>
      </c>
      <c r="AI45" s="142" t="s">
        <v>169</v>
      </c>
      <c r="AJ45" s="142" t="s">
        <v>169</v>
      </c>
      <c r="AK45" s="142" t="s">
        <v>169</v>
      </c>
      <c r="AL45" s="142" t="n">
        <v>0.0235</v>
      </c>
      <c r="AM45" s="142" t="n">
        <v>0.0222</v>
      </c>
      <c r="AN45" s="142" t="s">
        <v>169</v>
      </c>
      <c r="AO45" s="142" t="n">
        <v>0.0018</v>
      </c>
      <c r="AP45" s="142" t="n">
        <v>0.1026</v>
      </c>
      <c r="AQ45" s="142"/>
      <c r="AR45" s="142" t="n">
        <v>0.0046</v>
      </c>
      <c r="AS45" s="142" t="n">
        <v>0.0066</v>
      </c>
      <c r="AT45" s="142"/>
      <c r="AU45" s="142" t="s">
        <v>169</v>
      </c>
      <c r="AV45" s="142" t="n">
        <v>0.0279</v>
      </c>
      <c r="AW45" s="142"/>
      <c r="AX45" s="142" t="n">
        <v>0.0443</v>
      </c>
      <c r="AY45" s="142" t="n">
        <v>0.2119</v>
      </c>
      <c r="BA45" s="142" t="s">
        <v>169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/>
      <c r="B48" s="113"/>
      <c r="C48" s="114"/>
      <c r="D48" s="115"/>
      <c r="E48" s="115"/>
      <c r="F48" s="116"/>
      <c r="G48" s="117"/>
      <c r="H48" s="115"/>
      <c r="I48" s="115"/>
      <c r="J48" s="118"/>
      <c r="K48" s="119"/>
      <c r="L48" s="119"/>
      <c r="M48" s="119"/>
      <c r="N48" s="120"/>
      <c r="O48" s="119"/>
      <c r="P48" s="121"/>
      <c r="Q48" s="122"/>
      <c r="R48" s="123"/>
      <c r="S48" s="123"/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/>
      <c r="B49" s="113"/>
      <c r="C49" s="114"/>
      <c r="D49" s="187" t="s">
        <v>170</v>
      </c>
      <c r="E49" s="115"/>
      <c r="F49" s="188" t="s">
        <v>171</v>
      </c>
      <c r="G49" s="117"/>
      <c r="H49" s="115"/>
      <c r="I49" s="187"/>
      <c r="J49" s="189"/>
      <c r="K49" s="119"/>
      <c r="L49" s="119"/>
      <c r="M49" s="119"/>
      <c r="N49" s="120"/>
      <c r="O49" s="119"/>
      <c r="P49" s="121"/>
      <c r="Q49" s="122"/>
      <c r="R49" s="123"/>
      <c r="S49" s="123"/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/>
      <c r="B50" s="113"/>
      <c r="C50" s="114"/>
      <c r="D50" s="115"/>
      <c r="E50" s="115"/>
      <c r="F50" s="116"/>
      <c r="G50" s="117"/>
      <c r="H50" s="115"/>
      <c r="I50" s="115"/>
      <c r="J50" s="118"/>
      <c r="K50" s="119"/>
      <c r="L50" s="119"/>
      <c r="M50" s="119"/>
      <c r="N50" s="120"/>
      <c r="O50" s="119"/>
      <c r="P50" s="121"/>
      <c r="Q50" s="122"/>
      <c r="R50" s="123"/>
      <c r="S50" s="123"/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/>
      <c r="B51" s="113"/>
      <c r="C51" s="114"/>
      <c r="D51" s="115"/>
      <c r="E51" s="115"/>
      <c r="F51" s="116"/>
      <c r="G51" s="117"/>
      <c r="H51" s="115"/>
      <c r="I51" s="115"/>
      <c r="J51" s="118"/>
      <c r="K51" s="119"/>
      <c r="L51" s="119"/>
      <c r="M51" s="119"/>
      <c r="N51" s="120"/>
      <c r="O51" s="119"/>
      <c r="P51" s="121"/>
      <c r="Q51" s="122"/>
      <c r="R51" s="123"/>
      <c r="S51" s="123"/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/>
      <c r="B52" s="113"/>
      <c r="C52" s="114"/>
      <c r="D52" s="115"/>
      <c r="E52" s="115"/>
      <c r="F52" s="116"/>
      <c r="G52" s="117"/>
      <c r="H52" s="115"/>
      <c r="I52" s="115"/>
      <c r="J52" s="118"/>
      <c r="K52" s="119"/>
      <c r="L52" s="119"/>
      <c r="M52" s="119"/>
      <c r="N52" s="120"/>
      <c r="O52" s="119"/>
      <c r="P52" s="121"/>
      <c r="Q52" s="122"/>
      <c r="R52" s="123"/>
      <c r="S52" s="123"/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/>
      <c r="B53" s="113"/>
      <c r="C53" s="114"/>
      <c r="D53" s="115"/>
      <c r="E53" s="115"/>
      <c r="F53" s="116"/>
      <c r="G53" s="117"/>
      <c r="H53" s="115"/>
      <c r="I53" s="115"/>
      <c r="J53" s="118"/>
      <c r="K53" s="119"/>
      <c r="L53" s="119"/>
      <c r="M53" s="119"/>
      <c r="N53" s="120"/>
      <c r="O53" s="119"/>
      <c r="P53" s="121"/>
      <c r="Q53" s="122"/>
      <c r="R53" s="123"/>
      <c r="S53" s="123"/>
      <c r="T53" s="32"/>
      <c r="U53" s="32"/>
      <c r="V53" s="124"/>
      <c r="W53" s="124"/>
      <c r="X53" s="32"/>
      <c r="Y53" s="32"/>
      <c r="Z53" s="124"/>
      <c r="AA53" s="133"/>
      <c r="AB53" s="133"/>
      <c r="AC53" s="133"/>
    </row>
    <row r="54" customFormat="false" ht="15.75" hidden="false" customHeight="false" outlineLevel="0" collapsed="false">
      <c r="A54" s="112"/>
      <c r="B54" s="113"/>
      <c r="C54" s="114"/>
      <c r="D54" s="115"/>
      <c r="E54" s="115"/>
      <c r="F54" s="116"/>
      <c r="G54" s="117"/>
      <c r="H54" s="115"/>
      <c r="I54" s="115"/>
      <c r="J54" s="118"/>
      <c r="K54" s="119"/>
      <c r="L54" s="119"/>
      <c r="M54" s="119"/>
      <c r="N54" s="120"/>
      <c r="O54" s="119"/>
      <c r="P54" s="121"/>
      <c r="Q54" s="122"/>
      <c r="R54" s="123"/>
      <c r="S54" s="12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/>
      <c r="B55" s="113"/>
      <c r="C55" s="114"/>
      <c r="D55" s="115"/>
      <c r="E55" s="115"/>
      <c r="F55" s="116"/>
      <c r="G55" s="117"/>
      <c r="H55" s="115"/>
      <c r="I55" s="115"/>
      <c r="J55" s="118"/>
      <c r="K55" s="119"/>
      <c r="L55" s="119"/>
      <c r="M55" s="119"/>
      <c r="N55" s="120"/>
      <c r="O55" s="119"/>
      <c r="P55" s="121"/>
      <c r="Q55" s="122"/>
      <c r="R55" s="123"/>
      <c r="S55" s="12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/>
      <c r="B56" s="113"/>
      <c r="C56" s="114"/>
      <c r="D56" s="115"/>
      <c r="E56" s="115"/>
      <c r="F56" s="116"/>
      <c r="G56" s="117"/>
      <c r="H56" s="115"/>
      <c r="I56" s="115"/>
      <c r="J56" s="118"/>
      <c r="K56" s="119"/>
      <c r="L56" s="119"/>
      <c r="M56" s="119"/>
      <c r="N56" s="120"/>
      <c r="O56" s="119"/>
      <c r="P56" s="121"/>
      <c r="Q56" s="122"/>
      <c r="R56" s="123"/>
      <c r="S56" s="123"/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/>
      <c r="B57" s="113"/>
      <c r="C57" s="114"/>
      <c r="D57" s="115"/>
      <c r="E57" s="115"/>
      <c r="F57" s="116"/>
      <c r="G57" s="117"/>
      <c r="H57" s="115"/>
      <c r="I57" s="115"/>
      <c r="J57" s="118"/>
      <c r="K57" s="119"/>
      <c r="L57" s="119"/>
      <c r="M57" s="119"/>
      <c r="N57" s="120"/>
      <c r="O57" s="119"/>
      <c r="P57" s="121"/>
      <c r="Q57" s="122"/>
      <c r="R57" s="123"/>
      <c r="S57" s="12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/>
      <c r="B58" s="113"/>
      <c r="C58" s="114"/>
      <c r="D58" s="115"/>
      <c r="E58" s="115"/>
      <c r="F58" s="116"/>
      <c r="G58" s="117"/>
      <c r="H58" s="115"/>
      <c r="I58" s="115"/>
      <c r="J58" s="118"/>
      <c r="K58" s="119"/>
      <c r="L58" s="119"/>
      <c r="M58" s="119"/>
      <c r="N58" s="120"/>
      <c r="O58" s="119"/>
      <c r="P58" s="121"/>
      <c r="Q58" s="122"/>
      <c r="R58" s="123"/>
      <c r="S58" s="12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-6°0</v>
      </c>
      <c r="P9" s="29" t="s">
        <v>16</v>
      </c>
      <c r="Q9" s="33" t="n">
        <f aca="false">IF(ISBLANK(I9),"",IF(ISBLANK(J9),"",IF(J9&gt;60,"ERREUR !!",O11*(I9+(J9/60)))))</f>
        <v>-6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6</v>
      </c>
      <c r="J10" s="29" t="n">
        <v>30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6°30</v>
      </c>
      <c r="P10" s="29" t="s">
        <v>14</v>
      </c>
      <c r="Q10" s="33" t="n">
        <f aca="false">IF(ISBLANK(I10),"",IF(ISBLANK(J10),"",IF(J10&gt;60,"ERREUR !!",O12*(I10+(J10/60)))))</f>
        <v>6.5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41350</v>
      </c>
      <c r="K11" s="38"/>
      <c r="L11" s="38"/>
      <c r="M11" s="38"/>
      <c r="N11" s="39" t="str">
        <f aca="false">I9&amp;"°"&amp;J9</f>
        <v>6°0</v>
      </c>
      <c r="O11" s="40" t="n">
        <f aca="false">IF(P9=M10,-1,1)</f>
        <v>-1</v>
      </c>
      <c r="P11" s="41" t="str">
        <f aca="false">TEXT(J11,"aaaa-mm-jj")&amp;"T"&amp;TEXT(J12,"hh:mm:ss")&amp;"z"</f>
        <v>2017-03-18T21:33:00z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0.897916666666667</v>
      </c>
      <c r="K12" s="46"/>
      <c r="L12" s="46"/>
      <c r="M12" s="46"/>
      <c r="N12" s="47" t="str">
        <f aca="false">I10&amp;"°"&amp;J10</f>
        <v>6°30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21.1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21.1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4.974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0.997973102677931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0.0200470701927321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5.00314502154986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4.973945286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0.004999945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0.00402723531417644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109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109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2186</v>
      </c>
      <c r="E35" s="115" t="n">
        <v>5.8</v>
      </c>
      <c r="F35" s="116" t="n">
        <v>5.313</v>
      </c>
      <c r="G35" s="117" t="n">
        <v>34.947</v>
      </c>
      <c r="H35" s="115" t="n">
        <v>2000</v>
      </c>
      <c r="I35" s="115" t="n">
        <v>2021</v>
      </c>
      <c r="J35" s="154" t="n">
        <v>112.01</v>
      </c>
      <c r="K35" s="119" t="n">
        <f aca="false">IF(ISBLANK(E35),"",(0.000824493-(0.0000040899*E35)+(0.000000076438*E35^2)-(0.00000000082467*E35^3)+(0.0000000000053875*E35^4)))</f>
        <v>0.00080318814806918</v>
      </c>
      <c r="L35" s="119" t="n">
        <f aca="false">IF(ISBLANK(E35),"",(-0.00000572466+(0.00000010227*E35)-(0.0000000016546*E35^2)))</f>
        <v>-5.187154744E-006</v>
      </c>
      <c r="M35" s="119" t="n">
        <f aca="false">IF(ISBLANK(E35),"",IF(ISBLANK(G35),(O35+(K35*35)+(L35*35^1.5)+(0.00000048314*35^2)),(O35+(K35*G35)+(L35*G35^1.5)+(0.00000048314*G35^2))))</f>
        <v>1.02753644071139</v>
      </c>
      <c r="N35" s="120" t="n">
        <f aca="false">IF(ISBLANK(D35),"",IF(ISBLANK(G35),J35*(1+0.00001*(35-20)),J35*(1+0.00001*(G35-20))))</f>
        <v>112.0267421347</v>
      </c>
      <c r="O35" s="119" t="n">
        <f aca="false">IF(ISBLANK(E35),"",(0.999842594+(0.00006793952*E35)-(0.00000909529*E35^2)+(0.0000001001685*E35^3)-(0.000000001120083*E35^4)+(0.000000000006536332*E35^5)))</f>
        <v>0.999948997096951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5.44152129299038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5.29569665599701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243.01834094495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236.505812656826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2187</v>
      </c>
      <c r="E36" s="115" t="n">
        <v>6.9</v>
      </c>
      <c r="F36" s="116" t="n">
        <v>3.332</v>
      </c>
      <c r="G36" s="117" t="n">
        <v>34.616</v>
      </c>
      <c r="H36" s="115" t="n">
        <v>1000</v>
      </c>
      <c r="I36" s="115" t="n">
        <v>1008.8</v>
      </c>
      <c r="J36" s="154" t="n">
        <v>111.83</v>
      </c>
      <c r="K36" s="119" t="n">
        <f aca="false">IF(ISBLANK(E36),"",(0.000824493-(0.0000040899*E36)+(0.000000076438*E36^2)-(0.00000000082467*E36^3)+(0.0000000000053875*E36^4)))</f>
        <v>0.000799653203574409</v>
      </c>
      <c r="L36" s="119" t="n">
        <f aca="false">IF(ISBLANK(E36),"",(-0.00000572466+(0.00000010227*E36)-(0.0000000016546*E36^2)))</f>
        <v>-5.097772506E-006</v>
      </c>
      <c r="M36" s="119" t="n">
        <f aca="false">IF(ISBLANK(E36),"",IF(ISBLANK(G36),(O36+(K36*35)+(L36*35^1.5)+(0.00000048314*35^2)),(O36+(K36*G36)+(L36*G36^1.5)+(0.00000048314*G36^2))))</f>
        <v>1.02713031048336</v>
      </c>
      <c r="N36" s="120" t="n">
        <f aca="false">IF(ISBLANK(D36),"",IF(ISBLANK(G36),J36*(1+0.00001*(35-20)),J36*(1+0.00001*(G36-20))))</f>
        <v>111.8463450728</v>
      </c>
      <c r="O36" s="119" t="n">
        <f aca="false">IF(ISBLANK(E36),"",(0.999842594+(0.00006793952*E36)-(0.00000909529*E36^2)+(0.0000001001685*E36^3)-(0.000000001120083*E36^4)+(0.000000000006536332*E36^5)))</f>
        <v>0.999908819509459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3.412377379563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3.32224387181911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152.396773771284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148.371411315441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2188</v>
      </c>
      <c r="E37" s="115" t="n">
        <v>7.1</v>
      </c>
      <c r="F37" s="116" t="n">
        <v>3.378</v>
      </c>
      <c r="G37" s="117" t="n">
        <v>34.616</v>
      </c>
      <c r="H37" s="115" t="n">
        <v>1000</v>
      </c>
      <c r="I37" s="115" t="n">
        <v>1008.9</v>
      </c>
      <c r="J37" s="154" t="n">
        <v>113.9</v>
      </c>
      <c r="K37" s="119" t="n">
        <f aca="false">IF(ISBLANK(E37),"",(0.000824493-(0.0000040899*E37)+(0.000000076438*E37^2)-(0.00000000082467*E37^3)+(0.0000000000053875*E37^4)))</f>
        <v>0.000799026481658769</v>
      </c>
      <c r="L37" s="119" t="n">
        <f aca="false">IF(ISBLANK(E37),"",(-0.00000572466+(0.00000010227*E37)-(0.0000000016546*E37^2)))</f>
        <v>-5.081951386E-006</v>
      </c>
      <c r="M37" s="119" t="n">
        <f aca="false">IF(ISBLANK(E37),"",IF(ISBLANK(G37),(O37+(K37*35)+(L37*35^1.5)+(0.00000048314*35^2)),(O37+(K37*G37)+(L37*G37^1.5)+(0.00000048314*G37^2))))</f>
        <v>1.02710261261081</v>
      </c>
      <c r="N37" s="120" t="n">
        <f aca="false">IF(ISBLANK(D37),"",IF(ISBLANK(G37),J37*(1+0.00001*(35-20)),J37*(1+0.00001*(G37-20))))</f>
        <v>113.916647624</v>
      </c>
      <c r="O37" s="119" t="n">
        <f aca="false">IF(ISBLANK(E37),"",(0.999842594+(0.00006793952*E37)-(0.00000909529*E37^2)+(0.0000001001685*E37^3)-(0.000000001120083*E37^4)+(0.000000000006536332*E37^5)))</f>
        <v>0.999899594042335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3.39569377600037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3.30609009684903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151.651684036176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147.649983725278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2189</v>
      </c>
      <c r="E38" s="115" t="n">
        <v>9.8</v>
      </c>
      <c r="F38" s="116" t="n">
        <v>1.476</v>
      </c>
      <c r="G38" s="117" t="n">
        <v>34.674</v>
      </c>
      <c r="H38" s="115" t="n">
        <v>500</v>
      </c>
      <c r="I38" s="115" t="n">
        <v>503.5</v>
      </c>
      <c r="J38" s="154" t="n">
        <v>113.62</v>
      </c>
      <c r="K38" s="119" t="n">
        <f aca="false">IF(ISBLANK(E38),"",(0.000824493-(0.0000040899*E38)+(0.000000076438*E38^2)-(0.00000000082467*E38^3)+(0.0000000000053875*E38^4)))</f>
        <v>0.00079102660529798</v>
      </c>
      <c r="L38" s="119" t="n">
        <f aca="false">IF(ISBLANK(E38),"",(-0.00000572466+(0.00000010227*E38)-(0.0000000016546*E38^2)))</f>
        <v>-4.881321784E-006</v>
      </c>
      <c r="M38" s="119" t="n">
        <f aca="false">IF(ISBLANK(E38),"",IF(ISBLANK(G38),(O38+(K38*35)+(L38*35^1.5)+(0.00000048314*35^2)),(O38+(K38*G38)+(L38*G38^1.5)+(0.00000048314*G38^2))))</f>
        <v>1.02673170451246</v>
      </c>
      <c r="N38" s="120" t="n">
        <f aca="false">IF(ISBLANK(D38),"",IF(ISBLANK(G38),J38*(1+0.00001*(35-20)),J38*(1+0.00001*(G38-20))))</f>
        <v>113.6366725988</v>
      </c>
      <c r="O38" s="119" t="n">
        <f aca="false">IF(ISBLANK(E38),"",(0.999842594+(0.00006793952*E38)-(0.00000909529*E38^2)+(0.0000001001685*E38^3)-(0.000000001120083*E38^4)+(0.000000000006536332*E38^5)))</f>
        <v>0.999719426978938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1.4787918770652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1.44029045812645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66.0428452297317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64.3233718599272</v>
      </c>
      <c r="T38" s="32"/>
      <c r="U38" s="32"/>
      <c r="V38" s="124"/>
      <c r="W38" s="124"/>
      <c r="X38" s="124"/>
      <c r="Y38" s="124"/>
      <c r="Z38" s="32"/>
      <c r="AA38" s="32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2190</v>
      </c>
      <c r="E39" s="115" t="n">
        <v>16.5</v>
      </c>
      <c r="F39" s="116" t="n">
        <v>1.892</v>
      </c>
      <c r="G39" s="117" t="n">
        <v>35.612</v>
      </c>
      <c r="H39" s="115" t="n">
        <v>100</v>
      </c>
      <c r="I39" s="115" t="n">
        <v>100.7</v>
      </c>
      <c r="J39" s="154" t="n">
        <v>111.38</v>
      </c>
      <c r="K39" s="119" t="n">
        <f aca="false">IF(ISBLANK(E39),"",(0.000824493-(0.0000040899*E39)+(0.000000076438*E39^2)-(0.00000000082467*E39^3)+(0.0000000000053875*E39^4)))</f>
        <v>0.000774514696612969</v>
      </c>
      <c r="L39" s="119" t="n">
        <f aca="false">IF(ISBLANK(E39),"",(-0.00000572466+(0.00000010227*E39)-(0.0000000016546*E39^2)))</f>
        <v>-4.48766985E-006</v>
      </c>
      <c r="M39" s="119" t="n">
        <f aca="false">IF(ISBLANK(E39),"",IF(ISBLANK(G39),(O39+(K39*35)+(L39*35^1.5)+(0.00000048314*35^2)),(O39+(K39*G39)+(L39*G39^1.5)+(0.00000048314*G39^2))))</f>
        <v>1.02610338049409</v>
      </c>
      <c r="N39" s="120" t="n">
        <f aca="false">IF(ISBLANK(D39),"",IF(ISBLANK(G39),J39*(1+0.00001*(35-20)),J39*(1+0.00001*(G39-20))))</f>
        <v>111.3973886456</v>
      </c>
      <c r="O39" s="119" t="n">
        <f aca="false">IF(ISBLANK(E39),"",(0.999842594+(0.00006793952*E39)-(0.00000909529*E39^2)+(0.0000001001685*E39^3)-(0.000000001120083*E39^4)+(0.000000000006536332*E39^5)))</f>
        <v>0.998862345988647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1.93880973925489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1.88948772230076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86.5872429551235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84.3845216779521</v>
      </c>
      <c r="T39" s="32" t="n">
        <v>0.01</v>
      </c>
      <c r="U39" s="32" t="n">
        <v>0.01</v>
      </c>
      <c r="V39" s="124" t="n">
        <v>21.3</v>
      </c>
      <c r="W39" s="124" t="n">
        <v>20.8</v>
      </c>
      <c r="X39" s="124" t="n">
        <v>21.3</v>
      </c>
      <c r="Y39" s="124" t="n">
        <v>20.8</v>
      </c>
      <c r="Z39" s="32" t="n">
        <v>1.59</v>
      </c>
      <c r="AA39" s="32" t="n">
        <v>1.55</v>
      </c>
      <c r="AB39" s="32" t="n">
        <v>7.42</v>
      </c>
      <c r="AC39" s="32" t="n">
        <v>7.25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2191</v>
      </c>
      <c r="E40" s="115" t="n">
        <v>17.1</v>
      </c>
      <c r="F40" s="116" t="n">
        <v>2.165</v>
      </c>
      <c r="G40" s="117" t="n">
        <v>35.652</v>
      </c>
      <c r="H40" s="115" t="n">
        <v>80</v>
      </c>
      <c r="I40" s="115" t="n">
        <v>81.9</v>
      </c>
      <c r="J40" s="154" t="n">
        <v>114.18</v>
      </c>
      <c r="K40" s="119" t="n">
        <f aca="false">IF(ISBLANK(E40),"",(0.000824493-(0.0000040899*E40)+(0.000000076438*E40^2)-(0.00000000082467*E40^3)+(0.0000000000053875*E40^4)))</f>
        <v>0.000773244072263269</v>
      </c>
      <c r="L40" s="119" t="n">
        <f aca="false">IF(ISBLANK(E40),"",(-0.00000572466+(0.00000010227*E40)-(0.0000000016546*E40^2)))</f>
        <v>-4.459664586E-006</v>
      </c>
      <c r="M40" s="119" t="n">
        <f aca="false">IF(ISBLANK(E40),"",IF(ISBLANK(G40),(O40+(K40*35)+(L40*35^1.5)+(0.00000048314*35^2)),(O40+(K40*G40)+(L40*G40^1.5)+(0.00000048314*G40^2))))</f>
        <v>1.02599190175607</v>
      </c>
      <c r="N40" s="120" t="n">
        <f aca="false">IF(ISBLANK(D40),"",IF(ISBLANK(G40),J40*(1+0.00001*(35-20)),J40*(1+0.00001*(G40-20))))</f>
        <v>114.1978714536</v>
      </c>
      <c r="O40" s="119" t="n">
        <f aca="false">IF(ISBLANK(E40),"",(0.999842594+(0.00006793952*E40)-(0.00000909529*E40^2)+(0.0000001001685*E40^3)-(0.000000001120083*E40^4)+(0.000000000006536332*E40^5)))</f>
        <v>0.998759455388264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2.16538847578791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2.11053174209434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96.706249328688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94.256347601933</v>
      </c>
      <c r="T40" s="32" t="n">
        <v>0.02</v>
      </c>
      <c r="U40" s="32" t="n">
        <v>0.02</v>
      </c>
      <c r="V40" s="124" t="n">
        <v>19.6</v>
      </c>
      <c r="W40" s="124" t="n">
        <v>19.2</v>
      </c>
      <c r="X40" s="124" t="n">
        <v>19.6</v>
      </c>
      <c r="Y40" s="124" t="n">
        <v>19.2</v>
      </c>
      <c r="Z40" s="32" t="n">
        <v>1.47</v>
      </c>
      <c r="AA40" s="32" t="n">
        <v>1.43</v>
      </c>
      <c r="AB40" s="32" t="n">
        <v>6.7</v>
      </c>
      <c r="AC40" s="32" t="n">
        <v>6.55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2192</v>
      </c>
      <c r="E41" s="115" t="n">
        <v>17.7</v>
      </c>
      <c r="F41" s="116" t="n">
        <v>2.316</v>
      </c>
      <c r="G41" s="117" t="n">
        <v>35.675</v>
      </c>
      <c r="H41" s="115" t="n">
        <v>60</v>
      </c>
      <c r="I41" s="115" t="n">
        <v>61.9</v>
      </c>
      <c r="J41" s="154" t="n">
        <v>113.56</v>
      </c>
      <c r="K41" s="119" t="n">
        <f aca="false">IF(ISBLANK(E41),"",(0.000824493-(0.0000040899*E41)+(0.000000076438*E41^2)-(0.00000000082467*E41^3)+(0.0000000000053875*E41^4)))</f>
        <v>0.000772004830209229</v>
      </c>
      <c r="L41" s="119" t="n">
        <f aca="false">IF(ISBLANK(E41),"",(-0.00000572466+(0.00000010227*E41)-(0.0000000016546*E41^2)))</f>
        <v>-4.432850634E-006</v>
      </c>
      <c r="M41" s="119" t="n">
        <f aca="false">IF(ISBLANK(E41),"",IF(ISBLANK(G41),(O41+(K41*35)+(L41*35^1.5)+(0.00000048314*35^2)),(O41+(K41*G41)+(L41*G41^1.5)+(0.00000048314*G41^2))))</f>
        <v>1.02586414463044</v>
      </c>
      <c r="N41" s="120" t="n">
        <f aca="false">IF(ISBLANK(D41),"",IF(ISBLANK(G41),J41*(1+0.00001*(35-20)),J41*(1+0.00001*(G41-20))))</f>
        <v>113.57780053</v>
      </c>
      <c r="O41" s="119" t="n">
        <f aca="false">IF(ISBLANK(E41),"",(0.999842594+(0.00006793952*E41)-(0.00000909529*E41^2)+(0.0000001001685*E41^3)-(0.000000001120083*E41^4)+(0.000000000006536332*E41^5)))</f>
        <v>0.99865253627382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2.33036387257505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2.27161060728422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104.074050549202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101.450129721313</v>
      </c>
      <c r="T41" s="32" t="n">
        <v>0.05</v>
      </c>
      <c r="U41" s="32" t="n">
        <v>0.05</v>
      </c>
      <c r="V41" s="124" t="n">
        <v>18.2</v>
      </c>
      <c r="W41" s="124" t="n">
        <v>17.8</v>
      </c>
      <c r="X41" s="124" t="n">
        <v>18.2</v>
      </c>
      <c r="Y41" s="124" t="n">
        <v>17.8</v>
      </c>
      <c r="Z41" s="32" t="n">
        <v>1.39</v>
      </c>
      <c r="AA41" s="32" t="n">
        <v>1.36</v>
      </c>
      <c r="AB41" s="32" t="n">
        <v>5.72</v>
      </c>
      <c r="AC41" s="32" t="n">
        <v>5.59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2193</v>
      </c>
      <c r="E42" s="115" t="n">
        <v>19.7</v>
      </c>
      <c r="F42" s="116" t="n">
        <v>2.899</v>
      </c>
      <c r="G42" s="117" t="n">
        <v>35.773</v>
      </c>
      <c r="H42" s="115" t="n">
        <v>40</v>
      </c>
      <c r="I42" s="115" t="n">
        <v>42.3</v>
      </c>
      <c r="J42" s="154" t="n">
        <v>111.44</v>
      </c>
      <c r="K42" s="119" t="n">
        <f aca="false">IF(ISBLANK(E42),"",(0.000824493-(0.0000040899*E42)+(0.000000076438*E42^2)-(0.00000000082467*E42^3)+(0.0000000000053875*E42^4)))</f>
        <v>0.000768093315774729</v>
      </c>
      <c r="L42" s="119" t="n">
        <f aca="false">IF(ISBLANK(E42),"",(-0.00000572466+(0.00000010227*E42)-(0.0000000016546*E42^2)))</f>
        <v>-4.352074714E-006</v>
      </c>
      <c r="M42" s="119" t="n">
        <f aca="false">IF(ISBLANK(E42),"",IF(ISBLANK(G42),(O42+(K42*35)+(L42*35^1.5)+(0.00000048314*35^2)),(O42+(K42*G42)+(L42*G42^1.5)+(0.00000048314*G42^2))))</f>
        <v>1.02543184008639</v>
      </c>
      <c r="N42" s="120" t="n">
        <f aca="false">IF(ISBLANK(D42),"",IF(ISBLANK(G42),J42*(1+0.00001*(35-20)),J42*(1+0.00001*(G42-20))))</f>
        <v>111.4575774312</v>
      </c>
      <c r="O42" s="119" t="n">
        <f aca="false">IF(ISBLANK(E42),"",(0.999842594+(0.00006793952*E42)-(0.00000909529*E42^2)+(0.0000001001685*E42^3)-(0.000000001120083*E42^4)+(0.000000000006536332*E42^5)))</f>
        <v>0.998267730886094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2.97743998089759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2.9035961869945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132.972469546887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129.674605711175</v>
      </c>
      <c r="T42" s="32" t="n">
        <v>0.55</v>
      </c>
      <c r="U42" s="32" t="n">
        <v>0.54</v>
      </c>
      <c r="V42" s="124" t="n">
        <v>12.6</v>
      </c>
      <c r="W42" s="124" t="n">
        <v>12.3</v>
      </c>
      <c r="X42" s="124" t="n">
        <v>12</v>
      </c>
      <c r="Y42" s="124" t="n">
        <v>11.7</v>
      </c>
      <c r="Z42" s="32" t="n">
        <v>1</v>
      </c>
      <c r="AA42" s="32" t="n">
        <v>0.98</v>
      </c>
      <c r="AB42" s="32" t="n">
        <v>3.97</v>
      </c>
      <c r="AC42" s="32" t="n">
        <v>3.88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2194</v>
      </c>
      <c r="E43" s="115" t="n">
        <v>27.3</v>
      </c>
      <c r="F43" s="116" t="n">
        <v>4.818</v>
      </c>
      <c r="G43" s="117" t="n">
        <v>35.132</v>
      </c>
      <c r="H43" s="115" t="n">
        <v>20</v>
      </c>
      <c r="I43" s="115" t="n">
        <v>22.6</v>
      </c>
      <c r="J43" s="154" t="n">
        <v>111.97</v>
      </c>
      <c r="K43" s="119" t="n">
        <f aca="false">IF(ISBLANK(E43),"",(0.000824493-(0.0000040899*E43)+(0.000000076438*E43^2)-(0.00000000082467*E43^3)+(0.0000000000053875*E43^4)))</f>
        <v>0.000756020652891949</v>
      </c>
      <c r="L43" s="119" t="n">
        <f aca="false">IF(ISBLANK(E43),"",(-0.00000572466+(0.00000010227*E43)-(0.0000000016546*E43^2)))</f>
        <v>-4.165845834E-006</v>
      </c>
      <c r="M43" s="119" t="n">
        <f aca="false">IF(ISBLANK(E43),"",IF(ISBLANK(G43),(O43+(K43*35)+(L43*35^1.5)+(0.00000048314*35^2)),(O43+(K43*G43)+(L43*G43^1.5)+(0.00000048314*G43^2))))</f>
        <v>1.02272310358483</v>
      </c>
      <c r="N43" s="120" t="n">
        <f aca="false">IF(ISBLANK(D43),"",IF(ISBLANK(G43),J43*(1+0.00001*(35-20)),J43*(1+0.00001*(G43-20))))</f>
        <v>111.9869433004</v>
      </c>
      <c r="O43" s="119" t="n">
        <f aca="false">IF(ISBLANK(E43),"",(0.999842594+(0.00006793952*E43)-(0.00000909529*E43^2)+(0.0000001001685*E43^3)-(0.000000001120083*E43^4)+(0.000000000006536332*E43^5)))</f>
        <v>0.996433742949107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4.93487848468658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4.82523418840246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220.391673126102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215.494958854054</v>
      </c>
      <c r="T43" s="32" t="n">
        <v>0.01</v>
      </c>
      <c r="U43" s="32" t="n">
        <v>0.01</v>
      </c>
      <c r="V43" s="32" t="n">
        <v>0.06</v>
      </c>
      <c r="W43" s="32" t="n">
        <v>0.06</v>
      </c>
      <c r="X43" s="32" t="n">
        <v>0.05</v>
      </c>
      <c r="Y43" s="32" t="n">
        <v>0.05</v>
      </c>
      <c r="Z43" s="32" t="n">
        <v>0.11</v>
      </c>
      <c r="AA43" s="32" t="n">
        <v>0.1</v>
      </c>
      <c r="AB43" s="32" t="n">
        <v>1.28</v>
      </c>
      <c r="AC43" s="32" t="n">
        <v>1.25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2197</v>
      </c>
      <c r="E44" s="115" t="n">
        <v>29</v>
      </c>
      <c r="F44" s="116" t="n">
        <v>4.649</v>
      </c>
      <c r="G44" s="117" t="n">
        <v>34.685</v>
      </c>
      <c r="H44" s="115" t="n">
        <v>10</v>
      </c>
      <c r="I44" s="115" t="n">
        <v>12.6</v>
      </c>
      <c r="J44" s="154" t="n">
        <v>113.81</v>
      </c>
      <c r="K44" s="119" t="n">
        <f aca="false">IF(ISBLANK(E44),"",(0.000824493-(0.0000040899*E44)+(0.000000076438*E44^2)-(0.00000000082467*E44^3)+(0.0000000000053875*E44^4)))</f>
        <v>0.0007538678577575</v>
      </c>
      <c r="L44" s="119" t="n">
        <f aca="false">IF(ISBLANK(E44),"",(-0.00000572466+(0.00000010227*E44)-(0.0000000016546*E44^2)))</f>
        <v>-4.1503486E-006</v>
      </c>
      <c r="M44" s="119" t="n">
        <f aca="false">IF(ISBLANK(E44),"",IF(ISBLANK(G44),(O44+(K44*35)+(L44*35^1.5)+(0.00000048314*35^2)),(O44+(K44*G44)+(L44*G44^1.5)+(0.00000048314*G44^2))))</f>
        <v>1.02182990559441</v>
      </c>
      <c r="N44" s="120" t="n">
        <f aca="false">IF(ISBLANK(D44),"",IF(ISBLANK(G44),J44*(1+0.00001*(35-20)),J44*(1+0.00001*(G44-20))))</f>
        <v>113.8267129985</v>
      </c>
      <c r="O44" s="119" t="n">
        <f aca="false">IF(ISBLANK(E44),"",(0.999842594+(0.00006793952*E44)-(0.00000909529*E44^2)+(0.0000001001685*E44^3)-(0.000000001120083*E44^4)+(0.000000000006536332*E44^5)))</f>
        <v>0.995948564991743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4.68288799926584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4.5828449271523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209.137778047212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204.669854446622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2198</v>
      </c>
      <c r="E45" s="115" t="n">
        <v>29.5</v>
      </c>
      <c r="F45" s="116" t="n">
        <v>4.387</v>
      </c>
      <c r="G45" s="117" t="n">
        <v>33.829</v>
      </c>
      <c r="H45" s="115" t="n">
        <v>0</v>
      </c>
      <c r="I45" s="115" t="n">
        <v>3</v>
      </c>
      <c r="J45" s="154" t="n">
        <v>113.13</v>
      </c>
      <c r="K45" s="119" t="n">
        <f aca="false">IF(ISBLANK(E45),"",(0.000824493-(0.0000040899*E45)+(0.000000076438*E45^2)-(0.00000000082467*E45^3)+(0.0000000000053875*E45^4)))</f>
        <v>0.000753270024657969</v>
      </c>
      <c r="L45" s="119" t="n">
        <f aca="false">IF(ISBLANK(E45),"",(-0.00000572466+(0.00000010227*E45)-(0.0000000016546*E45^2)))</f>
        <v>-4.14761065E-006</v>
      </c>
      <c r="M45" s="119" t="n">
        <f aca="false">IF(ISBLANK(E45),"",IF(ISBLANK(G45),(O45+(K45*35)+(L45*35^1.5)+(0.00000048314*35^2)),(O45+(K45*G45)+(L45*G45^1.5)+(0.00000048314*G45^2))))</f>
        <v>1.02102014917353</v>
      </c>
      <c r="N45" s="120" t="n">
        <f aca="false">IF(ISBLANK(D45),"",IF(ISBLANK(G45),J45*(1+0.00001*(35-20)),J45*(1+0.00001*(G45-20))))</f>
        <v>113.1456447477</v>
      </c>
      <c r="O45" s="119" t="n">
        <f aca="false">IF(ISBLANK(E45),"",(0.999842594+(0.00006793952*E45)-(0.00000909529*E45^2)+(0.0000001001685*E45^3)-(0.000000001120083*E45^4)+(0.000000000006536332*E45^5)))</f>
        <v>0.995800949589288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4.44518970609385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4.35367481209065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198.522172274151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194.435117107969</v>
      </c>
      <c r="T45" s="32" t="n">
        <v>0.02</v>
      </c>
      <c r="U45" s="32" t="n">
        <v>0.01</v>
      </c>
      <c r="V45" s="32" t="n">
        <v>0</v>
      </c>
      <c r="W45" s="32" t="n">
        <v>0</v>
      </c>
      <c r="X45" s="32" t="n">
        <v>0</v>
      </c>
      <c r="Y45" s="32" t="n">
        <v>0</v>
      </c>
      <c r="Z45" s="32" t="n">
        <v>0.12</v>
      </c>
      <c r="AA45" s="32" t="n">
        <v>0.12</v>
      </c>
      <c r="AB45" s="32" t="n">
        <v>3.35</v>
      </c>
      <c r="AC45" s="32" t="n">
        <v>3.27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4"/>
      <c r="W53" s="124"/>
      <c r="X53" s="32"/>
      <c r="Y53" s="32"/>
      <c r="Z53" s="124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-6°0</v>
      </c>
      <c r="P9" s="29" t="s">
        <v>16</v>
      </c>
      <c r="Q9" s="33" t="n">
        <f aca="false">IF(ISBLANK(I9),"",IF(ISBLANK(J9),"",IF(J9&gt;60,"ERREUR !!",O11*(I9+(J9/60)))))</f>
        <v>-6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7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7°0</v>
      </c>
      <c r="P10" s="29" t="s">
        <v>14</v>
      </c>
      <c r="Q10" s="33" t="n">
        <f aca="false">IF(ISBLANK(I10),"",IF(ISBLANK(J10),"",IF(J10&gt;60,"ERREUR !!",O12*(I10+(J10/60)))))</f>
        <v>7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41351</v>
      </c>
      <c r="K11" s="38"/>
      <c r="L11" s="38"/>
      <c r="M11" s="38"/>
      <c r="N11" s="39" t="str">
        <f aca="false">I9&amp;"°"&amp;J9</f>
        <v>6°0</v>
      </c>
      <c r="O11" s="40" t="n">
        <f aca="false">IF(P9=M10,-1,1)</f>
        <v>-1</v>
      </c>
      <c r="P11" s="41" t="str">
        <f aca="false">TEXT(J11,"aaaa-mm-jj")&amp;"T"&amp;TEXT(J12,"hh:mm:ss")&amp;"z"</f>
        <v>2017-03-19T02:10:00z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0.0902777777777778</v>
      </c>
      <c r="K12" s="46"/>
      <c r="L12" s="46"/>
      <c r="M12" s="46"/>
      <c r="N12" s="47" t="str">
        <f aca="false">I10&amp;"°"&amp;J10</f>
        <v>7°0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21.1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21.1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4.974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0.997973102677931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0.0200470701927321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5.00314502154986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4.973945286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0.004999945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0.00402723531417644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2051</v>
      </c>
      <c r="E35" s="115" t="n">
        <v>6.7</v>
      </c>
      <c r="F35" s="116" t="n">
        <v>5.274</v>
      </c>
      <c r="G35" s="117" t="n">
        <v>34.944</v>
      </c>
      <c r="H35" s="115" t="n">
        <v>2000</v>
      </c>
      <c r="I35" s="115" t="n">
        <v>2022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111.838273331523</v>
      </c>
      <c r="K35" s="119" t="n">
        <f aca="false">IF(ISBLANK(E35),"",(0.000824493-(0.0000040899*E35)+(0.000000076438*E35^2)-(0.00000000082467*E35^3)+(0.0000000000053875*E35^4)))</f>
        <v>0.000800284798013229</v>
      </c>
      <c r="L35" s="119" t="n">
        <f aca="false">IF(ISBLANK(E35),"",(-0.00000572466+(0.00000010227*E35)-(0.0000000016546*E35^2)))</f>
        <v>-5.113725994E-006</v>
      </c>
      <c r="M35" s="119" t="n">
        <f aca="false">IF(ISBLANK(E35),"",IF(ISBLANK(G35),(O35+(K35*35)+(L35*35^1.5)+(0.00000048314*35^2)),(O35+(K35*G35)+(L35*G35^1.5)+(0.00000048314*G35^2))))</f>
        <v>1.02741624330743</v>
      </c>
      <c r="N35" s="120" t="n">
        <f aca="false">IF(ISBLANK(D35),"",IF(ISBLANK(G35),J35*(1+0.00001*(35-20)),J35*(1+0.00001*(G35-20))))</f>
        <v>111.85498644309</v>
      </c>
      <c r="O35" s="119" t="n">
        <f aca="false">IF(ISBLANK(E35),"",(0.999842594+(0.00006793952*E35)-(0.00000909529*E35^2)+(0.0000001001685*E35^3)-(0.000000001120083*E35^4)+(0.000000000006536332*E35^5)))</f>
        <v>0.999917459350319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5.40990964167726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5.26554809398556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241.606564597306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235.159377877395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2052</v>
      </c>
      <c r="E36" s="115" t="n">
        <v>7.9</v>
      </c>
      <c r="F36" s="116" t="n">
        <v>3.538</v>
      </c>
      <c r="G36" s="117" t="n">
        <v>34.613</v>
      </c>
      <c r="H36" s="115" t="n">
        <v>1000</v>
      </c>
      <c r="I36" s="115" t="n">
        <v>1005.4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117.881589078711</v>
      </c>
      <c r="K36" s="119" t="n">
        <f aca="false">IF(ISBLANK(E36),"",(0.000824493-(0.0000040899*E36)+(0.000000076438*E36^2)-(0.00000000082467*E36^3)+(0.0000000000053875*E36^4)))</f>
        <v>0.000796567675464009</v>
      </c>
      <c r="L36" s="119" t="n">
        <f aca="false">IF(ISBLANK(E36),"",(-0.00000572466+(0.00000010227*E36)-(0.0000000016546*E36^2)))</f>
        <v>-5.019990586E-006</v>
      </c>
      <c r="M36" s="119" t="n">
        <f aca="false">IF(ISBLANK(E36),"",IF(ISBLANK(G36),(O36+(K36*35)+(L36*35^1.5)+(0.00000048314*35^2)),(O36+(K36*G36)+(L36*G36^1.5)+(0.00000048314*G36^2))))</f>
        <v>1.02698507113971</v>
      </c>
      <c r="N36" s="120" t="n">
        <f aca="false">IF(ISBLANK(D36),"",IF(ISBLANK(G36),J36*(1+0.00001*(35-20)),J36*(1+0.00001*(G36-20))))</f>
        <v>117.898815115323</v>
      </c>
      <c r="O36" s="119" t="n">
        <f aca="false">IF(ISBLANK(E36),"",(0.999842594+(0.00006793952*E36)-(0.00000909529*E36^2)+(0.0000001001685*E36^3)-(0.000000001120083*E36^4)+(0.000000000006536332*E36^5)))</f>
        <v>0.999856904530436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3.43501745742765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3.34475890055111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153.407879648719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149.376932498613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2053</v>
      </c>
      <c r="E37" s="115" t="n">
        <v>10.5</v>
      </c>
      <c r="F37" s="116" t="n">
        <v>1.424</v>
      </c>
      <c r="G37" s="117" t="n">
        <v>34.674</v>
      </c>
      <c r="H37" s="115" t="n">
        <v>500</v>
      </c>
      <c r="I37" s="115" t="n">
        <v>504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118.025819941595</v>
      </c>
      <c r="K37" s="119" t="n">
        <f aca="false">IF(ISBLANK(E37),"",(0.000824493-(0.0000040899*E37)+(0.000000076438*E37^2)-(0.00000000082467*E37^3)+(0.0000000000053875*E37^4)))</f>
        <v>0.000789087166290469</v>
      </c>
      <c r="L37" s="119" t="n">
        <f aca="false">IF(ISBLANK(E37),"",(-0.00000572466+(0.00000010227*E37)-(0.0000000016546*E37^2)))</f>
        <v>-4.83324465E-006</v>
      </c>
      <c r="M37" s="119" t="n">
        <f aca="false">IF(ISBLANK(E37),"",IF(ISBLANK(G37),(O37+(K37*35)+(L37*35^1.5)+(0.00000048314*35^2)),(O37+(K37*G37)+(L37*G37^1.5)+(0.00000048314*G37^2))))</f>
        <v>1.02661122598844</v>
      </c>
      <c r="N37" s="120" t="n">
        <f aca="false">IF(ISBLANK(D37),"",IF(ISBLANK(G37),J37*(1+0.00001*(35-20)),J37*(1+0.00001*(G37-20))))</f>
        <v>118.043139050413</v>
      </c>
      <c r="O37" s="119" t="n">
        <f aca="false">IF(ISBLANK(E37),"",(0.999842594+(0.00006793952*E37)-(0.00000909529*E37^2)+(0.0000001001685*E37^3)-(0.000000001120083*E37^4)+(0.000000000006536332*E37^5)))</f>
        <v>0.999656380338444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1.37198918396652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1.33642526911348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61.2730369559449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59.6847525186081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2054</v>
      </c>
      <c r="E38" s="115" t="n">
        <v>10.9</v>
      </c>
      <c r="F38" s="116" t="n">
        <v>1.403</v>
      </c>
      <c r="G38" s="117" t="n">
        <v>34.674</v>
      </c>
      <c r="H38" s="115" t="n">
        <v>500</v>
      </c>
      <c r="I38" s="115" t="n">
        <v>503.5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116.885647043745</v>
      </c>
      <c r="K38" s="119" t="n">
        <f aca="false">IF(ISBLANK(E38),"",(0.000824493-(0.0000040899*E38)+(0.000000076438*E38^2)-(0.00000000082467*E38^3)+(0.0000000000053875*E38^4)))</f>
        <v>0.000788002766173809</v>
      </c>
      <c r="L38" s="119" t="n">
        <f aca="false">IF(ISBLANK(E38),"",(-0.00000572466+(0.00000010227*E38)-(0.0000000016546*E38^2)))</f>
        <v>-4.806500026E-006</v>
      </c>
      <c r="M38" s="119" t="n">
        <f aca="false">IF(ISBLANK(E38),"",IF(ISBLANK(G38),(O38+(K38*35)+(L38*35^1.5)+(0.00000048314*35^2)),(O38+(K38*G38)+(L38*G38^1.5)+(0.00000048314*G38^2))))</f>
        <v>1.02654014507166</v>
      </c>
      <c r="N38" s="120" t="n">
        <f aca="false">IF(ISBLANK(D38),"",IF(ISBLANK(G38),J38*(1+0.00001*(35-20)),J38*(1+0.00001*(G38-20))))</f>
        <v>116.902798843592</v>
      </c>
      <c r="O38" s="119" t="n">
        <f aca="false">IF(ISBLANK(E38),"",(0.999842594+(0.00006793952*E38)-(0.00000909529*E38^2)+(0.0000001001685*E38^3)-(0.000000001120083*E38^4)+(0.000000000006536332*E38^5)))</f>
        <v>0.999617439285541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1.36495307448874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1.32966360939879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60.9588043066671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59.3827767957501</v>
      </c>
      <c r="T38" s="32"/>
      <c r="U38" s="32"/>
      <c r="V38" s="124"/>
      <c r="W38" s="124"/>
      <c r="X38" s="124"/>
      <c r="Y38" s="124"/>
      <c r="Z38" s="32"/>
      <c r="AA38" s="124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2055</v>
      </c>
      <c r="E39" s="115" t="n">
        <v>17.5</v>
      </c>
      <c r="F39" s="116" t="n">
        <v>2.961</v>
      </c>
      <c r="G39" s="117" t="n">
        <v>35.669</v>
      </c>
      <c r="H39" s="115" t="n">
        <v>100</v>
      </c>
      <c r="I39" s="115" t="n">
        <v>100.9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116.476882270713</v>
      </c>
      <c r="K39" s="119" t="n">
        <f aca="false">IF(ISBLANK(E39),"",(0.000824493-(0.0000040899*E39)+(0.000000076438*E39^2)-(0.00000000082467*E39^3)+(0.0000000000053875*E39^4)))</f>
        <v>0.000772414460292969</v>
      </c>
      <c r="L39" s="119" t="n">
        <f aca="false">IF(ISBLANK(E39),"",(-0.00000572466+(0.00000010227*E39)-(0.0000000016546*E39^2)))</f>
        <v>-4.44165625E-006</v>
      </c>
      <c r="M39" s="119" t="n">
        <f aca="false">IF(ISBLANK(E39),"",IF(ISBLANK(G39),(O39+(K39*35)+(L39*35^1.5)+(0.00000048314*35^2)),(O39+(K39*G39)+(L39*G39^1.5)+(0.00000048314*G39^2))))</f>
        <v>1.02590836324327</v>
      </c>
      <c r="N39" s="120" t="n">
        <f aca="false">IF(ISBLANK(D39),"",IF(ISBLANK(G39),J39*(1+0.00001*(35-20)),J39*(1+0.00001*(G39-20))))</f>
        <v>116.495133033396</v>
      </c>
      <c r="O39" s="119" t="n">
        <f aca="false">IF(ISBLANK(E39),"",(0.999842594+(0.00006793952*E39)-(0.00000909529*E39^2)+(0.0000001001685*E39^3)-(0.000000001120083*E39^4)+(0.000000000006536332*E39^5)))</f>
        <v>0.998688620195579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2.90761609116499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2.8341869462619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129.854134631428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126.574789020056</v>
      </c>
      <c r="T39" s="32" t="n">
        <v>0.02</v>
      </c>
      <c r="U39" s="32" t="n">
        <v>0.02</v>
      </c>
      <c r="V39" s="124" t="n">
        <v>16.4</v>
      </c>
      <c r="W39" s="124" t="n">
        <v>16</v>
      </c>
      <c r="X39" s="124" t="n">
        <v>16.4</v>
      </c>
      <c r="Y39" s="124" t="n">
        <v>16</v>
      </c>
      <c r="Z39" s="32" t="n">
        <v>1.4</v>
      </c>
      <c r="AA39" s="32" t="n">
        <v>1.37</v>
      </c>
      <c r="AB39" s="32" t="n">
        <v>5.95</v>
      </c>
      <c r="AC39" s="32" t="n">
        <v>5.82</v>
      </c>
      <c r="AD39" s="142" t="n">
        <v>0.0015</v>
      </c>
      <c r="AE39" s="142" t="n">
        <v>0.0008</v>
      </c>
      <c r="AF39" s="142" t="s">
        <v>169</v>
      </c>
      <c r="AG39" s="142" t="n">
        <v>0.0051</v>
      </c>
      <c r="AH39" s="142" t="n">
        <v>0.0042</v>
      </c>
      <c r="AI39" s="142" t="s">
        <v>169</v>
      </c>
      <c r="AJ39" s="142" t="s">
        <v>169</v>
      </c>
      <c r="AK39" s="142" t="s">
        <v>169</v>
      </c>
      <c r="AL39" s="142" t="n">
        <v>0.0041</v>
      </c>
      <c r="AM39" s="142" t="s">
        <v>169</v>
      </c>
      <c r="AN39" s="142" t="s">
        <v>169</v>
      </c>
      <c r="AO39" s="142" t="s">
        <v>169</v>
      </c>
      <c r="AP39" s="142" t="n">
        <v>0.002</v>
      </c>
      <c r="AQ39" s="142"/>
      <c r="AR39" s="142" t="n">
        <v>0.0024</v>
      </c>
      <c r="AS39" s="142" t="s">
        <v>169</v>
      </c>
      <c r="AT39" s="142"/>
      <c r="AU39" s="142" t="n">
        <v>0.001</v>
      </c>
      <c r="AV39" s="142" t="s">
        <v>169</v>
      </c>
      <c r="AW39" s="142"/>
      <c r="AX39" s="142" t="n">
        <v>0.0032</v>
      </c>
      <c r="AY39" s="142" t="n">
        <v>0.0122</v>
      </c>
      <c r="BA39" s="142" t="s">
        <v>169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2056</v>
      </c>
      <c r="E40" s="115" t="n">
        <v>17.8</v>
      </c>
      <c r="F40" s="116" t="n">
        <v>2.704</v>
      </c>
      <c r="G40" s="117" t="n">
        <v>35.687</v>
      </c>
      <c r="H40" s="115" t="n">
        <v>80</v>
      </c>
      <c r="I40" s="115" t="n">
        <v>81.4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117.328924917993</v>
      </c>
      <c r="K40" s="119" t="n">
        <f aca="false">IF(ISBLANK(E40),"",(0.000824493-(0.0000040899*E40)+(0.000000076438*E40^2)-(0.00000000082467*E40^3)+(0.0000000000053875*E40^4)))</f>
        <v>0.00077180129975558</v>
      </c>
      <c r="L40" s="119" t="n">
        <f aca="false">IF(ISBLANK(E40),"",(-0.00000572466+(0.00000010227*E40)-(0.0000000016546*E40^2)))</f>
        <v>-4.428497464E-006</v>
      </c>
      <c r="M40" s="119" t="n">
        <f aca="false">IF(ISBLANK(E40),"",IF(ISBLANK(G40),(O40+(K40*35)+(L40*35^1.5)+(0.00000048314*35^2)),(O40+(K40*G40)+(L40*G40^1.5)+(0.00000048314*G40^2))))</f>
        <v>1.02584880279166</v>
      </c>
      <c r="N40" s="120" t="n">
        <f aca="false">IF(ISBLANK(D40),"",IF(ISBLANK(G40),J40*(1+0.00001*(35-20)),J40*(1+0.00001*(G40-20))))</f>
        <v>117.347330306445</v>
      </c>
      <c r="O40" s="119" t="n">
        <f aca="false">IF(ISBLANK(E40),"",(0.999842594+(0.00006793952*E40)-(0.00000909529*E40^2)+(0.0000001001685*E40^3)-(0.000000001120083*E40^4)+(0.000000000006536332*E40^5)))</f>
        <v>0.998634328607839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2.63433738729048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2.56795872853933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117.649507716393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114.685036816567</v>
      </c>
      <c r="T40" s="32" t="n">
        <v>0.02</v>
      </c>
      <c r="U40" s="32" t="n">
        <v>0.02</v>
      </c>
      <c r="V40" s="124" t="n">
        <v>17.4</v>
      </c>
      <c r="W40" s="124" t="n">
        <v>17</v>
      </c>
      <c r="X40" s="124" t="n">
        <v>17.4</v>
      </c>
      <c r="Y40" s="124" t="n">
        <v>17</v>
      </c>
      <c r="Z40" s="32" t="n">
        <v>1.46</v>
      </c>
      <c r="AA40" s="32" t="n">
        <v>1.43</v>
      </c>
      <c r="AB40" s="32" t="n">
        <v>5.74</v>
      </c>
      <c r="AC40" s="32" t="n">
        <v>5.61</v>
      </c>
      <c r="AD40" s="142" t="n">
        <v>0.0067</v>
      </c>
      <c r="AE40" s="142" t="n">
        <v>0.0072</v>
      </c>
      <c r="AF40" s="142" t="s">
        <v>169</v>
      </c>
      <c r="AG40" s="142" t="n">
        <v>0.0084</v>
      </c>
      <c r="AH40" s="142" t="n">
        <v>0.0075</v>
      </c>
      <c r="AI40" s="142" t="s">
        <v>169</v>
      </c>
      <c r="AJ40" s="142" t="s">
        <v>169</v>
      </c>
      <c r="AK40" s="142" t="s">
        <v>169</v>
      </c>
      <c r="AL40" s="142" t="n">
        <v>0.007</v>
      </c>
      <c r="AM40" s="142" t="n">
        <v>0.0018</v>
      </c>
      <c r="AN40" s="142" t="s">
        <v>169</v>
      </c>
      <c r="AO40" s="142" t="s">
        <v>169</v>
      </c>
      <c r="AP40" s="142" t="n">
        <v>0.0023</v>
      </c>
      <c r="AQ40" s="142"/>
      <c r="AR40" s="142" t="n">
        <v>0.0112</v>
      </c>
      <c r="AS40" s="142" t="n">
        <v>0.008</v>
      </c>
      <c r="AT40" s="142"/>
      <c r="AU40" s="142" t="n">
        <v>0.0032</v>
      </c>
      <c r="AV40" s="142" t="s">
        <v>169</v>
      </c>
      <c r="AW40" s="142"/>
      <c r="AX40" s="142" t="n">
        <v>0.0066</v>
      </c>
      <c r="AY40" s="142" t="n">
        <v>0.0246</v>
      </c>
      <c r="BA40" s="142" t="s">
        <v>169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2057</v>
      </c>
      <c r="E41" s="115" t="n">
        <v>18.3</v>
      </c>
      <c r="F41" s="116" t="n">
        <v>2.545</v>
      </c>
      <c r="G41" s="117" t="n">
        <v>35.716</v>
      </c>
      <c r="H41" s="115" t="n">
        <v>60</v>
      </c>
      <c r="I41" s="115" t="n">
        <v>60.7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117.674004191901</v>
      </c>
      <c r="K41" s="119" t="n">
        <f aca="false">IF(ISBLANK(E41),"",(0.000824493-(0.0000040899*E41)+(0.000000076438*E41^2)-(0.00000000082467*E41^3)+(0.0000000000053875*E41^4)))</f>
        <v>0.000770796387639649</v>
      </c>
      <c r="L41" s="119" t="n">
        <f aca="false">IF(ISBLANK(E41),"",(-0.00000572466+(0.00000010227*E41)-(0.0000000016546*E41^2)))</f>
        <v>-4.407227994E-006</v>
      </c>
      <c r="M41" s="119" t="n">
        <f aca="false">IF(ISBLANK(E41),"",IF(ISBLANK(G41),(O41+(K41*35)+(L41*35^1.5)+(0.00000048314*35^2)),(O41+(K41*G41)+(L41*G41^1.5)+(0.00000048314*G41^2))))</f>
        <v>1.02574699740937</v>
      </c>
      <c r="N41" s="120" t="n">
        <f aca="false">IF(ISBLANK(D41),"",IF(ISBLANK(G41),J41*(1+0.00001*(35-20)),J41*(1+0.00001*(G41-20))))</f>
        <v>117.6924978384</v>
      </c>
      <c r="O41" s="119" t="n">
        <f aca="false">IF(ISBLANK(E41),"",(0.999842594+(0.00006793952*E41)-(0.00000909529*E41^2)+(0.0000001001685*E41^3)-(0.000000001120083*E41^4)+(0.000000000006536332*E41^5)))</f>
        <v>0.998541643085094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2.47116247714691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2.40913449748144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110.362116229381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107.591946657521</v>
      </c>
      <c r="T41" s="32" t="n">
        <v>0.04</v>
      </c>
      <c r="U41" s="32" t="n">
        <v>0.04</v>
      </c>
      <c r="V41" s="124" t="n">
        <v>17.6</v>
      </c>
      <c r="W41" s="124" t="n">
        <v>17.2</v>
      </c>
      <c r="X41" s="124" t="n">
        <v>17.6</v>
      </c>
      <c r="Y41" s="124" t="n">
        <v>17.2</v>
      </c>
      <c r="Z41" s="32" t="n">
        <v>1.47</v>
      </c>
      <c r="AA41" s="32" t="n">
        <v>1.44</v>
      </c>
      <c r="AB41" s="32" t="n">
        <v>5.44</v>
      </c>
      <c r="AC41" s="32" t="n">
        <v>5.32</v>
      </c>
      <c r="AD41" s="142" t="n">
        <v>0.0171</v>
      </c>
      <c r="AE41" s="142" t="n">
        <v>0.0145</v>
      </c>
      <c r="AF41" s="142" t="n">
        <v>0.0052</v>
      </c>
      <c r="AG41" s="142" t="n">
        <v>0.0164</v>
      </c>
      <c r="AH41" s="142" t="n">
        <v>0.0215</v>
      </c>
      <c r="AI41" s="142" t="n">
        <v>0.0026</v>
      </c>
      <c r="AJ41" s="142" t="n">
        <v>0.0026</v>
      </c>
      <c r="AK41" s="142" t="s">
        <v>169</v>
      </c>
      <c r="AL41" s="142" t="n">
        <v>0.0204</v>
      </c>
      <c r="AM41" s="142" t="n">
        <v>0.0032</v>
      </c>
      <c r="AN41" s="142" t="n">
        <v>0.0012</v>
      </c>
      <c r="AO41" s="142" t="s">
        <v>169</v>
      </c>
      <c r="AP41" s="142" t="n">
        <v>0.0058</v>
      </c>
      <c r="AQ41" s="142"/>
      <c r="AR41" s="142" t="n">
        <v>0.0274</v>
      </c>
      <c r="AS41" s="142" t="n">
        <v>0.0243</v>
      </c>
      <c r="AT41" s="142"/>
      <c r="AU41" s="142" t="n">
        <v>0.0078</v>
      </c>
      <c r="AV41" s="142" t="s">
        <v>169</v>
      </c>
      <c r="AW41" s="142"/>
      <c r="AX41" s="142" t="n">
        <v>0.0175</v>
      </c>
      <c r="AY41" s="142" t="n">
        <v>0.0764</v>
      </c>
      <c r="BA41" s="142" t="s">
        <v>169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2059</v>
      </c>
      <c r="E42" s="115" t="n">
        <v>20.2</v>
      </c>
      <c r="F42" s="116" t="n">
        <v>2.881</v>
      </c>
      <c r="G42" s="117" t="n">
        <v>35.773</v>
      </c>
      <c r="H42" s="115" t="n">
        <v>40</v>
      </c>
      <c r="I42" s="115" t="n">
        <v>40.1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115.844362159689</v>
      </c>
      <c r="K42" s="119" t="n">
        <f aca="false">IF(ISBLANK(E42),"",(0.000824493-(0.0000040899*E42)+(0.000000076438*E42^2)-(0.00000000082467*E42^3)+(0.0000000000053875*E42^4)))</f>
        <v>0.00076716651557126</v>
      </c>
      <c r="L42" s="119" t="n">
        <f aca="false">IF(ISBLANK(E42),"",(-0.00000572466+(0.00000010227*E42)-(0.0000000016546*E42^2)))</f>
        <v>-4.333948984E-006</v>
      </c>
      <c r="M42" s="119" t="n">
        <f aca="false">IF(ISBLANK(E42),"",IF(ISBLANK(G42),(O42+(K42*35)+(L42*35^1.5)+(0.00000048314*35^2)),(O42+(K42*G42)+(L42*G42^1.5)+(0.00000048314*G42^2))))</f>
        <v>1.02529968592419</v>
      </c>
      <c r="N42" s="120" t="n">
        <f aca="false">IF(ISBLANK(D42),"",IF(ISBLANK(G42),J42*(1+0.00001*(35-20)),J42*(1+0.00001*(G42-20))))</f>
        <v>115.862634290932</v>
      </c>
      <c r="O42" s="119" t="n">
        <f aca="false">IF(ISBLANK(E42),"",(0.999842594+(0.00006793952*E42)-(0.00000909529*E42^2)+(0.0000001001685*E42^3)-(0.000000001120083*E42^4)+(0.000000000006536332*E42^5)))</f>
        <v>0.998164852962328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2.84436842618857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2.77418248072971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127.029493913581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123.894989589389</v>
      </c>
      <c r="T42" s="32" t="n">
        <v>0.97</v>
      </c>
      <c r="U42" s="32" t="n">
        <v>0.95</v>
      </c>
      <c r="V42" s="124" t="n">
        <v>13.8</v>
      </c>
      <c r="W42" s="124" t="n">
        <v>13.5</v>
      </c>
      <c r="X42" s="124" t="n">
        <v>12.9</v>
      </c>
      <c r="Y42" s="124" t="n">
        <v>12.6</v>
      </c>
      <c r="Z42" s="32" t="n">
        <v>1.25</v>
      </c>
      <c r="AA42" s="32" t="n">
        <v>1.23</v>
      </c>
      <c r="AB42" s="32" t="n">
        <v>2.97</v>
      </c>
      <c r="AC42" s="32" t="n">
        <v>2.9</v>
      </c>
      <c r="AD42" s="142" t="n">
        <v>0.0685</v>
      </c>
      <c r="AE42" s="142" t="n">
        <v>0.0569</v>
      </c>
      <c r="AF42" s="142" t="n">
        <v>0.026</v>
      </c>
      <c r="AG42" s="142" t="n">
        <v>0.0458</v>
      </c>
      <c r="AH42" s="142" t="n">
        <v>0.0789</v>
      </c>
      <c r="AI42" s="142" t="n">
        <v>0.013</v>
      </c>
      <c r="AJ42" s="142" t="n">
        <v>0.0121</v>
      </c>
      <c r="AK42" s="142" t="n">
        <v>0.0047</v>
      </c>
      <c r="AL42" s="142" t="n">
        <v>0.1153</v>
      </c>
      <c r="AM42" s="142" t="n">
        <v>0.0117</v>
      </c>
      <c r="AN42" s="142" t="n">
        <v>0.0019</v>
      </c>
      <c r="AO42" s="142" t="s">
        <v>169</v>
      </c>
      <c r="AP42" s="142" t="n">
        <v>0.0285</v>
      </c>
      <c r="AQ42" s="142"/>
      <c r="AR42" s="142" t="n">
        <v>0.0462</v>
      </c>
      <c r="AS42" s="142" t="n">
        <v>0.1147</v>
      </c>
      <c r="AT42" s="142"/>
      <c r="AU42" s="142" t="n">
        <v>0.027</v>
      </c>
      <c r="AV42" s="142" t="s">
        <v>169</v>
      </c>
      <c r="AW42" s="142"/>
      <c r="AX42" s="142" t="n">
        <v>0.0552</v>
      </c>
      <c r="AY42" s="142" t="n">
        <v>0.377</v>
      </c>
      <c r="BA42" s="142" t="s">
        <v>169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2060</v>
      </c>
      <c r="E43" s="115" t="n">
        <v>26.2</v>
      </c>
      <c r="F43" s="116" t="n">
        <v>5.088</v>
      </c>
      <c r="G43" s="117" t="n">
        <v>35.557</v>
      </c>
      <c r="H43" s="115" t="n">
        <v>20</v>
      </c>
      <c r="I43" s="115" t="n">
        <v>20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116.760412154059</v>
      </c>
      <c r="K43" s="119" t="n">
        <f aca="false">IF(ISBLANK(E43),"",(0.000824493-(0.0000040899*E43)+(0.000000076438*E43^2)-(0.00000000082467*E43^3)+(0.0000000000053875*E43^4)))</f>
        <v>0.00075751484439926</v>
      </c>
      <c r="L43" s="119" t="n">
        <f aca="false">IF(ISBLANK(E43),"",(-0.00000572466+(0.00000010227*E43)-(0.0000000016546*E43^2)))</f>
        <v>-4.180969624E-006</v>
      </c>
      <c r="M43" s="119" t="n">
        <f aca="false">IF(ISBLANK(E43),"",IF(ISBLANK(G43),(O43+(K43*35)+(L43*35^1.5)+(0.00000048314*35^2)),(O43+(K43*G43)+(L43*G43^1.5)+(0.00000048314*G43^2))))</f>
        <v>1.02339297073203</v>
      </c>
      <c r="N43" s="120" t="n">
        <f aca="false">IF(ISBLANK(D43),"",IF(ISBLANK(G43),J43*(1+0.00001*(35-20)),J43*(1+0.00001*(G43-20))))</f>
        <v>116.778576571378</v>
      </c>
      <c r="O43" s="119" t="n">
        <f aca="false">IF(ISBLANK(E43),"",(0.999842594+(0.00006793952*E43)-(0.00000909529*E43^2)+(0.0000001001685*E43^3)-(0.000000001120083*E43^4)+(0.000000000006536332*E43^5)))</f>
        <v>0.996733652687927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4.99467543801221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4.88050590619117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223.062205061625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217.963393770498</v>
      </c>
      <c r="T43" s="32" t="n">
        <v>0.01</v>
      </c>
      <c r="U43" s="32" t="n">
        <v>0.01</v>
      </c>
      <c r="V43" s="124" t="n">
        <v>0.09</v>
      </c>
      <c r="W43" s="124" t="n">
        <v>0.09</v>
      </c>
      <c r="X43" s="124" t="n">
        <v>0.08</v>
      </c>
      <c r="Y43" s="124" t="n">
        <v>0.08</v>
      </c>
      <c r="Z43" s="32" t="n">
        <v>0.3</v>
      </c>
      <c r="AA43" s="32" t="n">
        <v>0.29</v>
      </c>
      <c r="AB43" s="32" t="n">
        <v>0.82</v>
      </c>
      <c r="AC43" s="32" t="n">
        <v>0.81</v>
      </c>
      <c r="AD43" s="142" t="n">
        <v>0.0187</v>
      </c>
      <c r="AE43" s="142" t="n">
        <v>0.027</v>
      </c>
      <c r="AF43" s="142" t="n">
        <v>0.0101</v>
      </c>
      <c r="AG43" s="142" t="n">
        <v>0.0247</v>
      </c>
      <c r="AH43" s="142" t="n">
        <v>0.0166</v>
      </c>
      <c r="AI43" s="142" t="s">
        <v>169</v>
      </c>
      <c r="AJ43" s="142" t="s">
        <v>169</v>
      </c>
      <c r="AK43" s="142" t="n">
        <v>0.0012</v>
      </c>
      <c r="AL43" s="142" t="n">
        <v>0.0706</v>
      </c>
      <c r="AM43" s="142" t="n">
        <v>0.0103</v>
      </c>
      <c r="AN43" s="142" t="s">
        <v>169</v>
      </c>
      <c r="AO43" s="142" t="s">
        <v>169</v>
      </c>
      <c r="AP43" s="142" t="n">
        <v>0.0688</v>
      </c>
      <c r="AQ43" s="142"/>
      <c r="AR43" s="142" t="n">
        <v>0.0138</v>
      </c>
      <c r="AS43" s="142" t="n">
        <v>0.0205</v>
      </c>
      <c r="AT43" s="142"/>
      <c r="AU43" s="142" t="n">
        <v>0.0271</v>
      </c>
      <c r="AV43" s="142" t="s">
        <v>169</v>
      </c>
      <c r="AW43" s="142"/>
      <c r="AX43" s="142" t="n">
        <v>0.1041</v>
      </c>
      <c r="AY43" s="142" t="n">
        <v>0.2081</v>
      </c>
      <c r="BA43" s="142" t="s">
        <v>169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2061</v>
      </c>
      <c r="E44" s="115" t="n">
        <v>28.4</v>
      </c>
      <c r="F44" s="116" t="n">
        <v>4.382</v>
      </c>
      <c r="G44" s="117" t="n">
        <v>34.605</v>
      </c>
      <c r="H44" s="115" t="n">
        <v>10</v>
      </c>
      <c r="I44" s="115" t="n">
        <v>10.3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108.361953853045</v>
      </c>
      <c r="K44" s="119" t="n">
        <f aca="false">IF(ISBLANK(E44),"",(0.000824493-(0.0000040899*E44)+(0.000000076438*E44^2)-(0.00000000082467*E44^3)+(0.0000000000053875*E44^4)))</f>
        <v>0.00075460631060384</v>
      </c>
      <c r="L44" s="119" t="n">
        <f aca="false">IF(ISBLANK(E44),"",(-0.00000572466+(0.00000010227*E44)-(0.0000000016546*E44^2)))</f>
        <v>-4.154726176E-006</v>
      </c>
      <c r="M44" s="119" t="n">
        <f aca="false">IF(ISBLANK(E44),"",IF(ISBLANK(G44),(O44+(K44*35)+(L44*35^1.5)+(0.00000048314*35^2)),(O44+(K44*G44)+(L44*G44^1.5)+(0.00000048314*G44^2))))</f>
        <v>1.02196871995147</v>
      </c>
      <c r="N44" s="120" t="n">
        <f aca="false">IF(ISBLANK(D44),"",IF(ISBLANK(G44),J44*(1+0.00001*(35-20)),J44*(1+0.00001*(G44-20))))</f>
        <v>108.377780116405</v>
      </c>
      <c r="O44" s="119" t="n">
        <f aca="false">IF(ISBLANK(E44),"",(0.999842594+(0.00006793952*E44)-(0.00000909529*E44^2)+(0.0000001001685*E44^3)-(0.000000001120083*E44^4)+(0.000000000006536332*E44^5)))</f>
        <v>0.996122772415965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4.63914251404844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4.53941732606918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207.184104677403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202.73037778225</v>
      </c>
      <c r="T44" s="32"/>
      <c r="U44" s="32"/>
      <c r="V44" s="124"/>
      <c r="W44" s="124"/>
      <c r="X44" s="124"/>
      <c r="Y44" s="124"/>
      <c r="Z44" s="32"/>
      <c r="AA44" s="32"/>
      <c r="AB44" s="32"/>
      <c r="AC44" s="3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2062</v>
      </c>
      <c r="E45" s="115" t="n">
        <v>28.9</v>
      </c>
      <c r="F45" s="116" t="n">
        <v>4.47</v>
      </c>
      <c r="G45" s="117" t="n">
        <v>33.418</v>
      </c>
      <c r="H45" s="115" t="n">
        <v>0</v>
      </c>
      <c r="I45" s="115" t="n">
        <v>3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115.263856488146</v>
      </c>
      <c r="K45" s="119" t="n">
        <f aca="false">IF(ISBLANK(E45),"",(0.000824493-(0.0000040899*E45)+(0.000000076438*E45^2)-(0.00000000082467*E45^3)+(0.0000000000053875*E45^4)))</f>
        <v>0.000753989332274109</v>
      </c>
      <c r="L45" s="119" t="n">
        <f aca="false">IF(ISBLANK(E45),"",(-0.00000572466+(0.00000010227*E45)-(0.0000000016546*E45^2)))</f>
        <v>-4.150995466E-006</v>
      </c>
      <c r="M45" s="119" t="n">
        <f aca="false">IF(ISBLANK(E45),"",IF(ISBLANK(G45),(O45+(K45*35)+(L45*35^1.5)+(0.00000048314*35^2)),(O45+(K45*G45)+(L45*G45^1.5)+(0.00000048314*G45^2))))</f>
        <v>1.02091228558183</v>
      </c>
      <c r="N45" s="120" t="n">
        <f aca="false">IF(ISBLANK(D45),"",IF(ISBLANK(G45),J45*(1+0.00001*(35-20)),J45*(1+0.00001*(G45-20))))</f>
        <v>115.27932259241</v>
      </c>
      <c r="O45" s="119" t="n">
        <f aca="false">IF(ISBLANK(E45),"",(0.999842594+(0.00006793952*E45)-(0.00000909529*E45^2)+(0.0000001001685*E45^3)-(0.000000001120083*E45^4)+(0.000000000006536332*E45^5)))</f>
        <v>0.995977822369731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4.44425342059409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4.35321768908016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198.480357763732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194.41470199432</v>
      </c>
      <c r="T45" s="32" t="n">
        <v>0</v>
      </c>
      <c r="U45" s="32" t="n">
        <v>0</v>
      </c>
      <c r="V45" s="124" t="n">
        <v>0.12</v>
      </c>
      <c r="W45" s="124" t="n">
        <v>0.12</v>
      </c>
      <c r="X45" s="124" t="n">
        <v>0.12</v>
      </c>
      <c r="Y45" s="124" t="n">
        <v>0.11</v>
      </c>
      <c r="Z45" s="32" t="n">
        <v>0.15</v>
      </c>
      <c r="AA45" s="32" t="n">
        <v>0.14</v>
      </c>
      <c r="AB45" s="32" t="n">
        <v>4.51</v>
      </c>
      <c r="AC45" s="32" t="n">
        <v>4.4</v>
      </c>
      <c r="AD45" s="142" t="n">
        <v>0.0031</v>
      </c>
      <c r="AE45" s="142" t="n">
        <v>0.0063</v>
      </c>
      <c r="AF45" s="142" t="s">
        <v>169</v>
      </c>
      <c r="AG45" s="142" t="n">
        <v>0.0042</v>
      </c>
      <c r="AH45" s="142" t="n">
        <v>0.0082</v>
      </c>
      <c r="AI45" s="142" t="s">
        <v>169</v>
      </c>
      <c r="AJ45" s="142" t="s">
        <v>169</v>
      </c>
      <c r="AK45" s="142" t="n">
        <v>0.0012</v>
      </c>
      <c r="AL45" s="142" t="n">
        <v>0.0164</v>
      </c>
      <c r="AM45" s="142" t="n">
        <v>0.005</v>
      </c>
      <c r="AN45" s="142" t="s">
        <v>169</v>
      </c>
      <c r="AO45" s="142" t="s">
        <v>169</v>
      </c>
      <c r="AP45" s="142" t="n">
        <v>0.065</v>
      </c>
      <c r="AQ45" s="142"/>
      <c r="AR45" s="142" t="n">
        <v>0.0035</v>
      </c>
      <c r="AS45" s="142" t="n">
        <v>0.0075</v>
      </c>
      <c r="AT45" s="142"/>
      <c r="AU45" s="142" t="s">
        <v>169</v>
      </c>
      <c r="AV45" s="142" t="n">
        <v>0.0143</v>
      </c>
      <c r="AW45" s="142"/>
      <c r="AX45" s="142" t="n">
        <v>0.0328</v>
      </c>
      <c r="AY45" s="142" t="n">
        <v>0.0866</v>
      </c>
      <c r="BA45" s="142" t="s">
        <v>169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I11" activeCellId="0" sqref="I11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172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-6°0</v>
      </c>
      <c r="P9" s="29" t="s">
        <v>16</v>
      </c>
      <c r="Q9" s="33" t="n">
        <f aca="false">IF(ISBLANK(I9),"",IF(ISBLANK(J9),"",IF(J9&gt;60,"ERREUR !!",O11*(I9+(J9/60)))))</f>
        <v>-6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7</v>
      </c>
      <c r="J10" s="29" t="n">
        <v>30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7°30</v>
      </c>
      <c r="P10" s="29" t="s">
        <v>14</v>
      </c>
      <c r="Q10" s="33" t="n">
        <f aca="false">IF(ISBLANK(I10),"",IF(ISBLANK(J10),"",IF(J10&gt;60,"ERREUR !!",O12*(I10+(J10/60)))))</f>
        <v>7.5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41351</v>
      </c>
      <c r="K11" s="38"/>
      <c r="L11" s="38"/>
      <c r="M11" s="38"/>
      <c r="N11" s="39" t="str">
        <f aca="false">I9&amp;"°"&amp;J9</f>
        <v>6°0</v>
      </c>
      <c r="O11" s="40" t="n">
        <f aca="false">IF(P9=M10,-1,1)</f>
        <v>-1</v>
      </c>
      <c r="P11" s="41" t="str">
        <f aca="false">TEXT(J11,"aaaa-mm-jj")&amp;"T"&amp;TEXT(J12,"hh:mm:ss")&amp;"z"</f>
        <v>2017-03-19T06:46:00z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0.281944444444444</v>
      </c>
      <c r="K12" s="46"/>
      <c r="L12" s="46"/>
      <c r="M12" s="46"/>
      <c r="N12" s="47" t="str">
        <f aca="false">I10&amp;"°"&amp;J10</f>
        <v>7°30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20.7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20.7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4.984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0.998059360701196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0.0200488029254505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5.00312500918991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4.983965112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0.004999965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0.00401947818178551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2075</v>
      </c>
      <c r="E35" s="115" t="n">
        <v>6.6</v>
      </c>
      <c r="F35" s="116" t="n">
        <v>5.181</v>
      </c>
      <c r="G35" s="117" t="n">
        <v>34.94</v>
      </c>
      <c r="H35" s="115" t="n">
        <v>2000</v>
      </c>
      <c r="I35" s="115" t="n">
        <v>2020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110.99770773023</v>
      </c>
      <c r="K35" s="119" t="n">
        <f aca="false">IF(ISBLANK(E35),"",(0.000824493-(0.0000040899*E35)+(0.000000076438*E35^2)-(0.00000000082467*E35^3)+(0.0000000000053875*E35^4)))</f>
        <v>0.0008006024325927</v>
      </c>
      <c r="L35" s="119" t="n">
        <f aca="false">IF(ISBLANK(E35),"",(-0.00000572466+(0.00000010227*E35)-(0.0000000016546*E35^2)))</f>
        <v>-5.121752376E-006</v>
      </c>
      <c r="M35" s="119" t="n">
        <f aca="false">IF(ISBLANK(E35),"",IF(ISBLANK(G35),(O35+(K35*35)+(L35*35^1.5)+(0.00000048314*35^2)),(O35+(K35*G35)+(L35*G35^1.5)+(0.00000048314*G35^2))))</f>
        <v>1.027426628162</v>
      </c>
      <c r="N35" s="120" t="n">
        <f aca="false">IF(ISBLANK(D35),"",IF(ISBLANK(G35),J35*(1+0.00001*(35-20)),J35*(1+0.00001*(G35-20))))</f>
        <v>111.014290787765</v>
      </c>
      <c r="O35" s="119" t="n">
        <f aca="false">IF(ISBLANK(E35),"",(0.999842594+(0.00006793952*E35)-(0.00000909529*E35^2)+(0.0000001001685*E35^3)-(0.000000001120083*E35^4)+(0.000000000006536332*E35^5)))</f>
        <v>0.999921558571369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5.34488076986254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5.20220191238784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238.702375182061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232.330337407241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2076</v>
      </c>
      <c r="E36" s="115" t="n">
        <v>7.8</v>
      </c>
      <c r="F36" s="116" t="n">
        <v>3.169</v>
      </c>
      <c r="G36" s="117" t="n">
        <v>34.626</v>
      </c>
      <c r="H36" s="115" t="n">
        <v>1000</v>
      </c>
      <c r="I36" s="115" t="n">
        <v>1008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106.398627209907</v>
      </c>
      <c r="K36" s="119" t="n">
        <f aca="false">IF(ISBLANK(E36),"",(0.000824493-(0.0000040899*E36)+(0.000000076438*E36^2)-(0.00000000082467*E36^3)+(0.0000000000053875*E36^4)))</f>
        <v>0.00079687086098358</v>
      </c>
      <c r="L36" s="119" t="n">
        <f aca="false">IF(ISBLANK(E36),"",(-0.00000572466+(0.00000010227*E36)-(0.0000000016546*E36^2)))</f>
        <v>-5.027619864E-006</v>
      </c>
      <c r="M36" s="119" t="n">
        <f aca="false">IF(ISBLANK(E36),"",IF(ISBLANK(G36),(O36+(K36*35)+(L36*35^1.5)+(0.00000048314*35^2)),(O36+(K36*G36)+(L36*G36^1.5)+(0.00000048314*G36^2))))</f>
        <v>1.02701006721096</v>
      </c>
      <c r="N36" s="120" t="n">
        <f aca="false">IF(ISBLANK(D36),"",IF(ISBLANK(G36),J36*(1+0.00001*(35-20)),J36*(1+0.00001*(G36-20))))</f>
        <v>106.414189073123</v>
      </c>
      <c r="O36" s="119" t="n">
        <f aca="false">IF(ISBLANK(E36),"",(0.999842594+(0.00006793952*E36)-(0.00000909529*E36^2)+(0.0000001001685*E36^3)-(0.000000001120083*E36^4)+(0.000000000006536332*E36^5)))</f>
        <v>0.999862742696217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3.40690549940865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3.31730487186046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152.15239960359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148.150835577288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2077</v>
      </c>
      <c r="E37" s="115" t="n">
        <v>10.5</v>
      </c>
      <c r="F37" s="116" t="n">
        <v>1.486</v>
      </c>
      <c r="G37" s="117" t="n">
        <v>34.656</v>
      </c>
      <c r="H37" s="115" t="n">
        <v>500</v>
      </c>
      <c r="I37" s="115" t="n">
        <v>505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117.65506019962</v>
      </c>
      <c r="K37" s="119" t="n">
        <f aca="false">IF(ISBLANK(E37),"",(0.000824493-(0.0000040899*E37)+(0.000000076438*E37^2)-(0.00000000082467*E37^3)+(0.0000000000053875*E37^4)))</f>
        <v>0.000789087166290469</v>
      </c>
      <c r="L37" s="119" t="n">
        <f aca="false">IF(ISBLANK(E37),"",(-0.00000572466+(0.00000010227*E37)-(0.0000000016546*E37^2)))</f>
        <v>-4.83324465E-006</v>
      </c>
      <c r="M37" s="119" t="n">
        <f aca="false">IF(ISBLANK(E37),"",IF(ISBLANK(G37),(O37+(K37*35)+(L37*35^1.5)+(0.00000048314*35^2)),(O37+(K37*G37)+(L37*G37^1.5)+(0.00000048314*G37^2))))</f>
        <v>1.02659718782034</v>
      </c>
      <c r="N37" s="120" t="n">
        <f aca="false">IF(ISBLANK(D37),"",IF(ISBLANK(G37),J37*(1+0.00001*(35-20)),J37*(1+0.00001*(G37-20))))</f>
        <v>117.672303725243</v>
      </c>
      <c r="O37" s="119" t="n">
        <f aca="false">IF(ISBLANK(E37),"",(0.999842594+(0.00006793952*E37)-(0.00000909529*E37^2)+(0.0000001001685*E37^3)-(0.000000001120083*E37^4)+(0.000000000006536332*E37^5)))</f>
        <v>0.999656380338444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1.43416551655392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1.3970090056441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64.0498319692982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62.3904221920655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2078</v>
      </c>
      <c r="E38" s="115" t="n">
        <v>17.3</v>
      </c>
      <c r="F38" s="116" t="n">
        <v>2.495</v>
      </c>
      <c r="G38" s="117" t="n">
        <v>35.657</v>
      </c>
      <c r="H38" s="115" t="n">
        <v>100</v>
      </c>
      <c r="I38" s="115" t="n">
        <v>100.1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110.09049390415</v>
      </c>
      <c r="K38" s="119" t="n">
        <f aca="false">IF(ISBLANK(E38),"",(0.000824493-(0.0000040899*E38)+(0.000000076438*E38^2)-(0.00000000082467*E38^3)+(0.0000000000053875*E38^4)))</f>
        <v>0.000772827533782449</v>
      </c>
      <c r="L38" s="119" t="n">
        <f aca="false">IF(ISBLANK(E38),"",(-0.00000572466+(0.00000010227*E38)-(0.0000000016546*E38^2)))</f>
        <v>-4.450594234E-006</v>
      </c>
      <c r="M38" s="119" t="n">
        <f aca="false">IF(ISBLANK(E38),"",IF(ISBLANK(G38),(O38+(K38*35)+(L38*35^1.5)+(0.00000048314*35^2)),(O38+(K38*G38)+(L38*G38^1.5)+(0.00000048314*G38^2))))</f>
        <v>1.02594762445219</v>
      </c>
      <c r="N38" s="120" t="n">
        <f aca="false">IF(ISBLANK(D38),"",IF(ISBLANK(G38),J38*(1+0.00001*(35-20)),J38*(1+0.00001*(G38-20))))</f>
        <v>110.107730772781</v>
      </c>
      <c r="O38" s="119" t="n">
        <f aca="false">IF(ISBLANK(E38),"",(0.999842594+(0.00006793952*E38)-(0.00000909529*E38^2)+(0.0000001001685*E38^3)-(0.000000001120083*E38^4)+(0.000000000006536332*E38^5)))</f>
        <v>0.998724260572406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2.58727227404681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2.52183660489325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115.547579758931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112.625222774533</v>
      </c>
      <c r="T38" s="32"/>
      <c r="U38" s="32"/>
      <c r="V38" s="124"/>
      <c r="W38" s="124"/>
      <c r="X38" s="124"/>
      <c r="Y38" s="124"/>
      <c r="Z38" s="32"/>
      <c r="AA38" s="124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2079</v>
      </c>
      <c r="E39" s="115" t="n">
        <v>17.6</v>
      </c>
      <c r="F39" s="116" t="n">
        <v>2.442</v>
      </c>
      <c r="G39" s="117" t="n">
        <v>35.653</v>
      </c>
      <c r="H39" s="115" t="n">
        <v>100</v>
      </c>
      <c r="I39" s="115" t="n">
        <v>100.1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107.716585598878</v>
      </c>
      <c r="K39" s="119" t="n">
        <f aca="false">IF(ISBLANK(E39),"",(0.000824493-(0.0000040899*E39)+(0.000000076438*E39^2)-(0.00000000082467*E39^3)+(0.0000000000053875*E39^4)))</f>
        <v>0.0007722092161664</v>
      </c>
      <c r="L39" s="119" t="n">
        <f aca="false">IF(ISBLANK(E39),"",(-0.00000572466+(0.00000010227*E39)-(0.0000000016546*E39^2)))</f>
        <v>-4.437236896E-006</v>
      </c>
      <c r="M39" s="119" t="n">
        <f aca="false">IF(ISBLANK(E39),"",IF(ISBLANK(G39),(O39+(K39*35)+(L39*35^1.5)+(0.00000048314*35^2)),(O39+(K39*G39)+(L39*G39^1.5)+(0.00000048314*G39^2))))</f>
        <v>1.02587172645601</v>
      </c>
      <c r="N39" s="120" t="n">
        <f aca="false">IF(ISBLANK(D39),"",IF(ISBLANK(G39),J39*(1+0.00001*(35-20)),J39*(1+0.00001*(G39-20))))</f>
        <v>107.733446476022</v>
      </c>
      <c r="O39" s="119" t="n">
        <f aca="false">IF(ISBLANK(E39),"",(0.999842594+(0.00006793952*E39)-(0.00000909529*E39^2)+(0.0000001001685*E39^3)-(0.000000001120083*E39^4)+(0.000000000006536332*E39^5)))</f>
        <v>0.998670633552638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2.58884002962574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2.52355139815499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115.617595723086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112.701805441602</v>
      </c>
      <c r="T39" s="32" t="n">
        <v>0.02</v>
      </c>
      <c r="U39" s="32" t="n">
        <v>0.02</v>
      </c>
      <c r="V39" s="124" t="n">
        <v>17.5</v>
      </c>
      <c r="W39" s="124" t="n">
        <v>17.1</v>
      </c>
      <c r="X39" s="124" t="n">
        <v>17.5</v>
      </c>
      <c r="Y39" s="124" t="n">
        <v>17.1</v>
      </c>
      <c r="Z39" s="32" t="n">
        <v>1.52</v>
      </c>
      <c r="AA39" s="32" t="n">
        <v>1.49</v>
      </c>
      <c r="AB39" s="32" t="n">
        <v>5.92</v>
      </c>
      <c r="AC39" s="32" t="n">
        <v>5.79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2080</v>
      </c>
      <c r="E40" s="115" t="n">
        <v>18</v>
      </c>
      <c r="F40" s="116" t="n">
        <v>2.535</v>
      </c>
      <c r="G40" s="117" t="n">
        <v>35.701</v>
      </c>
      <c r="H40" s="115" t="n">
        <v>80</v>
      </c>
      <c r="I40" s="115" t="n">
        <v>81</v>
      </c>
      <c r="J40" s="190" t="n">
        <f aca="false">IF(ISBLANK(D40),"",IF(VLOOKUP(D40,'Volumes flacons'!$A$5:$C$989,2)=0,"",IF(D40&gt;'Volumes flacons'!$A$989,"Mauvais numéro",IF(D40&lt;'Volumes flacons'!$A$5,"Mauvais numéro",(VLOOKUP(D40,'Volumes flacons'!$A$5:$C$989,3))))))</f>
        <v>108.728955940893</v>
      </c>
      <c r="K40" s="191" t="n">
        <f aca="false">IF(ISBLANK(E40),"",(0.000824493-(0.0000040899*E40)+(0.000000076438*E40^2)-(0.00000000082467*E40^3)+(0.0000000000053875*E40^4)))</f>
        <v>0.00077139679476</v>
      </c>
      <c r="L40" s="191" t="n">
        <f aca="false">IF(ISBLANK(E40),"",(-0.00000572466+(0.00000010227*E40)-(0.0000000016546*E40^2)))</f>
        <v>-4.4198904E-006</v>
      </c>
      <c r="M40" s="191" t="n">
        <f aca="false">IF(ISBLANK(E40),"",IF(ISBLANK(G40),(O40+(K40*35)+(L40*35^1.5)+(0.00000048314*35^2)),(O40+(K40*G40)+(L40*G40^1.5)+(0.00000048314*G40^2))))</f>
        <v>1.02581018453574</v>
      </c>
      <c r="N40" s="192" t="n">
        <f aca="false">IF(ISBLANK(D40),"",IF(ISBLANK(G40),J40*(1+0.00001*(35-20)),J40*(1+0.00001*(G40-20))))</f>
        <v>108.746027474265</v>
      </c>
      <c r="O40" s="191" t="n">
        <f aca="false">IF(ISBLANK(E40),"",(0.999842594+(0.00006793952*E40)-(0.00000909529*E40^2)+(0.0000001001685*E40^3)-(0.000000001120083*E40^4)+(0.000000000006536332*E40^5)))</f>
        <v>0.998597583102777</v>
      </c>
      <c r="P40" s="193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2.66254825177815</v>
      </c>
      <c r="Q40" s="194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2.5955564605582</v>
      </c>
      <c r="R40" s="195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118.909404924412</v>
      </c>
      <c r="S40" s="195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115.917551528529</v>
      </c>
      <c r="T40" s="32" t="n">
        <v>0.03</v>
      </c>
      <c r="U40" s="32" t="n">
        <v>0.03</v>
      </c>
      <c r="V40" s="124" t="n">
        <v>16.8</v>
      </c>
      <c r="W40" s="124" t="n">
        <v>16.4</v>
      </c>
      <c r="X40" s="124" t="n">
        <v>16.7</v>
      </c>
      <c r="Y40" s="124" t="n">
        <v>16.4</v>
      </c>
      <c r="Z40" s="32" t="n">
        <v>1.5</v>
      </c>
      <c r="AA40" s="32" t="n">
        <v>1.46</v>
      </c>
      <c r="AB40" s="32" t="n">
        <v>5.63</v>
      </c>
      <c r="AC40" s="32" t="n">
        <v>5.5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2081</v>
      </c>
      <c r="E41" s="115" t="n">
        <v>18.7</v>
      </c>
      <c r="F41" s="116" t="n">
        <v>2.688</v>
      </c>
      <c r="G41" s="117" t="n">
        <v>35.747</v>
      </c>
      <c r="H41" s="115" t="n">
        <v>60</v>
      </c>
      <c r="I41" s="115" t="n">
        <v>61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119.400871030793</v>
      </c>
      <c r="K41" s="119" t="n">
        <f aca="false">IF(ISBLANK(E41),"",(0.000824493-(0.0000040899*E41)+(0.000000076438*E41^2)-(0.00000000082467*E41^3)+(0.0000000000053875*E41^4)))</f>
        <v>0.000770007589862229</v>
      </c>
      <c r="L41" s="119" t="n">
        <f aca="false">IF(ISBLANK(E41),"",(-0.00000572466+(0.00000010227*E41)-(0.0000000016546*E41^2)))</f>
        <v>-4.390808074E-006</v>
      </c>
      <c r="M41" s="119" t="n">
        <f aca="false">IF(ISBLANK(E41),"",IF(ISBLANK(G41),(O41+(K41*35)+(L41*35^1.5)+(0.00000048314*35^2)),(O41+(K41*G41)+(L41*G41^1.5)+(0.00000048314*G41^2))))</f>
        <v>1.02566993913451</v>
      </c>
      <c r="N41" s="120" t="n">
        <f aca="false">IF(ISBLANK(D41),"",IF(ISBLANK(G41),J41*(1+0.00001*(35-20)),J41*(1+0.00001*(G41-20))))</f>
        <v>119.419673085954</v>
      </c>
      <c r="O41" s="119" t="n">
        <f aca="false">IF(ISBLANK(E41),"",(0.999842594+(0.00006793952*E41)-(0.00000909529*E41^2)+(0.0000001001685*E41^3)-(0.000000001120083*E41^4)+(0.000000000006536332*E41^5)))</f>
        <v>0.99846553259297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2.56745538643171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2.50319843496457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114.66255755804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111.792842105517</v>
      </c>
      <c r="T41" s="32" t="n">
        <v>0.04</v>
      </c>
      <c r="U41" s="32" t="n">
        <v>0.04</v>
      </c>
      <c r="V41" s="124" t="n">
        <v>16.7</v>
      </c>
      <c r="W41" s="124" t="n">
        <v>16.3</v>
      </c>
      <c r="X41" s="124" t="n">
        <v>16.6</v>
      </c>
      <c r="Y41" s="124" t="n">
        <v>16.3</v>
      </c>
      <c r="Z41" s="32" t="n">
        <v>1.4</v>
      </c>
      <c r="AA41" s="32" t="n">
        <v>1.37</v>
      </c>
      <c r="AB41" s="32" t="n">
        <v>5.16</v>
      </c>
      <c r="AC41" s="32" t="n">
        <v>5.04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2082</v>
      </c>
      <c r="E42" s="115" t="n">
        <v>20.2</v>
      </c>
      <c r="F42" s="116" t="n">
        <v>2.81</v>
      </c>
      <c r="G42" s="117" t="n">
        <v>35.769</v>
      </c>
      <c r="H42" s="115" t="n">
        <v>40</v>
      </c>
      <c r="I42" s="115" t="n">
        <v>41.6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111.179069723571</v>
      </c>
      <c r="K42" s="119" t="n">
        <f aca="false">IF(ISBLANK(E42),"",(0.000824493-(0.0000040899*E42)+(0.000000076438*E42^2)-(0.00000000082467*E42^3)+(0.0000000000053875*E42^4)))</f>
        <v>0.00076716651557126</v>
      </c>
      <c r="L42" s="119" t="n">
        <f aca="false">IF(ISBLANK(E42),"",(-0.00000572466+(0.00000010227*E42)-(0.0000000016546*E42^2)))</f>
        <v>-4.333948984E-006</v>
      </c>
      <c r="M42" s="119" t="n">
        <f aca="false">IF(ISBLANK(E42),"",IF(ISBLANK(G42),(O42+(K42*35)+(L42*35^1.5)+(0.00000048314*35^2)),(O42+(K42*G42)+(L42*G42^1.5)+(0.00000048314*G42^2))))</f>
        <v>1.02529663452406</v>
      </c>
      <c r="N42" s="120" t="n">
        <f aca="false">IF(ISBLANK(D42),"",IF(ISBLANK(G42),J42*(1+0.00001*(35-20)),J42*(1+0.00001*(G42-20))))</f>
        <v>111.196601551076</v>
      </c>
      <c r="O42" s="119" t="n">
        <f aca="false">IF(ISBLANK(E42),"",(0.999842594+(0.00006793952*E42)-(0.00000909529*E42^2)+(0.0000001001685*E42^3)-(0.000000001120083*E42^4)+(0.000000000006536332*E42^5)))</f>
        <v>0.998164852962328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2.88684628216272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2.81562055794984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128.926554961387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125.74561411804</v>
      </c>
      <c r="T42" s="32" t="n">
        <v>0.39</v>
      </c>
      <c r="U42" s="32" t="n">
        <v>0.38</v>
      </c>
      <c r="V42" s="124" t="n">
        <v>14</v>
      </c>
      <c r="W42" s="124" t="n">
        <v>13.6</v>
      </c>
      <c r="X42" s="124" t="n">
        <v>13.6</v>
      </c>
      <c r="Y42" s="124" t="n">
        <v>13.3</v>
      </c>
      <c r="Z42" s="32" t="n">
        <v>1.26</v>
      </c>
      <c r="AA42" s="32" t="n">
        <v>1.23</v>
      </c>
      <c r="AB42" s="32" t="n">
        <v>4.11</v>
      </c>
      <c r="AC42" s="32" t="n">
        <v>4.02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2083</v>
      </c>
      <c r="E43" s="115" t="n">
        <v>24.2</v>
      </c>
      <c r="F43" s="116" t="n">
        <v>4.525</v>
      </c>
      <c r="G43" s="117" t="n">
        <v>35.822</v>
      </c>
      <c r="H43" s="115" t="n">
        <v>20</v>
      </c>
      <c r="I43" s="115" t="n">
        <v>20.3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109.430192197379</v>
      </c>
      <c r="K43" s="119" t="n">
        <f aca="false">IF(ISBLANK(E43),"",(0.000824493-(0.0000040899*E43)+(0.000000076438*E43^2)-(0.00000000082467*E43^3)+(0.0000000000053875*E43^4)))</f>
        <v>0.00076044271819526</v>
      </c>
      <c r="L43" s="119" t="n">
        <f aca="false">IF(ISBLANK(E43),"",(-0.00000572466+(0.00000010227*E43)-(0.0000000016546*E43^2)))</f>
        <v>-4.218725944E-006</v>
      </c>
      <c r="M43" s="119" t="n">
        <f aca="false">IF(ISBLANK(E43),"",IF(ISBLANK(G43),(O43+(K43*35)+(L43*35^1.5)+(0.00000048314*35^2)),(O43+(K43*G43)+(L43*G43^1.5)+(0.00000048314*G43^2))))</f>
        <v>1.0242059505397</v>
      </c>
      <c r="N43" s="120" t="n">
        <f aca="false">IF(ISBLANK(D43),"",IF(ISBLANK(G43),J43*(1+0.00001*(35-20)),J43*(1+0.00001*(G43-20))))</f>
        <v>109.447506242388</v>
      </c>
      <c r="O43" s="119" t="n">
        <f aca="false">IF(ISBLANK(E43),"",(0.999842594+(0.00006793952*E43)-(0.00000909529*E43^2)+(0.0000001001685*E43^3)-(0.000000001120083*E43^4)+(0.000000000006536332*E43^5)))</f>
        <v>0.99724989342891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4.73418765340252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4.62230047668428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211.428820600957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206.43193928872</v>
      </c>
      <c r="T43" s="32" t="n">
        <v>0.01</v>
      </c>
      <c r="U43" s="32" t="n">
        <v>0.01</v>
      </c>
      <c r="V43" s="124" t="n">
        <v>0.2</v>
      </c>
      <c r="W43" s="124" t="n">
        <v>0.2</v>
      </c>
      <c r="X43" s="124" t="n">
        <v>0.19</v>
      </c>
      <c r="Y43" s="124" t="n">
        <v>0.18</v>
      </c>
      <c r="Z43" s="32" t="n">
        <v>0.38</v>
      </c>
      <c r="AA43" s="32" t="n">
        <v>0.38</v>
      </c>
      <c r="AB43" s="32" t="n">
        <v>1.52</v>
      </c>
      <c r="AC43" s="32" t="n">
        <v>1.49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2084</v>
      </c>
      <c r="E44" s="115" t="n">
        <v>28.9</v>
      </c>
      <c r="F44" s="116" t="n">
        <v>4.324</v>
      </c>
      <c r="G44" s="117" t="n">
        <v>34.046</v>
      </c>
      <c r="H44" s="115" t="n">
        <v>10</v>
      </c>
      <c r="I44" s="115" t="n">
        <v>10.1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109.283119775488</v>
      </c>
      <c r="K44" s="119" t="n">
        <f aca="false">IF(ISBLANK(E44),"",(0.000824493-(0.0000040899*E44)+(0.000000076438*E44^2)-(0.00000000082467*E44^3)+(0.0000000000053875*E44^4)))</f>
        <v>0.000753989332274109</v>
      </c>
      <c r="L44" s="119" t="n">
        <f aca="false">IF(ISBLANK(E44),"",(-0.00000572466+(0.00000010227*E44)-(0.0000000016546*E44^2)))</f>
        <v>-4.150995466E-006</v>
      </c>
      <c r="M44" s="119" t="n">
        <f aca="false">IF(ISBLANK(E44),"",IF(ISBLANK(G44),(O44+(K44*35)+(L44*35^1.5)+(0.00000048314*35^2)),(O44+(K44*G44)+(L44*G44^1.5)+(0.00000048314*G44^2))))</f>
        <v>1.02138354997638</v>
      </c>
      <c r="N44" s="120" t="n">
        <f aca="false">IF(ISBLANK(D44),"",IF(ISBLANK(G44),J44*(1+0.00001*(35-20)),J44*(1+0.00001*(G44-20))))</f>
        <v>109.298469682492</v>
      </c>
      <c r="O44" s="119" t="n">
        <f aca="false">IF(ISBLANK(E44),"",(0.999842594+(0.00006793952*E44)-(0.00000909529*E44^2)+(0.0000001001685*E44^3)-(0.000000001120083*E44^4)+(0.000000000006536332*E44^5)))</f>
        <v>0.995977822369731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4.52946928409521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4.43464091838951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202.286098227692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198.051063415275</v>
      </c>
      <c r="T44" s="32"/>
      <c r="U44" s="32"/>
      <c r="V44" s="124"/>
      <c r="W44" s="124"/>
      <c r="X44" s="124"/>
      <c r="Y44" s="124"/>
      <c r="Z44" s="32"/>
      <c r="AA44" s="32"/>
      <c r="AB44" s="32"/>
      <c r="AC44" s="3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2085</v>
      </c>
      <c r="E45" s="115" t="n">
        <v>29.5</v>
      </c>
      <c r="F45" s="116" t="n">
        <v>4.505</v>
      </c>
      <c r="G45" s="117" t="n">
        <v>33.326</v>
      </c>
      <c r="H45" s="115" t="n">
        <v>0</v>
      </c>
      <c r="I45" s="115" t="n">
        <v>2.3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116.158259585244</v>
      </c>
      <c r="K45" s="119" t="n">
        <f aca="false">IF(ISBLANK(E45),"",(0.000824493-(0.0000040899*E45)+(0.000000076438*E45^2)-(0.00000000082467*E45^3)+(0.0000000000053875*E45^4)))</f>
        <v>0.000753270024657969</v>
      </c>
      <c r="L45" s="119" t="n">
        <f aca="false">IF(ISBLANK(E45),"",(-0.00000572466+(0.00000010227*E45)-(0.0000000016546*E45^2)))</f>
        <v>-4.14761065E-006</v>
      </c>
      <c r="M45" s="119" t="n">
        <f aca="false">IF(ISBLANK(E45),"",IF(ISBLANK(G45),(O45+(K45*35)+(L45*35^1.5)+(0.00000048314*35^2)),(O45+(K45*G45)+(L45*G45^1.5)+(0.00000048314*G45^2))))</f>
        <v>1.02064306782987</v>
      </c>
      <c r="N45" s="120" t="n">
        <f aca="false">IF(ISBLANK(D45),"",IF(ISBLANK(G45),J45*(1+0.00001*(35-20)),J45*(1+0.00001*(G45-20))))</f>
        <v>116.173738834916</v>
      </c>
      <c r="O45" s="119" t="n">
        <f aca="false">IF(ISBLANK(E45),"",(0.999842594+(0.00006793952*E45)-(0.00000909529*E45^2)+(0.0000001001685*E45^3)-(0.000000001120083*E45^4)+(0.000000000006536332*E45^5)))</f>
        <v>0.995800949589288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4.43548775379113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4.34577757258668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198.088883084312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194.082426391721</v>
      </c>
      <c r="T45" s="32" t="n">
        <v>0.01</v>
      </c>
      <c r="U45" s="32" t="n">
        <v>0</v>
      </c>
      <c r="V45" s="124" t="n">
        <v>0.06</v>
      </c>
      <c r="W45" s="124" t="n">
        <v>0.06</v>
      </c>
      <c r="X45" s="124" t="n">
        <v>0.06</v>
      </c>
      <c r="Y45" s="124" t="n">
        <v>0.05</v>
      </c>
      <c r="Z45" s="32" t="n">
        <v>0.17</v>
      </c>
      <c r="AA45" s="32" t="n">
        <v>0.16</v>
      </c>
      <c r="AB45" s="32" t="n">
        <v>4.92</v>
      </c>
      <c r="AC45" s="32" t="n">
        <v>4.81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 t="str">
        <f aca="false">IF(ISBLANK(D46),"",IF(VLOOKUP(D46,'Volumes flacons'!$A$5:$C$989,2)=0,"",IF(D46&gt;'Volumes flacons'!$A$989,"Mauvais numéro",IF(D46&lt;'Volumes flacons'!$A$5,"Mauvais numéro",(VLOOKUP(D46,'Volumes flacons'!$A$5:$C$989,3))))))</f>
        <v/>
      </c>
      <c r="K46" s="119" t="str">
        <f aca="false">IF(ISBLANK(E46),"",(0.000824493-(0.0000040899*E46)+(0.000000076438*E46^2)-(0.00000000082467*E46^3)+(0.0000000000053875*E46^4)))</f>
        <v/>
      </c>
      <c r="L46" s="119" t="str">
        <f aca="false">IF(ISBLANK(E46),"",(-0.00000572466+(0.00000010227*E46)-(0.0000000016546*E46^2)))</f>
        <v/>
      </c>
      <c r="M46" s="119" t="str">
        <f aca="false">IF(ISBLANK(E46),"",IF(ISBLANK(G46),(O46+(K46*35)+(L46*35^1.5)+(0.00000048314*35^2)),(O46+(K46*G46)+(L46*G46^1.5)+(0.00000048314*G46^2))))</f>
        <v/>
      </c>
      <c r="N46" s="120" t="str">
        <f aca="false">IF(ISBLANK(D46),"",IF(ISBLANK(G46),J46*(1+0.00001*(35-20)),J46*(1+0.00001*(G46-20))))</f>
        <v/>
      </c>
      <c r="O46" s="119" t="str">
        <f aca="false">IF(ISBLANK(E46),"",(0.999842594+(0.00006793952*E46)-(0.00000909529*E46^2)+(0.0000001001685*E46^3)-(0.000000001120083*E46^4)+(0.000000000006536332*E46^5)))</f>
        <v/>
      </c>
      <c r="P46" s="121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2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-6°0</v>
      </c>
      <c r="P9" s="29" t="s">
        <v>16</v>
      </c>
      <c r="Q9" s="33" t="n">
        <f aca="false">IF(ISBLANK(I9),"",IF(ISBLANK(J9),"",IF(J9&gt;60,"ERREUR !!",O11*(I9+(J9/60)))))</f>
        <v>-6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8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8°0</v>
      </c>
      <c r="P10" s="29" t="s">
        <v>14</v>
      </c>
      <c r="Q10" s="33" t="n">
        <f aca="false">IF(ISBLANK(I10),"",IF(ISBLANK(J10),"",IF(J10&gt;60,"ERREUR !!",O12*(I10+(J10/60)))))</f>
        <v>8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41351</v>
      </c>
      <c r="K11" s="38"/>
      <c r="L11" s="38"/>
      <c r="M11" s="38"/>
      <c r="N11" s="39" t="str">
        <f aca="false">I9&amp;"°"&amp;J9</f>
        <v>6°0</v>
      </c>
      <c r="O11" s="40" t="n">
        <f aca="false">IF(P9=M10,-1,1)</f>
        <v>-1</v>
      </c>
      <c r="P11" s="41" t="str">
        <f aca="false">TEXT(J11,"aaaa-mm-jj")&amp;"T"&amp;TEXT(J12,"hh:mm:ss")&amp;"z"</f>
        <v>2017-03-19T19:18:00z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0.804166666666667</v>
      </c>
      <c r="K12" s="46"/>
      <c r="L12" s="46"/>
      <c r="M12" s="46"/>
      <c r="N12" s="47" t="str">
        <f aca="false">I10&amp;"°"&amp;J10</f>
        <v>8°0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20.7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20.7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4.984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0.998059360701196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0.0200488029254505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5.00312500918991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4.983965112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0.004999965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0.00401947818178551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149"/>
      <c r="D33" s="100"/>
      <c r="E33" s="100"/>
      <c r="F33" s="100"/>
      <c r="G33" s="100"/>
      <c r="H33" s="100"/>
      <c r="I33" s="150"/>
      <c r="J33" s="100"/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151" t="s">
        <v>98</v>
      </c>
      <c r="D34" s="108" t="s">
        <v>99</v>
      </c>
      <c r="E34" s="108" t="s">
        <v>24</v>
      </c>
      <c r="F34" s="109" t="s">
        <v>100</v>
      </c>
      <c r="G34" s="108"/>
      <c r="H34" s="109" t="s">
        <v>101</v>
      </c>
      <c r="I34" s="109" t="s">
        <v>101</v>
      </c>
      <c r="J34" s="109" t="s">
        <v>100</v>
      </c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2199</v>
      </c>
      <c r="E35" s="115" t="n">
        <v>6.1</v>
      </c>
      <c r="F35" s="116" t="n">
        <v>5.25</v>
      </c>
      <c r="G35" s="117" t="n">
        <v>34.941</v>
      </c>
      <c r="H35" s="115" t="n">
        <v>2000</v>
      </c>
      <c r="I35" s="115" t="n">
        <v>2021</v>
      </c>
      <c r="J35" s="154" t="n">
        <v>112.41</v>
      </c>
      <c r="K35" s="119" t="n">
        <f aca="false">IF(ISBLANK(E35),"",(0.000824493-(0.0000040899*E35)+(0.000000076438*E35^2)-(0.00000000082467*E35^3)+(0.0000000000053875*E35^4)))</f>
        <v>0.000802209143005569</v>
      </c>
      <c r="L35" s="119" t="n">
        <f aca="false">IF(ISBLANK(E35),"",(-0.00000572466+(0.00000010227*E35)-(0.0000000016546*E35^2)))</f>
        <v>-5.162380666E-006</v>
      </c>
      <c r="M35" s="119" t="n">
        <f aca="false">IF(ISBLANK(E35),"",IF(ISBLANK(G35),(O35+(K35*35)+(L35*35^1.5)+(0.00000048314*35^2)),(O35+(K35*G35)+(L35*G35^1.5)+(0.00000048314*G35^2))))</f>
        <v>1.02749343730115</v>
      </c>
      <c r="N35" s="120" t="n">
        <f aca="false">IF(ISBLANK(D35),"",IF(ISBLANK(G35),J35*(1+0.00001*(35-20)),J35*(1+0.00001*(G35-20))))</f>
        <v>112.4267951781</v>
      </c>
      <c r="O35" s="119" t="n">
        <f aca="false">IF(ISBLANK(E35),"",(0.999842594+(0.00006793952*E35)-(0.00000909529*E35^2)+(0.0000001001685*E35^3)-(0.000000001120083*E35^4)+(0.000000000006536332*E35^5)))</f>
        <v>0.999939830033904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5.34698153217896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5.2039082081376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238.796195227113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232.406540575425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2200</v>
      </c>
      <c r="E36" s="115" t="n">
        <v>6.9</v>
      </c>
      <c r="F36" s="116" t="n">
        <v>3.349</v>
      </c>
      <c r="G36" s="117" t="n">
        <v>34.624</v>
      </c>
      <c r="H36" s="115" t="n">
        <v>1000</v>
      </c>
      <c r="I36" s="115" t="n">
        <v>1009</v>
      </c>
      <c r="J36" s="154" t="n">
        <v>112.01</v>
      </c>
      <c r="K36" s="119" t="n">
        <f aca="false">IF(ISBLANK(E36),"",(0.000824493-(0.0000040899*E36)+(0.000000076438*E36^2)-(0.00000000082467*E36^3)+(0.0000000000053875*E36^4)))</f>
        <v>0.000799653203574409</v>
      </c>
      <c r="L36" s="119" t="n">
        <f aca="false">IF(ISBLANK(E36),"",(-0.00000572466+(0.00000010227*E36)-(0.0000000016546*E36^2)))</f>
        <v>-5.097772506E-006</v>
      </c>
      <c r="M36" s="119" t="n">
        <f aca="false">IF(ISBLANK(E36),"",IF(ISBLANK(G36),(O36+(K36*35)+(L36*35^1.5)+(0.00000048314*35^2)),(O36+(K36*G36)+(L36*G36^1.5)+(0.00000048314*G36^2))))</f>
        <v>1.02713661539395</v>
      </c>
      <c r="N36" s="120" t="n">
        <f aca="false">IF(ISBLANK(D36),"",IF(ISBLANK(G36),J36*(1+0.00001*(35-20)),J36*(1+0.00001*(G36-20))))</f>
        <v>112.0263803424</v>
      </c>
      <c r="O36" s="119" t="n">
        <f aca="false">IF(ISBLANK(E36),"",(0.999842594+(0.00006793952*E36)-(0.00000909529*E36^2)+(0.0000001001685*E36^3)-(0.000000001120083*E36^4)+(0.000000000006536332*E36^5)))</f>
        <v>0.999908819509459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3.41762867290978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3.32733603465104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152.631296532151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148.598827307515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2201</v>
      </c>
      <c r="E37" s="115" t="n">
        <v>9.6</v>
      </c>
      <c r="F37" s="116" t="n">
        <v>1.58</v>
      </c>
      <c r="G37" s="117" t="n">
        <v>34.659</v>
      </c>
      <c r="H37" s="115" t="n">
        <v>500</v>
      </c>
      <c r="I37" s="115" t="n">
        <v>504</v>
      </c>
      <c r="J37" s="154" t="n">
        <v>113.22</v>
      </c>
      <c r="K37" s="119" t="n">
        <f aca="false">IF(ISBLANK(E37),"",(0.000824493-(0.0000040899*E37)+(0.000000076438*E37^2)-(0.00000000082467*E37^3)+(0.0000000000053875*E37^4)))</f>
        <v>0.0007915906293888</v>
      </c>
      <c r="L37" s="119" t="n">
        <f aca="false">IF(ISBLANK(E37),"",(-0.00000572466+(0.00000010227*E37)-(0.0000000016546*E37^2)))</f>
        <v>-4.895355936E-006</v>
      </c>
      <c r="M37" s="119" t="n">
        <f aca="false">IF(ISBLANK(E37),"",IF(ISBLANK(G37),(O37+(K37*35)+(L37*35^1.5)+(0.00000048314*35^2)),(O37+(K37*G37)+(L37*G37^1.5)+(0.00000048314*G37^2))))</f>
        <v>1.0267534749666</v>
      </c>
      <c r="N37" s="120" t="n">
        <f aca="false">IF(ISBLANK(D37),"",IF(ISBLANK(G37),J37*(1+0.00001*(35-20)),J37*(1+0.00001*(G37-20))))</f>
        <v>113.2365969198</v>
      </c>
      <c r="O37" s="119" t="n">
        <f aca="false">IF(ISBLANK(E37),"",(0.999842594+(0.00006793952*E37)-(0.00000909529*E37^2)+(0.0000001001685*E37^3)-(0.000000001120083*E37^4)+(0.000000000006536332*E37^5)))</f>
        <v>0.999736233711852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1.58667896336257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1.54533585914008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70.8610825037725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69.0146994691959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2202</v>
      </c>
      <c r="E38" s="115" t="n">
        <v>16.9</v>
      </c>
      <c r="F38" s="116" t="n">
        <v>2.354</v>
      </c>
      <c r="G38" s="117" t="n">
        <v>35.668</v>
      </c>
      <c r="H38" s="115" t="n">
        <v>100</v>
      </c>
      <c r="I38" s="115" t="n">
        <v>102</v>
      </c>
      <c r="J38" s="154" t="n">
        <v>120.19</v>
      </c>
      <c r="K38" s="119" t="n">
        <f aca="false">IF(ISBLANK(E38),"",(0.000824493-(0.0000040899*E38)+(0.000000076438*E38^2)-(0.00000000082467*E38^3)+(0.0000000000053875*E38^4)))</f>
        <v>0.000773664097527909</v>
      </c>
      <c r="L38" s="119" t="n">
        <f aca="false">IF(ISBLANK(E38),"",(-0.00000572466+(0.00000010227*E38)-(0.0000000016546*E38^2)))</f>
        <v>-4.468867306E-006</v>
      </c>
      <c r="M38" s="119" t="n">
        <f aca="false">IF(ISBLANK(E38),"",IF(ISBLANK(G38),(O38+(K38*35)+(L38*35^1.5)+(0.00000048314*35^2)),(O38+(K38*G38)+(L38*G38^1.5)+(0.00000048314*G38^2))))</f>
        <v>1.02605195415541</v>
      </c>
      <c r="N38" s="120" t="n">
        <f aca="false">IF(ISBLANK(D38),"",IF(ISBLANK(G38),J38*(1+0.00001*(35-20)),J38*(1+0.00001*(G38-20))))</f>
        <v>120.2088313692</v>
      </c>
      <c r="O38" s="119" t="n">
        <f aca="false">IF(ISBLANK(E38),"",(0.999842594+(0.00006793952*E38)-(0.00000909529*E38^2)+(0.0000001001685*E38^3)-(0.000000001120083*E38^4)+(0.000000000006536332*E38^5)))</f>
        <v>0.998794202605817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2.23161622210211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2.17495440953481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99.6639804790804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97.1334639298245</v>
      </c>
      <c r="T38" s="32" t="n">
        <v>0.01</v>
      </c>
      <c r="U38" s="32" t="n">
        <v>0.01</v>
      </c>
      <c r="V38" s="124" t="n">
        <v>19.1</v>
      </c>
      <c r="W38" s="124" t="n">
        <v>18.7</v>
      </c>
      <c r="X38" s="124" t="n">
        <v>19.1</v>
      </c>
      <c r="Y38" s="124" t="n">
        <v>18.6</v>
      </c>
      <c r="Z38" s="32" t="n">
        <v>1.62</v>
      </c>
      <c r="AA38" s="124" t="n">
        <v>1.58</v>
      </c>
      <c r="AB38" s="124" t="n">
        <v>6.21</v>
      </c>
      <c r="AC38" s="124" t="n">
        <v>6.07</v>
      </c>
      <c r="AD38" s="142" t="n">
        <v>0.0056</v>
      </c>
      <c r="AE38" s="142" t="n">
        <v>0.006</v>
      </c>
      <c r="AF38" s="142" t="s">
        <v>169</v>
      </c>
      <c r="AG38" s="142" t="n">
        <v>0.0082</v>
      </c>
      <c r="AH38" s="142" t="n">
        <v>0.0113</v>
      </c>
      <c r="AI38" s="142" t="s">
        <v>169</v>
      </c>
      <c r="AJ38" s="142" t="s">
        <v>169</v>
      </c>
      <c r="AK38" s="142" t="s">
        <v>169</v>
      </c>
      <c r="AL38" s="142" t="n">
        <v>0.0065</v>
      </c>
      <c r="AM38" s="142" t="s">
        <v>169</v>
      </c>
      <c r="AN38" s="142" t="s">
        <v>169</v>
      </c>
      <c r="AO38" s="142" t="s">
        <v>169</v>
      </c>
      <c r="AP38" s="142" t="n">
        <v>0.0018</v>
      </c>
      <c r="AQ38" s="142"/>
      <c r="AR38" s="142" t="n">
        <v>0.011</v>
      </c>
      <c r="AS38" s="142" t="n">
        <v>0.0067</v>
      </c>
      <c r="AT38" s="142"/>
      <c r="AU38" s="142" t="n">
        <v>0.0047</v>
      </c>
      <c r="AV38" s="142" t="s">
        <v>169</v>
      </c>
      <c r="AW38" s="142"/>
      <c r="AX38" s="142" t="n">
        <v>0.005</v>
      </c>
      <c r="AY38" s="142" t="n">
        <v>0.0274</v>
      </c>
      <c r="AZ38" s="142"/>
      <c r="BA38" s="142" t="s">
        <v>169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2203</v>
      </c>
      <c r="E39" s="115" t="n">
        <v>17.8</v>
      </c>
      <c r="F39" s="116" t="n">
        <v>2.341</v>
      </c>
      <c r="G39" s="117" t="n">
        <v>35.701</v>
      </c>
      <c r="H39" s="115" t="n">
        <v>80</v>
      </c>
      <c r="I39" s="115" t="n">
        <v>80</v>
      </c>
      <c r="J39" s="154" t="n">
        <v>114.72</v>
      </c>
      <c r="K39" s="119" t="n">
        <f aca="false">IF(ISBLANK(E39),"",(0.000824493-(0.0000040899*E39)+(0.000000076438*E39^2)-(0.00000000082467*E39^3)+(0.0000000000053875*E39^4)))</f>
        <v>0.00077180129975558</v>
      </c>
      <c r="L39" s="119" t="n">
        <f aca="false">IF(ISBLANK(E39),"",(-0.00000572466+(0.00000010227*E39)-(0.0000000016546*E39^2)))</f>
        <v>-4.428497464E-006</v>
      </c>
      <c r="M39" s="119" t="n">
        <f aca="false">IF(ISBLANK(E39),"",IF(ISBLANK(G39),(O39+(K39*35)+(L39*35^1.5)+(0.00000048314*35^2)),(O39+(K39*G39)+(L39*G39^1.5)+(0.00000048314*G39^2))))</f>
        <v>1.02585953526128</v>
      </c>
      <c r="N39" s="120" t="n">
        <f aca="false">IF(ISBLANK(D39),"",IF(ISBLANK(G39),J39*(1+0.00001*(35-20)),J39*(1+0.00001*(G39-20))))</f>
        <v>114.7380121872</v>
      </c>
      <c r="O39" s="119" t="n">
        <f aca="false">IF(ISBLANK(E39),"",(0.999842594+(0.00006793952*E39)-(0.00000909529*E39^2)+(0.0000001001685*E39^3)-(0.000000001120083*E39^4)+(0.000000000006536332*E39^5)))</f>
        <v>0.998634328607839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2.32691886144184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2.26826264362713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103.920196351993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101.300609664388</v>
      </c>
      <c r="T39" s="32"/>
      <c r="U39" s="32"/>
      <c r="V39" s="124"/>
      <c r="W39" s="124"/>
      <c r="X39" s="124"/>
      <c r="Y39" s="124"/>
      <c r="Z39" s="32"/>
      <c r="AA39" s="32"/>
      <c r="AB39" s="124"/>
      <c r="AC39" s="124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2204</v>
      </c>
      <c r="E40" s="115" t="n">
        <v>17.4</v>
      </c>
      <c r="F40" s="116" t="n">
        <v>2.233</v>
      </c>
      <c r="G40" s="117" t="n">
        <v>35.702</v>
      </c>
      <c r="H40" s="115" t="n">
        <v>80</v>
      </c>
      <c r="I40" s="115" t="n">
        <v>80</v>
      </c>
      <c r="J40" s="154" t="n">
        <v>109.42</v>
      </c>
      <c r="K40" s="119" t="n">
        <f aca="false">IF(ISBLANK(E40),"",(0.000824493-(0.0000040899*E40)+(0.000000076438*E40^2)-(0.00000000082467*E40^3)+(0.0000000000053875*E40^4)))</f>
        <v>0.00077262056526774</v>
      </c>
      <c r="L40" s="119" t="n">
        <f aca="false">IF(ISBLANK(E40),"",(-0.00000572466+(0.00000010227*E40)-(0.0000000016546*E40^2)))</f>
        <v>-4.446108696E-006</v>
      </c>
      <c r="M40" s="119" t="n">
        <f aca="false">IF(ISBLANK(E40),"",IF(ISBLANK(G40),(O40+(K40*35)+(L40*35^1.5)+(0.00000048314*35^2)),(O40+(K40*G40)+(L40*G40^1.5)+(0.00000048314*G40^2))))</f>
        <v>1.02595796174075</v>
      </c>
      <c r="N40" s="120" t="n">
        <f aca="false">IF(ISBLANK(D40),"",IF(ISBLANK(G40),J40*(1+0.00001*(35-20)),J40*(1+0.00001*(G40-20))))</f>
        <v>109.4371811284</v>
      </c>
      <c r="O40" s="119" t="n">
        <f aca="false">IF(ISBLANK(E40),"",(0.999842594+(0.00006793952*E40)-(0.00000909529*E40^2)+(0.0000001001685*E40^3)-(0.000000001120083*E40^4)+(0.000000000006536332*E40^5)))</f>
        <v>0.998706495952615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2.32835887034628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2.26944861015138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103.984507149665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101.353574929361</v>
      </c>
      <c r="T40" s="32" t="n">
        <v>0.01</v>
      </c>
      <c r="U40" s="32" t="n">
        <v>0.01</v>
      </c>
      <c r="V40" s="124" t="n">
        <v>18.1</v>
      </c>
      <c r="W40" s="124" t="n">
        <v>17.7</v>
      </c>
      <c r="X40" s="124" t="n">
        <v>18.1</v>
      </c>
      <c r="Y40" s="124" t="n">
        <v>17.7</v>
      </c>
      <c r="Z40" s="32" t="n">
        <v>1.58</v>
      </c>
      <c r="AA40" s="32" t="n">
        <v>1.55</v>
      </c>
      <c r="AB40" s="124" t="n">
        <v>5.78</v>
      </c>
      <c r="AC40" s="124" t="n">
        <v>5.64</v>
      </c>
      <c r="AD40" s="142" t="n">
        <v>0.0142</v>
      </c>
      <c r="AE40" s="142" t="n">
        <v>0.0101</v>
      </c>
      <c r="AF40" s="142" t="s">
        <v>169</v>
      </c>
      <c r="AG40" s="142" t="n">
        <v>0.0123</v>
      </c>
      <c r="AH40" s="142" t="n">
        <v>0.0202</v>
      </c>
      <c r="AI40" s="142" t="s">
        <v>169</v>
      </c>
      <c r="AJ40" s="142" t="s">
        <v>169</v>
      </c>
      <c r="AK40" s="142" t="s">
        <v>169</v>
      </c>
      <c r="AL40" s="142" t="n">
        <v>0.0138</v>
      </c>
      <c r="AM40" s="142" t="n">
        <v>0.0017</v>
      </c>
      <c r="AN40" s="142" t="s">
        <v>169</v>
      </c>
      <c r="AO40" s="142" t="s">
        <v>169</v>
      </c>
      <c r="AP40" s="142" t="s">
        <v>169</v>
      </c>
      <c r="AQ40" s="142"/>
      <c r="AR40" s="142" t="n">
        <v>0.0213</v>
      </c>
      <c r="AS40" s="142" t="n">
        <v>0.0128</v>
      </c>
      <c r="AT40" s="142"/>
      <c r="AU40" s="142" t="n">
        <v>0.0112</v>
      </c>
      <c r="AV40" s="142" t="s">
        <v>169</v>
      </c>
      <c r="AW40" s="142"/>
      <c r="AX40" s="142" t="n">
        <v>0.0106</v>
      </c>
      <c r="AY40" s="142" t="n">
        <v>0.0825</v>
      </c>
      <c r="AZ40" s="142"/>
      <c r="BA40" s="142" t="s">
        <v>169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2205</v>
      </c>
      <c r="E41" s="115" t="n">
        <v>18</v>
      </c>
      <c r="F41" s="116" t="n">
        <v>2.357</v>
      </c>
      <c r="G41" s="117" t="n">
        <v>35.714</v>
      </c>
      <c r="H41" s="115" t="n">
        <v>60</v>
      </c>
      <c r="I41" s="115" t="n">
        <v>62</v>
      </c>
      <c r="J41" s="154" t="n">
        <v>111.82</v>
      </c>
      <c r="K41" s="119" t="n">
        <f aca="false">IF(ISBLANK(E41),"",(0.000824493-(0.0000040899*E41)+(0.000000076438*E41^2)-(0.00000000082467*E41^3)+(0.0000000000053875*E41^4)))</f>
        <v>0.00077139679476</v>
      </c>
      <c r="L41" s="119" t="n">
        <f aca="false">IF(ISBLANK(E41),"",(-0.00000572466+(0.00000010227*E41)-(0.0000000016546*E41^2)))</f>
        <v>-4.4198904E-006</v>
      </c>
      <c r="M41" s="119" t="n">
        <f aca="false">IF(ISBLANK(E41),"",IF(ISBLANK(G41),(O41+(K41*35)+(L41*35^1.5)+(0.00000048314*35^2)),(O41+(K41*G41)+(L41*G41^1.5)+(0.00000048314*G41^2))))</f>
        <v>1.02582014621677</v>
      </c>
      <c r="N41" s="120" t="n">
        <f aca="false">IF(ISBLANK(D41),"",IF(ISBLANK(G41),J41*(1+0.00001*(35-20)),J41*(1+0.00001*(G41-20))))</f>
        <v>111.8375713948</v>
      </c>
      <c r="O41" s="119" t="n">
        <f aca="false">IF(ISBLANK(E41),"",(0.999842594+(0.00006793952*E41)-(0.00000909529*E41^2)+(0.0000001001685*E41^3)-(0.000000001120083*E41^4)+(0.000000000006536332*E41^5)))</f>
        <v>0.998597583102777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2.40480477303077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2.34427524347196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107.398581163554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104.695332373458</v>
      </c>
      <c r="T41" s="32" t="n">
        <v>0.03</v>
      </c>
      <c r="U41" s="32" t="n">
        <v>0.02</v>
      </c>
      <c r="V41" s="124" t="n">
        <v>17.3</v>
      </c>
      <c r="W41" s="124" t="n">
        <v>16.9</v>
      </c>
      <c r="X41" s="124" t="n">
        <v>17.3</v>
      </c>
      <c r="Y41" s="124" t="n">
        <v>16.9</v>
      </c>
      <c r="Z41" s="32" t="n">
        <v>1.54</v>
      </c>
      <c r="AA41" s="32" t="n">
        <v>1.5</v>
      </c>
      <c r="AB41" s="124" t="n">
        <v>5.35</v>
      </c>
      <c r="AC41" s="124" t="n">
        <v>5.23</v>
      </c>
      <c r="AD41" s="142" t="n">
        <v>0.0295</v>
      </c>
      <c r="AE41" s="142" t="n">
        <v>0.0218</v>
      </c>
      <c r="AF41" s="142" t="s">
        <v>169</v>
      </c>
      <c r="AG41" s="142" t="n">
        <v>0.0189</v>
      </c>
      <c r="AH41" s="142" t="n">
        <v>0.0474</v>
      </c>
      <c r="AI41" s="142" t="n">
        <v>0.0029</v>
      </c>
      <c r="AJ41" s="142" t="n">
        <v>0.0059</v>
      </c>
      <c r="AK41" s="142" t="s">
        <v>169</v>
      </c>
      <c r="AL41" s="142" t="n">
        <v>0.031</v>
      </c>
      <c r="AM41" s="142" t="n">
        <v>0.0029</v>
      </c>
      <c r="AN41" s="142" t="s">
        <v>169</v>
      </c>
      <c r="AO41" s="142" t="s">
        <v>169</v>
      </c>
      <c r="AP41" s="142" t="n">
        <v>0.0107</v>
      </c>
      <c r="AQ41" s="142"/>
      <c r="AR41" s="142" t="n">
        <v>0.048</v>
      </c>
      <c r="AS41" s="142" t="n">
        <v>0.0534</v>
      </c>
      <c r="AT41" s="142"/>
      <c r="AU41" s="142" t="n">
        <v>0.0188</v>
      </c>
      <c r="AV41" s="142" t="s">
        <v>169</v>
      </c>
      <c r="AW41" s="142"/>
      <c r="AX41" s="142" t="n">
        <v>0.0327</v>
      </c>
      <c r="AY41" s="142" t="n">
        <v>0.131</v>
      </c>
      <c r="AZ41" s="142"/>
      <c r="BA41" s="142" t="s">
        <v>169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2206</v>
      </c>
      <c r="E42" s="115" t="n">
        <v>19.6</v>
      </c>
      <c r="F42" s="116" t="n">
        <v>2.876</v>
      </c>
      <c r="G42" s="117" t="n">
        <v>35.812</v>
      </c>
      <c r="H42" s="115" t="n">
        <v>40</v>
      </c>
      <c r="I42" s="115" t="n">
        <v>40.7</v>
      </c>
      <c r="J42" s="154" t="n">
        <v>114.21</v>
      </c>
      <c r="K42" s="119" t="n">
        <f aca="false">IF(ISBLANK(E42),"",(0.000824493-(0.0000040899*E42)+(0.000000076438*E42^2)-(0.00000000082467*E42^3)+(0.0000000000053875*E42^4)))</f>
        <v>0.0007682810809808</v>
      </c>
      <c r="L42" s="119" t="n">
        <f aca="false">IF(ISBLANK(E42),"",(-0.00000572466+(0.00000010227*E42)-(0.0000000016546*E42^2)))</f>
        <v>-4.355799136E-006</v>
      </c>
      <c r="M42" s="119" t="n">
        <f aca="false">IF(ISBLANK(E42),"",IF(ISBLANK(G42),(O42+(K42*35)+(L42*35^1.5)+(0.00000048314*35^2)),(O42+(K42*G42)+(L42*G42^1.5)+(0.00000048314*G42^2))))</f>
        <v>1.02548780690723</v>
      </c>
      <c r="N42" s="120" t="n">
        <f aca="false">IF(ISBLANK(D42),"",IF(ISBLANK(G42),J42*(1+0.00001*(35-20)),J42*(1+0.00001*(G42-20))))</f>
        <v>114.2280588852</v>
      </c>
      <c r="O42" s="119" t="n">
        <f aca="false">IF(ISBLANK(E42),"",(0.999842594+(0.00006793952*E42)-(0.00000909529*E42^2)+(0.0000001001685*E42^3)-(0.000000001120083*E42^4)+(0.000000000006536332*E42^5)))</f>
        <v>0.99828799033367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2.87518912694335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2.80372824286878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128.40594640929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125.21450332652</v>
      </c>
      <c r="T42" s="32" t="n">
        <v>0.07</v>
      </c>
      <c r="U42" s="32" t="n">
        <v>0.07</v>
      </c>
      <c r="V42" s="124" t="n">
        <v>13.2</v>
      </c>
      <c r="W42" s="124" t="n">
        <v>12.9</v>
      </c>
      <c r="X42" s="124" t="n">
        <v>13.1</v>
      </c>
      <c r="Y42" s="124" t="n">
        <v>12.8</v>
      </c>
      <c r="Z42" s="32" t="n">
        <v>1.31</v>
      </c>
      <c r="AA42" s="32" t="n">
        <v>1.28</v>
      </c>
      <c r="AB42" s="124" t="n">
        <v>3.94</v>
      </c>
      <c r="AC42" s="124" t="n">
        <v>3.85</v>
      </c>
      <c r="AD42" s="142" t="n">
        <v>0.0488</v>
      </c>
      <c r="AE42" s="142" t="n">
        <v>0.0409</v>
      </c>
      <c r="AF42" s="142" t="n">
        <v>0.0078</v>
      </c>
      <c r="AG42" s="142" t="n">
        <v>0.0242</v>
      </c>
      <c r="AH42" s="142" t="n">
        <v>0.0913</v>
      </c>
      <c r="AI42" s="142" t="n">
        <v>0.0054</v>
      </c>
      <c r="AJ42" s="142" t="n">
        <v>0.0148</v>
      </c>
      <c r="AK42" s="142" t="s">
        <v>169</v>
      </c>
      <c r="AL42" s="142" t="n">
        <v>0.0568</v>
      </c>
      <c r="AM42" s="142" t="n">
        <v>0.0057</v>
      </c>
      <c r="AN42" s="142" t="n">
        <v>0.0014</v>
      </c>
      <c r="AO42" s="142" t="s">
        <v>169</v>
      </c>
      <c r="AP42" s="142" t="n">
        <v>0.0237</v>
      </c>
      <c r="AQ42" s="142"/>
      <c r="AR42" s="142" t="n">
        <v>0.0586</v>
      </c>
      <c r="AS42" s="142" t="n">
        <v>0.0929</v>
      </c>
      <c r="AT42" s="142"/>
      <c r="AU42" s="142" t="n">
        <v>0.0284</v>
      </c>
      <c r="AV42" s="142" t="s">
        <v>169</v>
      </c>
      <c r="AW42" s="142"/>
      <c r="AX42" s="142" t="n">
        <v>0.0529</v>
      </c>
      <c r="AY42" s="142" t="n">
        <v>0.2752</v>
      </c>
      <c r="AZ42" s="142"/>
      <c r="BA42" s="142" t="s">
        <v>169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2207</v>
      </c>
      <c r="E43" s="115" t="n">
        <v>23.6</v>
      </c>
      <c r="F43" s="116" t="n">
        <v>4.688</v>
      </c>
      <c r="G43" s="117" t="n">
        <v>35.943</v>
      </c>
      <c r="H43" s="115" t="n">
        <v>20</v>
      </c>
      <c r="I43" s="115" t="n">
        <v>22.1</v>
      </c>
      <c r="J43" s="154" t="n">
        <v>112.82</v>
      </c>
      <c r="K43" s="119" t="n">
        <f aca="false">IF(ISBLANK(E43),"",(0.000824493-(0.0000040899*E43)+(0.000000076438*E43^2)-(0.00000000082467*E43^3)+(0.0000000000053875*E43^4)))</f>
        <v>0.0007613758213136</v>
      </c>
      <c r="L43" s="119" t="n">
        <f aca="false">IF(ISBLANK(E43),"",(-0.00000572466+(0.00000010227*E43)-(0.0000000016546*E43^2)))</f>
        <v>-4.232634016E-006</v>
      </c>
      <c r="M43" s="119" t="n">
        <f aca="false">IF(ISBLANK(E43),"",IF(ISBLANK(G43),(O43+(K43*35)+(L43*35^1.5)+(0.00000048314*35^2)),(O43+(K43*G43)+(L43*G43^1.5)+(0.00000048314*G43^2))))</f>
        <v>1.02447551186344</v>
      </c>
      <c r="N43" s="120" t="n">
        <f aca="false">IF(ISBLANK(D43),"",IF(ISBLANK(G43),J43*(1+0.00001*(35-20)),J43*(1+0.00001*(G43-20))))</f>
        <v>112.8379868926</v>
      </c>
      <c r="O43" s="119" t="n">
        <f aca="false">IF(ISBLANK(E43),"",(0.999842594+(0.00006793952*E43)-(0.00000909529*E43^2)+(0.0000001001685*E43^3)-(0.000000001120083*E43^4)+(0.000000000006536332*E43^5)))</f>
        <v>0.997397290980724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4.75522579800879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4.64161977806518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212.368384139072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207.294739288391</v>
      </c>
      <c r="T43" s="32" t="n">
        <v>0</v>
      </c>
      <c r="U43" s="32" t="n">
        <v>0</v>
      </c>
      <c r="V43" s="124" t="n">
        <v>0.15</v>
      </c>
      <c r="W43" s="124" t="n">
        <v>0.15</v>
      </c>
      <c r="X43" s="124" t="n">
        <v>0.2</v>
      </c>
      <c r="Y43" s="124" t="n">
        <v>0.19</v>
      </c>
      <c r="Z43" s="32" t="n">
        <v>0.48</v>
      </c>
      <c r="AA43" s="32" t="n">
        <v>0.47</v>
      </c>
      <c r="AB43" s="124" t="n">
        <v>1.76</v>
      </c>
      <c r="AC43" s="124" t="n">
        <v>1.72</v>
      </c>
      <c r="AD43" s="142" t="n">
        <v>0.0295</v>
      </c>
      <c r="AE43" s="142" t="n">
        <v>0.0323</v>
      </c>
      <c r="AF43" s="142" t="n">
        <v>0.0097</v>
      </c>
      <c r="AG43" s="142" t="n">
        <v>0.0226</v>
      </c>
      <c r="AH43" s="142" t="n">
        <v>0.0221</v>
      </c>
      <c r="AI43" s="142" t="n">
        <v>0.0029</v>
      </c>
      <c r="AJ43" s="142" t="n">
        <v>0.0065</v>
      </c>
      <c r="AK43" s="142" t="s">
        <v>169</v>
      </c>
      <c r="AL43" s="142" t="n">
        <v>0.0792</v>
      </c>
      <c r="AM43" s="142" t="n">
        <v>0.0071</v>
      </c>
      <c r="AN43" s="142" t="s">
        <v>169</v>
      </c>
      <c r="AO43" s="142" t="s">
        <v>169</v>
      </c>
      <c r="AP43" s="142" t="n">
        <v>0.0974</v>
      </c>
      <c r="AQ43" s="142"/>
      <c r="AR43" s="142" t="n">
        <v>0.0361</v>
      </c>
      <c r="AS43" s="142" t="n">
        <v>0.0608</v>
      </c>
      <c r="AT43" s="142"/>
      <c r="AU43" s="142" t="n">
        <v>0.042</v>
      </c>
      <c r="AV43" s="142" t="s">
        <v>169</v>
      </c>
      <c r="AW43" s="142"/>
      <c r="AX43" s="142" t="n">
        <v>0.1258</v>
      </c>
      <c r="AY43" s="142" t="n">
        <v>0.2877</v>
      </c>
      <c r="AZ43" s="142"/>
      <c r="BA43" s="142" t="s">
        <v>169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2208</v>
      </c>
      <c r="E44" s="115" t="n">
        <v>27.1</v>
      </c>
      <c r="F44" s="116" t="n">
        <v>4.698</v>
      </c>
      <c r="G44" s="117" t="n">
        <v>35.137</v>
      </c>
      <c r="H44" s="115" t="n">
        <v>10</v>
      </c>
      <c r="I44" s="115" t="n">
        <v>11.9</v>
      </c>
      <c r="J44" s="154" t="n">
        <v>112.27</v>
      </c>
      <c r="K44" s="119" t="n">
        <f aca="false">IF(ISBLANK(E44),"",(0.000824493-(0.0000040899*E44)+(0.000000076438*E44^2)-(0.00000000082467*E44^3)+(0.0000000000053875*E44^4)))</f>
        <v>0.000756286329317769</v>
      </c>
      <c r="L44" s="119" t="n">
        <f aca="false">IF(ISBLANK(E44),"",(-0.00000572466+(0.00000010227*E44)-(0.0000000016546*E44^2)))</f>
        <v>-4.168297786E-006</v>
      </c>
      <c r="M44" s="119" t="n">
        <f aca="false">IF(ISBLANK(E44),"",IF(ISBLANK(G44),(O44+(K44*35)+(L44*35^1.5)+(0.00000048314*35^2)),(O44+(K44*G44)+(L44*G44^1.5)+(0.00000048314*G44^2))))</f>
        <v>1.02279105059879</v>
      </c>
      <c r="N44" s="120" t="n">
        <f aca="false">IF(ISBLANK(D44),"",IF(ISBLANK(G44),J44*(1+0.00001*(35-20)),J44*(1+0.00001*(G44-20))))</f>
        <v>112.2869943099</v>
      </c>
      <c r="O44" s="119" t="n">
        <f aca="false">IF(ISBLANK(E44),"",(0.999842594+(0.00006793952*E44)-(0.00000909529*E44^2)+(0.0000001001685*E44^3)-(0.000000001120083*E44^4)+(0.000000000006536332*E44^5)))</f>
        <v>0.99648910092621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4.78921368066497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4.6824947068721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213.886282978497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209.120213608908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2209</v>
      </c>
      <c r="E45" s="115" t="n">
        <v>29.3</v>
      </c>
      <c r="F45" s="116" t="n">
        <v>4.42</v>
      </c>
      <c r="G45" s="117" t="n">
        <v>33.772</v>
      </c>
      <c r="H45" s="115" t="n">
        <v>0</v>
      </c>
      <c r="I45" s="115" t="n">
        <v>3.6</v>
      </c>
      <c r="J45" s="154" t="n">
        <v>113.16</v>
      </c>
      <c r="K45" s="119" t="n">
        <f aca="false">IF(ISBLANK(E45),"",(0.000824493-(0.0000040899*E45)+(0.000000076438*E45^2)-(0.00000000082467*E45^3)+(0.0000000000053875*E45^4)))</f>
        <v>0.000753507254703849</v>
      </c>
      <c r="L45" s="119" t="n">
        <f aca="false">IF(ISBLANK(E45),"",(-0.00000572466+(0.00000010227*E45)-(0.0000000016546*E45^2)))</f>
        <v>-4.148606554E-006</v>
      </c>
      <c r="M45" s="119" t="n">
        <f aca="false">IF(ISBLANK(E45),"",IF(ISBLANK(G45),(O45+(K45*35)+(L45*35^1.5)+(0.00000048314*35^2)),(O45+(K45*G45)+(L45*G45^1.5)+(0.00000048314*G45^2))))</f>
        <v>1.02104454035712</v>
      </c>
      <c r="N45" s="120" t="n">
        <f aca="false">IF(ISBLANK(D45),"",IF(ISBLANK(G45),J45*(1+0.00001*(35-20)),J45*(1+0.00001*(G45-20))))</f>
        <v>113.1755843952</v>
      </c>
      <c r="O45" s="119" t="n">
        <f aca="false">IF(ISBLANK(E45),"",(0.999842594+(0.00006793952*E45)-(0.00000909529*E45^2)+(0.0000001001685*E45^3)-(0.000000001120083*E45^4)+(0.000000000006536332*E45^5)))</f>
        <v>0.995860260850575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4.46888338749756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4.37677614527424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199.580332085641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195.466822647947</v>
      </c>
      <c r="T45" s="32" t="n">
        <v>0.01</v>
      </c>
      <c r="U45" s="32" t="n">
        <v>0.01</v>
      </c>
      <c r="V45" s="124" t="n">
        <v>0.06</v>
      </c>
      <c r="W45" s="124" t="n">
        <v>0.06</v>
      </c>
      <c r="X45" s="124" t="n">
        <v>0.05</v>
      </c>
      <c r="Y45" s="124" t="n">
        <v>0.05</v>
      </c>
      <c r="Z45" s="32" t="n">
        <v>0.3</v>
      </c>
      <c r="AA45" s="32" t="n">
        <v>0.29</v>
      </c>
      <c r="AB45" s="124" t="n">
        <v>6.39</v>
      </c>
      <c r="AC45" s="124" t="n">
        <v>6.24</v>
      </c>
      <c r="AD45" s="142" t="n">
        <v>0.0081</v>
      </c>
      <c r="AE45" s="142" t="n">
        <v>0.0115</v>
      </c>
      <c r="AF45" s="142" t="s">
        <v>169</v>
      </c>
      <c r="AG45" s="142" t="n">
        <v>0.0039</v>
      </c>
      <c r="AH45" s="142" t="n">
        <v>0.0109</v>
      </c>
      <c r="AI45" s="142" t="s">
        <v>169</v>
      </c>
      <c r="AJ45" s="142" t="s">
        <v>169</v>
      </c>
      <c r="AK45" s="142" t="s">
        <v>169</v>
      </c>
      <c r="AL45" s="142" t="n">
        <v>0.0203</v>
      </c>
      <c r="AM45" s="142" t="n">
        <v>0.0068</v>
      </c>
      <c r="AN45" s="142" t="s">
        <v>169</v>
      </c>
      <c r="AO45" s="142" t="s">
        <v>169</v>
      </c>
      <c r="AP45" s="142" t="n">
        <v>0.0924</v>
      </c>
      <c r="AQ45" s="142"/>
      <c r="AR45" s="142" t="s">
        <v>169</v>
      </c>
      <c r="AS45" s="142" t="s">
        <v>169</v>
      </c>
      <c r="AT45" s="142"/>
      <c r="AU45" s="142" t="s">
        <v>169</v>
      </c>
      <c r="AV45" s="142" t="n">
        <v>0.0186</v>
      </c>
      <c r="AW45" s="142"/>
      <c r="AX45" s="142" t="n">
        <v>0.0191</v>
      </c>
      <c r="AY45" s="142" t="n">
        <v>0.1378</v>
      </c>
      <c r="AZ45" s="142"/>
      <c r="BA45" s="142" t="s">
        <v>169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63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E2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15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-6°15</v>
      </c>
      <c r="P9" s="29" t="s">
        <v>16</v>
      </c>
      <c r="Q9" s="33" t="n">
        <f aca="false">IF(ISBLANK(I9),"",IF(ISBLANK(J9),"",IF(J9&gt;60,"ERREUR !!",O11*(I9+(J9/60)))))</f>
        <v>-6.25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8</v>
      </c>
      <c r="J10" s="29" t="n">
        <v>30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8°30</v>
      </c>
      <c r="P10" s="29" t="s">
        <v>14</v>
      </c>
      <c r="Q10" s="33" t="n">
        <f aca="false">IF(ISBLANK(I10),"",IF(ISBLANK(J10),"",IF(J10&gt;60,"ERREUR !!",O12*(I10+(J10/60)))))</f>
        <v>8.5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41352</v>
      </c>
      <c r="K11" s="38"/>
      <c r="L11" s="38"/>
      <c r="M11" s="38"/>
      <c r="N11" s="39" t="str">
        <f aca="false">I9&amp;"°"&amp;J9</f>
        <v>6°15</v>
      </c>
      <c r="O11" s="40" t="n">
        <f aca="false">IF(P9=M10,-1,1)</f>
        <v>-1</v>
      </c>
      <c r="P11" s="41" t="str">
        <f aca="false">TEXT(J11,"aaaa-mm-jj")&amp;"T"&amp;TEXT(J12,"hh:mm:ss")&amp;"z"</f>
        <v>2017-03-20T02:10:00z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0.0902777777777778</v>
      </c>
      <c r="K12" s="46"/>
      <c r="L12" s="46"/>
      <c r="M12" s="46"/>
      <c r="N12" s="47" t="str">
        <f aca="false">I10&amp;"°"&amp;J10</f>
        <v>8°30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20.7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22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4.984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0.998059360701196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0.0200488029254505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5.00312500918991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4.983965112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0.004999965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0.00401947818178551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2039</v>
      </c>
      <c r="E35" s="115" t="n">
        <v>6</v>
      </c>
      <c r="F35" s="116" t="n">
        <v>5.215</v>
      </c>
      <c r="G35" s="117" t="n">
        <v>34.942</v>
      </c>
      <c r="H35" s="115" t="n">
        <v>2000</v>
      </c>
      <c r="I35" s="115" t="n">
        <v>2020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111.47</v>
      </c>
      <c r="K35" s="119" t="n">
        <f aca="false">IF(ISBLANK(E35),"",(0.000824493-(0.0000040899*E35)+(0.000000076438*E35^2)-(0.00000000082467*E35^3)+(0.0000000000053875*E35^4)))</f>
        <v>0.00080253422148</v>
      </c>
      <c r="L35" s="119" t="n">
        <f aca="false">IF(ISBLANK(E35),"",(-0.00000572466+(0.00000010227*E35)-(0.0000000016546*E35^2)))</f>
        <v>-5.1706056E-006</v>
      </c>
      <c r="M35" s="119" t="n">
        <f aca="false">IF(ISBLANK(E35),"",IF(ISBLANK(G35),(O35+(K35*35)+(L35*35^1.5)+(0.00000048314*35^2)),(O35+(K35*G35)+(L35*G35^1.5)+(0.00000048314*G35^2))))</f>
        <v>1.02750709378719</v>
      </c>
      <c r="N35" s="120" t="n">
        <f aca="false">IF(ISBLANK(D35),"",IF(ISBLANK(G35),J35*(1+0.00001*(35-20)),J35*(1+0.00001*(G35-20))))</f>
        <v>111.4866558474</v>
      </c>
      <c r="O35" s="119" t="n">
        <f aca="false">IF(ISBLANK(E35),"",(0.999842594+(0.00006793952*E35)-(0.00000909529*E35^2)+(0.0000001001685*E35^3)-(0.000000001120083*E35^4)+(0.000000000006536332*E35^5)))</f>
        <v>0.99994303627495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5.35684459758499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5.21343806770298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239.236679728146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232.832144103615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2040</v>
      </c>
      <c r="E36" s="115" t="n">
        <v>7.1</v>
      </c>
      <c r="F36" s="116" t="n">
        <v>3.176</v>
      </c>
      <c r="G36" s="117" t="n">
        <v>34.617</v>
      </c>
      <c r="H36" s="115" t="n">
        <v>1000</v>
      </c>
      <c r="I36" s="115" t="n">
        <v>1009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110.01</v>
      </c>
      <c r="K36" s="119" t="n">
        <f aca="false">IF(ISBLANK(E36),"",(0.000824493-(0.0000040899*E36)+(0.000000076438*E36^2)-(0.00000000082467*E36^3)+(0.0000000000053875*E36^4)))</f>
        <v>0.000799026481658769</v>
      </c>
      <c r="L36" s="119" t="n">
        <f aca="false">IF(ISBLANK(E36),"",(-0.00000572466+(0.00000010227*E36)-(0.0000000016546*E36^2)))</f>
        <v>-5.081951386E-006</v>
      </c>
      <c r="M36" s="119" t="n">
        <f aca="false">IF(ISBLANK(E36),"",IF(ISBLANK(G36),(O36+(K36*35)+(L36*35^1.5)+(0.00000048314*35^2)),(O36+(K36*G36)+(L36*G36^1.5)+(0.00000048314*G36^2))))</f>
        <v>1.02710340023643</v>
      </c>
      <c r="N36" s="120" t="n">
        <f aca="false">IF(ISBLANK(D36),"",IF(ISBLANK(G36),J36*(1+0.00001*(35-20)),J36*(1+0.00001*(G36-20))))</f>
        <v>110.0260801617</v>
      </c>
      <c r="O36" s="119" t="n">
        <f aca="false">IF(ISBLANK(E36),"",(0.999842594+(0.00006793952*E36)-(0.00000909529*E36^2)+(0.0000001001685*E36^3)-(0.000000001120083*E36^4)+(0.000000000006536332*E36^5)))</f>
        <v>0.999899594042335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3.30028605665527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3.21319747933419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147.390775290224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143.501399427065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2041</v>
      </c>
      <c r="E37" s="115" t="n">
        <v>9.9</v>
      </c>
      <c r="F37" s="116" t="n">
        <v>1.143</v>
      </c>
      <c r="G37" s="117" t="n">
        <v>34.671</v>
      </c>
      <c r="H37" s="115" t="n">
        <v>500</v>
      </c>
      <c r="I37" s="115" t="n">
        <v>504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111.07</v>
      </c>
      <c r="K37" s="119" t="n">
        <f aca="false">IF(ISBLANK(E37),"",(0.000824493-(0.0000040899*E37)+(0.000000076438*E37^2)-(0.00000000082467*E37^3)+(0.0000000000053875*E37^4)))</f>
        <v>0.000790746254013709</v>
      </c>
      <c r="L37" s="119" t="n">
        <f aca="false">IF(ISBLANK(E37),"",(-0.00000572466+(0.00000010227*E37)-(0.0000000016546*E37^2)))</f>
        <v>-4.874354346E-006</v>
      </c>
      <c r="M37" s="119" t="n">
        <f aca="false">IF(ISBLANK(E37),"",IF(ISBLANK(G37),(O37+(K37*35)+(L37*35^1.5)+(0.00000048314*35^2)),(O37+(K37*G37)+(L37*G37^1.5)+(0.00000048314*G37^2))))</f>
        <v>1.02671245702674</v>
      </c>
      <c r="N37" s="120" t="n">
        <f aca="false">IF(ISBLANK(D37),"",IF(ISBLANK(G37),J37*(1+0.00001*(35-20)),J37*(1+0.00001*(G37-20))))</f>
        <v>111.0862950797</v>
      </c>
      <c r="O37" s="119" t="n">
        <f aca="false">IF(ISBLANK(E37),"",(0.999842594+(0.00006793952*E37)-(0.00000909529*E37^2)+(0.0000001001685*E37^3)-(0.000000001120083*E37^4)+(0.000000000006536332*E37^5)))</f>
        <v>0.999710821396544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1.16610726210122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1.13576810539355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52.0783503254404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50.7234035868759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2042</v>
      </c>
      <c r="E38" s="115" t="n">
        <v>17.3</v>
      </c>
      <c r="F38" s="116" t="n">
        <v>2.637</v>
      </c>
      <c r="G38" s="117" t="n">
        <v>35.726</v>
      </c>
      <c r="H38" s="115" t="n">
        <v>100</v>
      </c>
      <c r="I38" s="115" t="n">
        <v>100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110.84</v>
      </c>
      <c r="K38" s="119" t="n">
        <f aca="false">IF(ISBLANK(E38),"",(0.000824493-(0.0000040899*E38)+(0.000000076438*E38^2)-(0.00000000082467*E38^3)+(0.0000000000053875*E38^4)))</f>
        <v>0.000772827533782449</v>
      </c>
      <c r="L38" s="119" t="n">
        <f aca="false">IF(ISBLANK(E38),"",(-0.00000572466+(0.00000010227*E38)-(0.0000000016546*E38^2)))</f>
        <v>-4.450594234E-006</v>
      </c>
      <c r="M38" s="119" t="n">
        <f aca="false">IF(ISBLANK(E38),"",IF(ISBLANK(G38),(O38+(K38*35)+(L38*35^1.5)+(0.00000048314*35^2)),(O38+(K38*G38)+(L38*G38^1.5)+(0.00000048314*G38^2))))</f>
        <v>1.02600057727159</v>
      </c>
      <c r="N38" s="120" t="n">
        <f aca="false">IF(ISBLANK(D38),"",IF(ISBLANK(G38),J38*(1+0.00001*(35-20)),J38*(1+0.00001*(G38-20))))</f>
        <v>110.8574306984</v>
      </c>
      <c r="O38" s="119" t="n">
        <f aca="false">IF(ISBLANK(E38),"",(0.999842594+(0.00006793952*E38)-(0.00000909529*E38^2)+(0.0000001001685*E38^3)-(0.000000001120083*E38^4)+(0.000000000006536332*E38^5)))</f>
        <v>0.998724260572406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2.71658615922111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2.64774330482859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121.322737870815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118.248215993645</v>
      </c>
      <c r="T38" s="32" t="n">
        <v>0.02</v>
      </c>
      <c r="U38" s="32" t="n">
        <v>0.02</v>
      </c>
      <c r="V38" s="124" t="n">
        <v>16.4</v>
      </c>
      <c r="W38" s="124" t="n">
        <v>16</v>
      </c>
      <c r="X38" s="124" t="n">
        <v>16.4</v>
      </c>
      <c r="Y38" s="124" t="n">
        <v>16</v>
      </c>
      <c r="Z38" s="32" t="n">
        <v>1.41</v>
      </c>
      <c r="AA38" s="124" t="n">
        <v>1.38</v>
      </c>
      <c r="AB38" s="32" t="n">
        <v>5.7</v>
      </c>
      <c r="AC38" s="32" t="n">
        <v>5.57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2043</v>
      </c>
      <c r="E39" s="115" t="n">
        <v>17.8</v>
      </c>
      <c r="F39" s="116" t="n">
        <v>2.501</v>
      </c>
      <c r="G39" s="117" t="n">
        <v>35.773</v>
      </c>
      <c r="H39" s="115" t="n">
        <v>80</v>
      </c>
      <c r="I39" s="115" t="n">
        <v>81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109.68</v>
      </c>
      <c r="K39" s="119" t="n">
        <f aca="false">IF(ISBLANK(E39),"",(0.000824493-(0.0000040899*E39)+(0.000000076438*E39^2)-(0.00000000082467*E39^3)+(0.0000000000053875*E39^4)))</f>
        <v>0.00077180129975558</v>
      </c>
      <c r="L39" s="119" t="n">
        <f aca="false">IF(ISBLANK(E39),"",(-0.00000572466+(0.00000010227*E39)-(0.0000000016546*E39^2)))</f>
        <v>-4.428497464E-006</v>
      </c>
      <c r="M39" s="119" t="n">
        <f aca="false">IF(ISBLANK(E39),"",IF(ISBLANK(G39),(O39+(K39*35)+(L39*35^1.5)+(0.00000048314*35^2)),(O39+(K39*G39)+(L39*G39^1.5)+(0.00000048314*G39^2))))</f>
        <v>1.02591473209038</v>
      </c>
      <c r="N39" s="120" t="n">
        <f aca="false">IF(ISBLANK(D39),"",IF(ISBLANK(G39),J39*(1+0.00001*(35-20)),J39*(1+0.00001*(G39-20))))</f>
        <v>109.6972998264</v>
      </c>
      <c r="O39" s="119" t="n">
        <f aca="false">IF(ISBLANK(E39),"",(0.999842594+(0.00006793952*E39)-(0.00000909529*E39^2)+(0.0000001001685*E39^3)-(0.000000001120083*E39^4)+(0.000000000006536332*E39^5)))</f>
        <v>0.998634328607839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2.60341774239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2.53765509057984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116.268636375137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113.331676345296</v>
      </c>
      <c r="T39" s="32" t="n">
        <v>0.03</v>
      </c>
      <c r="U39" s="32" t="n">
        <v>0.03</v>
      </c>
      <c r="V39" s="124" t="n">
        <v>16.4</v>
      </c>
      <c r="W39" s="124" t="n">
        <v>16</v>
      </c>
      <c r="X39" s="124" t="n">
        <v>16.3</v>
      </c>
      <c r="Y39" s="124" t="n">
        <v>15.9</v>
      </c>
      <c r="Z39" s="32" t="n">
        <v>1.38</v>
      </c>
      <c r="AA39" s="32" t="n">
        <v>1.35</v>
      </c>
      <c r="AB39" s="32" t="n">
        <v>5.43</v>
      </c>
      <c r="AC39" s="32" t="n">
        <v>5.31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2044</v>
      </c>
      <c r="E40" s="115" t="n">
        <v>18.7</v>
      </c>
      <c r="F40" s="116" t="n">
        <v>2.602</v>
      </c>
      <c r="G40" s="117" t="n">
        <v>35.825</v>
      </c>
      <c r="H40" s="115" t="n">
        <v>60</v>
      </c>
      <c r="I40" s="115" t="n">
        <v>60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109.47</v>
      </c>
      <c r="K40" s="119" t="n">
        <f aca="false">IF(ISBLANK(E40),"",(0.000824493-(0.0000040899*E40)+(0.000000076438*E40^2)-(0.00000000082467*E40^3)+(0.0000000000053875*E40^4)))</f>
        <v>0.000770007589862229</v>
      </c>
      <c r="L40" s="119" t="n">
        <f aca="false">IF(ISBLANK(E40),"",(-0.00000572466+(0.00000010227*E40)-(0.0000000016546*E40^2)))</f>
        <v>-4.390808074E-006</v>
      </c>
      <c r="M40" s="119" t="n">
        <f aca="false">IF(ISBLANK(E40),"",IF(ISBLANK(G40),(O40+(K40*35)+(L40*35^1.5)+(0.00000048314*35^2)),(O40+(K40*G40)+(L40*G40^1.5)+(0.00000048314*G40^2))))</f>
        <v>1.02572962373958</v>
      </c>
      <c r="N40" s="120" t="n">
        <f aca="false">IF(ISBLANK(D40),"",IF(ISBLANK(G40),J40*(1+0.00001*(35-20)),J40*(1+0.00001*(G40-20))))</f>
        <v>109.4873236275</v>
      </c>
      <c r="O40" s="119" t="n">
        <f aca="false">IF(ISBLANK(E40),"",(0.999842594+(0.00006793952*E40)-(0.00000909529*E40^2)+(0.0000001001685*E40^3)-(0.000000001120083*E40^4)+(0.000000000006536332*E40^5)))</f>
        <v>0.99846553259297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2.71449088209783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2.64640000568709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121.229162794489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118.188224253985</v>
      </c>
      <c r="T40" s="32" t="n">
        <v>0.05</v>
      </c>
      <c r="U40" s="32" t="n">
        <v>0.05</v>
      </c>
      <c r="V40" s="124" t="n">
        <v>14.9</v>
      </c>
      <c r="W40" s="124" t="n">
        <v>14.5</v>
      </c>
      <c r="X40" s="124" t="n">
        <v>14.8</v>
      </c>
      <c r="Y40" s="124" t="n">
        <v>14.5</v>
      </c>
      <c r="Z40" s="32" t="n">
        <v>1.33</v>
      </c>
      <c r="AA40" s="32" t="n">
        <v>1.3</v>
      </c>
      <c r="AB40" s="32" t="n">
        <v>4.74</v>
      </c>
      <c r="AC40" s="32" t="n">
        <v>4.63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2045</v>
      </c>
      <c r="E41" s="115" t="n">
        <v>18.8</v>
      </c>
      <c r="F41" s="116" t="n">
        <v>2.617</v>
      </c>
      <c r="G41" s="117" t="n">
        <v>35.825</v>
      </c>
      <c r="H41" s="115" t="n">
        <v>60</v>
      </c>
      <c r="I41" s="115" t="n">
        <v>60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110.08</v>
      </c>
      <c r="K41" s="119" t="n">
        <f aca="false">IF(ISBLANK(E41),"",(0.000824493-(0.0000040899*E41)+(0.000000076438*E41^2)-(0.00000000082467*E41^3)+(0.0000000000053875*E41^4)))</f>
        <v>0.00076981247066528</v>
      </c>
      <c r="L41" s="119" t="n">
        <f aca="false">IF(ISBLANK(E41),"",(-0.00000572466+(0.00000010227*E41)-(0.0000000016546*E41^2)))</f>
        <v>-4.386785824E-006</v>
      </c>
      <c r="M41" s="119" t="n">
        <f aca="false">IF(ISBLANK(E41),"",IF(ISBLANK(G41),(O41+(K41*35)+(L41*35^1.5)+(0.00000048314*35^2)),(O41+(K41*G41)+(L41*G41^1.5)+(0.00000048314*G41^2))))</f>
        <v>1.0257041979328</v>
      </c>
      <c r="N41" s="120" t="n">
        <f aca="false">IF(ISBLANK(D41),"",IF(ISBLANK(G41),J41*(1+0.00001*(35-20)),J41*(1+0.00001*(G41-20))))</f>
        <v>110.09742016</v>
      </c>
      <c r="O41" s="119" t="n">
        <f aca="false">IF(ISBLANK(E41),"",(0.999842594+(0.00006793952*E41)-(0.00000909529*E41^2)+(0.0000001001685*E41^3)-(0.000000001120083*E41^4)+(0.000000000006536332*E41^5)))</f>
        <v>0.998446234452763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2.71481983574561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2.64678631638346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121.243853864399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118.205476889685</v>
      </c>
      <c r="T41" s="32"/>
      <c r="U41" s="32"/>
      <c r="V41" s="124"/>
      <c r="W41" s="124"/>
      <c r="X41" s="124"/>
      <c r="Y41" s="124"/>
      <c r="Z41" s="32"/>
      <c r="AA41" s="32"/>
      <c r="AB41" s="32"/>
      <c r="AC41" s="32"/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2046</v>
      </c>
      <c r="E42" s="115" t="n">
        <v>20.2</v>
      </c>
      <c r="F42" s="116" t="n">
        <v>2.815</v>
      </c>
      <c r="G42" s="117" t="n">
        <v>35.803</v>
      </c>
      <c r="H42" s="115" t="n">
        <v>40</v>
      </c>
      <c r="I42" s="115" t="n">
        <v>40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108.28</v>
      </c>
      <c r="K42" s="119" t="n">
        <f aca="false">IF(ISBLANK(E42),"",(0.000824493-(0.0000040899*E42)+(0.000000076438*E42^2)-(0.00000000082467*E42^3)+(0.0000000000053875*E42^4)))</f>
        <v>0.00076716651557126</v>
      </c>
      <c r="L42" s="119" t="n">
        <f aca="false">IF(ISBLANK(E42),"",(-0.00000572466+(0.00000010227*E42)-(0.0000000016546*E42^2)))</f>
        <v>-4.333948984E-006</v>
      </c>
      <c r="M42" s="119" t="n">
        <f aca="false">IF(ISBLANK(E42),"",IF(ISBLANK(G42),(O42+(K42*35)+(L42*35^1.5)+(0.00000048314*35^2)),(O42+(K42*G42)+(L42*G42^1.5)+(0.00000048314*G42^2))))</f>
        <v>1.02532257164088</v>
      </c>
      <c r="N42" s="120" t="n">
        <f aca="false">IF(ISBLANK(D42),"",IF(ISBLANK(G42),J42*(1+0.00001*(35-20)),J42*(1+0.00001*(G42-20))))</f>
        <v>108.2971114884</v>
      </c>
      <c r="O42" s="119" t="n">
        <f aca="false">IF(ISBLANK(E42),"",(0.999842594+(0.00006793952*E42)-(0.00000909529*E42^2)+(0.0000001001685*E42^3)-(0.000000001120083*E42^4)+(0.000000000006536332*E42^5)))</f>
        <v>0.998164852962328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2.97090919926971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2.89753613296078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132.680804839385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129.403963698028</v>
      </c>
      <c r="T42" s="32" t="n">
        <v>0.17</v>
      </c>
      <c r="U42" s="32" t="n">
        <v>0.16</v>
      </c>
      <c r="V42" s="124" t="n">
        <v>12.4</v>
      </c>
      <c r="W42" s="124" t="n">
        <v>12.1</v>
      </c>
      <c r="X42" s="124" t="n">
        <v>12.2</v>
      </c>
      <c r="Y42" s="124" t="n">
        <v>11.9</v>
      </c>
      <c r="Z42" s="32" t="n">
        <v>1.21</v>
      </c>
      <c r="AA42" s="32" t="n">
        <v>1.18</v>
      </c>
      <c r="AB42" s="32" t="n">
        <v>3.83</v>
      </c>
      <c r="AC42" s="32" t="n">
        <v>3.75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2047</v>
      </c>
      <c r="E43" s="115" t="n">
        <v>25.2</v>
      </c>
      <c r="F43" s="116" t="n">
        <v>4.534</v>
      </c>
      <c r="G43" s="117" t="n">
        <v>35.949</v>
      </c>
      <c r="H43" s="115" t="n">
        <v>20</v>
      </c>
      <c r="I43" s="115" t="n">
        <v>19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107.76</v>
      </c>
      <c r="K43" s="119" t="n">
        <f aca="false">IF(ISBLANK(E43),"",(0.000824493-(0.0000040899*E43)+(0.000000076438*E43^2)-(0.00000000082467*E43^3)+(0.0000000000053875*E43^4)))</f>
        <v>0.00075894415529376</v>
      </c>
      <c r="L43" s="119" t="n">
        <f aca="false">IF(ISBLANK(E43),"",(-0.00000572466+(0.00000010227*E43)-(0.0000000016546*E43^2)))</f>
        <v>-4.198193184E-006</v>
      </c>
      <c r="M43" s="119" t="n">
        <f aca="false">IF(ISBLANK(E43),"",IF(ISBLANK(G43),(O43+(K43*35)+(L43*35^1.5)+(0.00000048314*35^2)),(O43+(K43*G43)+(L43*G43^1.5)+(0.00000048314*G43^2))))</f>
        <v>1.02399929428716</v>
      </c>
      <c r="N43" s="120" t="n">
        <f aca="false">IF(ISBLANK(D43),"",IF(ISBLANK(G43),J43*(1+0.00001*(35-20)),J43*(1+0.00001*(G43-20))))</f>
        <v>107.7771866424</v>
      </c>
      <c r="O43" s="119" t="n">
        <f aca="false">IF(ISBLANK(E43),"",(0.999842594+(0.00006793952*E43)-(0.00000909529*E43^2)+(0.0000001001685*E43^3)-(0.000000001120083*E43^4)+(0.000000000006536332*E43^5)))</f>
        <v>0.996996517681641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4.81855350651237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4.70562190168961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215.196599600842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210.153074129458</v>
      </c>
      <c r="T43" s="32" t="n">
        <v>0</v>
      </c>
      <c r="U43" s="32" t="n">
        <v>0</v>
      </c>
      <c r="V43" s="124" t="n">
        <v>0.06</v>
      </c>
      <c r="W43" s="124" t="n">
        <v>0.06</v>
      </c>
      <c r="X43" s="124" t="n">
        <v>0.06</v>
      </c>
      <c r="Y43" s="124" t="n">
        <v>0.06</v>
      </c>
      <c r="Z43" s="32" t="n">
        <v>0.37</v>
      </c>
      <c r="AA43" s="32" t="n">
        <v>0.36</v>
      </c>
      <c r="AB43" s="32" t="n">
        <v>1.51</v>
      </c>
      <c r="AC43" s="32" t="n">
        <v>1.48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2048</v>
      </c>
      <c r="E44" s="115" t="n">
        <v>29</v>
      </c>
      <c r="F44" s="116" t="n">
        <v>4.206</v>
      </c>
      <c r="G44" s="117" t="n">
        <v>33.808</v>
      </c>
      <c r="H44" s="115" t="n">
        <v>10</v>
      </c>
      <c r="I44" s="115" t="n">
        <v>10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107.72</v>
      </c>
      <c r="K44" s="119" t="n">
        <f aca="false">IF(ISBLANK(E44),"",(0.000824493-(0.0000040899*E44)+(0.000000076438*E44^2)-(0.00000000082467*E44^3)+(0.0000000000053875*E44^4)))</f>
        <v>0.0007538678577575</v>
      </c>
      <c r="L44" s="119" t="n">
        <f aca="false">IF(ISBLANK(E44),"",(-0.00000572466+(0.00000010227*E44)-(0.0000000016546*E44^2)))</f>
        <v>-4.1503486E-006</v>
      </c>
      <c r="M44" s="119" t="n">
        <f aca="false">IF(ISBLANK(E44),"",IF(ISBLANK(G44),(O44+(K44*35)+(L44*35^1.5)+(0.00000048314*35^2)),(O44+(K44*G44)+(L44*G44^1.5)+(0.00000048314*G44^2))))</f>
        <v>1.02117169276851</v>
      </c>
      <c r="N44" s="120" t="n">
        <f aca="false">IF(ISBLANK(D44),"",IF(ISBLANK(G44),J44*(1+0.00001*(35-20)),J44*(1+0.00001*(G44-20))))</f>
        <v>107.7348739776</v>
      </c>
      <c r="O44" s="119" t="n">
        <f aca="false">IF(ISBLANK(E44),"",(0.999842594+(0.00006793952*E44)-(0.00000909529*E44^2)+(0.0000001001685*E44^3)-(0.000000001120083*E44^4)+(0.000000000006536332*E44^5)))</f>
        <v>0.995948564991743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4.47058243437871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4.37789498674653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199.656211519353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195.5167901081</v>
      </c>
      <c r="T44" s="32"/>
      <c r="U44" s="32"/>
      <c r="V44" s="124"/>
      <c r="W44" s="124"/>
      <c r="X44" s="124"/>
      <c r="Y44" s="124"/>
      <c r="Z44" s="32"/>
      <c r="AA44" s="32"/>
      <c r="AB44" s="32"/>
      <c r="AC44" s="3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2049</v>
      </c>
      <c r="E45" s="115" t="n">
        <v>29.1</v>
      </c>
      <c r="F45" s="116" t="n">
        <v>4.173</v>
      </c>
      <c r="G45" s="117" t="n">
        <v>33.803</v>
      </c>
      <c r="H45" s="115" t="n">
        <v>0</v>
      </c>
      <c r="I45" s="115" t="n">
        <v>3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106.87</v>
      </c>
      <c r="K45" s="119" t="n">
        <f aca="false">IF(ISBLANK(E45),"",(0.000824493-(0.0000040899*E45)+(0.000000076438*E45^2)-(0.00000000082467*E45^3)+(0.0000000000053875*E45^4)))</f>
        <v>0.000753747020782669</v>
      </c>
      <c r="L45" s="119" t="n">
        <f aca="false">IF(ISBLANK(E45),"",(-0.00000572466+(0.00000010227*E45)-(0.0000000016546*E45^2)))</f>
        <v>-4.149734826E-006</v>
      </c>
      <c r="M45" s="119" t="n">
        <f aca="false">IF(ISBLANK(E45),"",IF(ISBLANK(G45),(O45+(K45*35)+(L45*35^1.5)+(0.00000048314*35^2)),(O45+(K45*G45)+(L45*G45^1.5)+(0.00000048314*G45^2))))</f>
        <v>1.02113463091242</v>
      </c>
      <c r="N45" s="120" t="n">
        <f aca="false">IF(ISBLANK(D45),"",IF(ISBLANK(G45),J45*(1+0.00001*(35-20)),J45*(1+0.00001*(G45-20))))</f>
        <v>106.8847512661</v>
      </c>
      <c r="O45" s="119" t="n">
        <f aca="false">IF(ISBLANK(E45),"",(0.999842594+(0.00006793952*E45)-(0.00000909529*E45^2)+(0.0000001001685*E45^3)-(0.000000001120083*E45^4)+(0.000000000006536332*E45^5)))</f>
        <v>0.995919218845254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4.47133482903448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4.37879070366969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199.68981346468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195.556792825889</v>
      </c>
      <c r="T45" s="32" t="n">
        <v>0</v>
      </c>
      <c r="U45" s="32" t="n">
        <v>0</v>
      </c>
      <c r="V45" s="124" t="n">
        <v>0</v>
      </c>
      <c r="W45" s="124" t="n">
        <v>0</v>
      </c>
      <c r="X45" s="124" t="n">
        <v>0</v>
      </c>
      <c r="Y45" s="124" t="n">
        <v>0</v>
      </c>
      <c r="Z45" s="32" t="n">
        <v>0.2</v>
      </c>
      <c r="AA45" s="32" t="n">
        <v>0.2</v>
      </c>
      <c r="AB45" s="32" t="n">
        <v>5.6</v>
      </c>
      <c r="AC45" s="32" t="n">
        <v>5.47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D2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-6°30</v>
      </c>
      <c r="P9" s="29" t="s">
        <v>16</v>
      </c>
      <c r="Q9" s="33" t="n">
        <f aca="false">IF(ISBLANK(I9),"",IF(ISBLANK(J9),"",IF(J9&gt;60,"ERREUR !!",O11*(I9+(J9/60)))))</f>
        <v>-6.5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9°0</v>
      </c>
      <c r="P10" s="29" t="s">
        <v>14</v>
      </c>
      <c r="Q10" s="33" t="n">
        <f aca="false">IF(ISBLANK(I10),"",IF(ISBLANK(J10),"",IF(J10&gt;60,"ERREUR !!",O12*(I10+(J10/60)))))</f>
        <v>9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41352</v>
      </c>
      <c r="K11" s="38"/>
      <c r="L11" s="38"/>
      <c r="M11" s="38"/>
      <c r="N11" s="39" t="str">
        <f aca="false">I9&amp;"°"&amp;J9</f>
        <v>6°30</v>
      </c>
      <c r="O11" s="40" t="n">
        <f aca="false">IF(P9=M10,-1,1)</f>
        <v>-1</v>
      </c>
      <c r="P11" s="41" t="str">
        <f aca="false">TEXT(J11,"aaaa-mm-jj")&amp;"T"&amp;TEXT(J12,"hh:mm:ss")&amp;"z"</f>
        <v>2017-03-20T07:12:00z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0.3</v>
      </c>
      <c r="K12" s="46"/>
      <c r="L12" s="46"/>
      <c r="M12" s="46"/>
      <c r="N12" s="47" t="str">
        <f aca="false">I10&amp;"°"&amp;J10</f>
        <v>9°0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20.7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196" t="n">
        <v>23.9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4.984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0.998059360701196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0.0200488029254505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5.00312500918991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4.983965112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0.004999965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0.00401947818178551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2001</v>
      </c>
      <c r="E35" s="115" t="n">
        <v>6.3</v>
      </c>
      <c r="F35" s="116" t="n">
        <v>5.165</v>
      </c>
      <c r="G35" s="117" t="n">
        <v>34.941</v>
      </c>
      <c r="H35" s="115" t="n">
        <v>2000</v>
      </c>
      <c r="I35" s="115" t="n">
        <v>2021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110.84</v>
      </c>
      <c r="K35" s="119" t="n">
        <f aca="false">IF(ISBLANK(E35),"",(0.000824493-(0.0000040899*E35)+(0.000000076438*E35^2)-(0.00000000082467*E35^3)+(0.0000000000053875*E35^4)))</f>
        <v>0.000801562734868249</v>
      </c>
      <c r="L35" s="119" t="n">
        <f aca="false">IF(ISBLANK(E35),"",(-0.00000572466+(0.00000010227*E35)-(0.0000000016546*E35^2)))</f>
        <v>-5.146030074E-006</v>
      </c>
      <c r="M35" s="119" t="n">
        <f aca="false">IF(ISBLANK(E35),"",IF(ISBLANK(G35),(O35+(K35*35)+(L35*35^1.5)+(0.00000048314*35^2)),(O35+(K35*G35)+(L35*G35^1.5)+(0.00000048314*G35^2))))</f>
        <v>1.02746736631802</v>
      </c>
      <c r="N35" s="120" t="n">
        <f aca="false">IF(ISBLANK(D35),"",IF(ISBLANK(G35),J35*(1+0.00001*(35-20)),J35*(1+0.00001*(G35-20))))</f>
        <v>110.8565606044</v>
      </c>
      <c r="O35" s="119" t="n">
        <f aca="false">IF(ISBLANK(E35),"",(0.999842594+(0.00006793952*E35)-(0.00000909529*E35^2)+(0.0000001001685*E35^3)-(0.000000001120083*E35^4)+(0.000000000006536332*E35^5)))</f>
        <v>0.999932968155385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5.33604778902166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5.19339880169981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238.307894257707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231.937190483913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2002</v>
      </c>
      <c r="E36" s="115" t="n">
        <v>7.3</v>
      </c>
      <c r="F36" s="116" t="n">
        <v>3.275</v>
      </c>
      <c r="G36" s="117" t="n">
        <v>34.634</v>
      </c>
      <c r="H36" s="115" t="n">
        <v>1000</v>
      </c>
      <c r="I36" s="115" t="n">
        <v>1008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108.59</v>
      </c>
      <c r="K36" s="119" t="n">
        <f aca="false">IF(ISBLANK(E36),"",(0.000824493-(0.0000040899*E36)+(0.000000076438*E36^2)-(0.00000000082467*E36^3)+(0.0000000000053875*E36^4)))</f>
        <v>0.000798404599922949</v>
      </c>
      <c r="L36" s="119" t="n">
        <f aca="false">IF(ISBLANK(E36),"",(-0.00000572466+(0.00000010227*E36)-(0.0000000016546*E36^2)))</f>
        <v>-5.066262634E-006</v>
      </c>
      <c r="M36" s="119" t="n">
        <f aca="false">IF(ISBLANK(E36),"",IF(ISBLANK(G36),(O36+(K36*35)+(L36*35^1.5)+(0.00000048314*35^2)),(O36+(K36*G36)+(L36*G36^1.5)+(0.00000048314*G36^2))))</f>
        <v>1.02708864176607</v>
      </c>
      <c r="N36" s="120" t="n">
        <f aca="false">IF(ISBLANK(D36),"",IF(ISBLANK(G36),J36*(1+0.00001*(35-20)),J36*(1+0.00001*(G36-20))))</f>
        <v>108.6058910606</v>
      </c>
      <c r="O36" s="119" t="n">
        <f aca="false">IF(ISBLANK(E36),"",(0.999842594+(0.00006793952*E36)-(0.00000909529*E36^2)+(0.0000001001685*E36^3)-(0.000000001120083*E36^4)+(0.000000000006536332*E36^5)))</f>
        <v>0.999889786405409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3.44900571972233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3.35804095135529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154.032595442799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149.970108887527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2004</v>
      </c>
      <c r="E37" s="115" t="n">
        <v>9.9</v>
      </c>
      <c r="F37" s="116" t="n">
        <v>1.293</v>
      </c>
      <c r="G37" s="117" t="n">
        <v>34.663</v>
      </c>
      <c r="H37" s="115" t="n">
        <v>500</v>
      </c>
      <c r="I37" s="115" t="n">
        <v>505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110.33</v>
      </c>
      <c r="K37" s="119" t="n">
        <f aca="false">IF(ISBLANK(E37),"",(0.000824493-(0.0000040899*E37)+(0.000000076438*E37^2)-(0.00000000082467*E37^3)+(0.0000000000053875*E37^4)))</f>
        <v>0.000790746254013709</v>
      </c>
      <c r="L37" s="119" t="n">
        <f aca="false">IF(ISBLANK(E37),"",(-0.00000572466+(0.00000010227*E37)-(0.0000000016546*E37^2)))</f>
        <v>-4.874354346E-006</v>
      </c>
      <c r="M37" s="119" t="n">
        <f aca="false">IF(ISBLANK(E37),"",IF(ISBLANK(G37),(O37+(K37*35)+(L37*35^1.5)+(0.00000048314*35^2)),(O37+(K37*G37)+(L37*G37^1.5)+(0.00000048314*G37^2))))</f>
        <v>1.02670620746719</v>
      </c>
      <c r="N37" s="120" t="n">
        <f aca="false">IF(ISBLANK(D37),"",IF(ISBLANK(G37),J37*(1+0.00001*(35-20)),J37*(1+0.00001*(G37-20))))</f>
        <v>110.3461776879</v>
      </c>
      <c r="O37" s="119" t="n">
        <f aca="false">IF(ISBLANK(E37),"",(0.999842594+(0.00006793952*E37)-(0.00000909529*E37^2)+(0.0000001001685*E37^3)-(0.000000001120083*E37^4)+(0.000000000006536332*E37^5)))</f>
        <v>0.999710821396544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1.33023209349114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1.29563071092434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59.4081652953145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57.8628675498809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2005</v>
      </c>
      <c r="E38" s="115" t="n">
        <v>18</v>
      </c>
      <c r="F38" s="116" t="n">
        <v>1.713</v>
      </c>
      <c r="G38" s="117" t="n">
        <v>35.692</v>
      </c>
      <c r="H38" s="115" t="n">
        <v>100</v>
      </c>
      <c r="I38" s="115" t="n">
        <v>101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110.8</v>
      </c>
      <c r="K38" s="119" t="n">
        <f aca="false">IF(ISBLANK(E38),"",(0.000824493-(0.0000040899*E38)+(0.000000076438*E38^2)-(0.00000000082467*E38^3)+(0.0000000000053875*E38^4)))</f>
        <v>0.00077139679476</v>
      </c>
      <c r="L38" s="119" t="n">
        <f aca="false">IF(ISBLANK(E38),"",(-0.00000572466+(0.00000010227*E38)-(0.0000000016546*E38^2)))</f>
        <v>-4.4198904E-006</v>
      </c>
      <c r="M38" s="119" t="n">
        <f aca="false">IF(ISBLANK(E38),"",IF(ISBLANK(G38),(O38+(K38*35)+(L38*35^1.5)+(0.00000048314*35^2)),(O38+(K38*G38)+(L38*G38^1.5)+(0.00000048314*G38^2))))</f>
        <v>1.02580328802807</v>
      </c>
      <c r="N38" s="120" t="n">
        <f aca="false">IF(ISBLANK(D38),"",IF(ISBLANK(G38),J38*(1+0.00001*(35-20)),J38*(1+0.00001*(G38-20))))</f>
        <v>110.817386736</v>
      </c>
      <c r="O38" s="119" t="n">
        <f aca="false">IF(ISBLANK(E38),"",(0.999842594+(0.00006793952*E38)-(0.00000909529*E38^2)+(0.0000001001685*E38^3)-(0.000000001120083*E38^4)+(0.000000000006536332*E38^5)))</f>
        <v>0.998597583102777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1.7598194054716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1.71555250993058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78.5935346483618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76.6165750934996</v>
      </c>
      <c r="T38" s="32" t="n">
        <v>0.01</v>
      </c>
      <c r="U38" s="32" t="n">
        <v>0.01</v>
      </c>
      <c r="V38" s="124" t="n">
        <v>20.5</v>
      </c>
      <c r="W38" s="124" t="n">
        <v>20</v>
      </c>
      <c r="X38" s="124" t="n">
        <v>20.5</v>
      </c>
      <c r="Y38" s="124" t="n">
        <v>20</v>
      </c>
      <c r="Z38" s="32" t="n">
        <v>1.61</v>
      </c>
      <c r="AA38" s="124" t="n">
        <v>1.58</v>
      </c>
      <c r="AB38" s="32" t="n">
        <v>7.84</v>
      </c>
      <c r="AC38" s="32" t="n">
        <v>7.66</v>
      </c>
      <c r="AD38" s="142" t="s">
        <v>169</v>
      </c>
      <c r="AE38" s="142" t="s">
        <v>169</v>
      </c>
      <c r="AF38" s="142" t="s">
        <v>169</v>
      </c>
      <c r="AG38" s="142" t="s">
        <v>169</v>
      </c>
      <c r="AH38" s="142" t="n">
        <v>0.0021</v>
      </c>
      <c r="AI38" s="142" t="s">
        <v>169</v>
      </c>
      <c r="AJ38" s="142" t="s">
        <v>169</v>
      </c>
      <c r="AK38" s="142" t="s">
        <v>169</v>
      </c>
      <c r="AL38" s="142" t="s">
        <v>169</v>
      </c>
      <c r="AM38" s="142" t="s">
        <v>169</v>
      </c>
      <c r="AN38" s="142" t="s">
        <v>169</v>
      </c>
      <c r="AO38" s="142" t="s">
        <v>169</v>
      </c>
      <c r="AP38" s="142" t="s">
        <v>169</v>
      </c>
      <c r="AQ38" s="142"/>
      <c r="AR38" s="142" t="s">
        <v>169</v>
      </c>
      <c r="AS38" s="142" t="s">
        <v>169</v>
      </c>
      <c r="AT38" s="142"/>
      <c r="AU38" s="142" t="s">
        <v>169</v>
      </c>
      <c r="AV38" s="142" t="s">
        <v>169</v>
      </c>
      <c r="AW38" s="142"/>
      <c r="AX38" s="142" t="s">
        <v>169</v>
      </c>
      <c r="AY38" s="142" t="n">
        <v>0.0095</v>
      </c>
      <c r="AZ38" s="142"/>
      <c r="BA38" s="142" t="s">
        <v>169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2006</v>
      </c>
      <c r="E39" s="115" t="n">
        <v>18</v>
      </c>
      <c r="F39" s="116" t="n">
        <v>2.056</v>
      </c>
      <c r="G39" s="117" t="n">
        <v>35.755</v>
      </c>
      <c r="H39" s="115" t="n">
        <v>80</v>
      </c>
      <c r="I39" s="115" t="n">
        <v>81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108.87</v>
      </c>
      <c r="K39" s="119" t="n">
        <f aca="false">IF(ISBLANK(E39),"",(0.000824493-(0.0000040899*E39)+(0.000000076438*E39^2)-(0.00000000082467*E39^3)+(0.0000000000053875*E39^4)))</f>
        <v>0.00077139679476</v>
      </c>
      <c r="L39" s="119" t="n">
        <f aca="false">IF(ISBLANK(E39),"",(-0.00000572466+(0.00000010227*E39)-(0.0000000016546*E39^2)))</f>
        <v>-4.4198904E-006</v>
      </c>
      <c r="M39" s="119" t="n">
        <f aca="false">IF(ISBLANK(E39),"",IF(ISBLANK(G39),(O39+(K39*35)+(L39*35^1.5)+(0.00000048314*35^2)),(O39+(K39*G39)+(L39*G39^1.5)+(0.00000048314*G39^2))))</f>
        <v>1.02585156428188</v>
      </c>
      <c r="N39" s="120" t="n">
        <f aca="false">IF(ISBLANK(D39),"",IF(ISBLANK(G39),J39*(1+0.00001*(35-20)),J39*(1+0.00001*(G39-20))))</f>
        <v>108.8871524685</v>
      </c>
      <c r="O39" s="119" t="n">
        <f aca="false">IF(ISBLANK(E39),"",(0.999842594+(0.00006793952*E39)-(0.00000909529*E39^2)+(0.0000001001685*E39^3)-(0.000000001120083*E39^4)+(0.000000000006536332*E39^5)))</f>
        <v>0.998597583102777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2.15356020141804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2.09929026420658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96.1779985953296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93.7543031994657</v>
      </c>
      <c r="T39" s="32" t="n">
        <v>0.01</v>
      </c>
      <c r="U39" s="32" t="n">
        <v>0.01</v>
      </c>
      <c r="V39" s="124" t="n">
        <v>18.2</v>
      </c>
      <c r="W39" s="124" t="n">
        <v>17.7</v>
      </c>
      <c r="X39" s="124" t="n">
        <v>18.1</v>
      </c>
      <c r="Y39" s="124" t="n">
        <v>17.7</v>
      </c>
      <c r="Z39" s="32" t="n">
        <v>1.45</v>
      </c>
      <c r="AA39" s="32" t="n">
        <v>1.42</v>
      </c>
      <c r="AB39" s="32" t="n">
        <v>7.05</v>
      </c>
      <c r="AC39" s="32" t="n">
        <v>6.89</v>
      </c>
      <c r="AD39" s="142" t="n">
        <v>0.0136</v>
      </c>
      <c r="AE39" s="142" t="n">
        <v>0.0063</v>
      </c>
      <c r="AF39" s="142" t="s">
        <v>169</v>
      </c>
      <c r="AG39" s="142" t="n">
        <v>0.005</v>
      </c>
      <c r="AH39" s="142" t="n">
        <v>0.017</v>
      </c>
      <c r="AI39" s="142" t="s">
        <v>169</v>
      </c>
      <c r="AJ39" s="142" t="n">
        <v>0.0049</v>
      </c>
      <c r="AK39" s="142" t="s">
        <v>169</v>
      </c>
      <c r="AL39" s="142" t="n">
        <v>0.0241</v>
      </c>
      <c r="AM39" s="142" t="n">
        <v>0.0017</v>
      </c>
      <c r="AN39" s="142" t="s">
        <v>169</v>
      </c>
      <c r="AO39" s="142" t="s">
        <v>169</v>
      </c>
      <c r="AP39" s="142" t="n">
        <v>0.0028</v>
      </c>
      <c r="AQ39" s="142"/>
      <c r="AR39" s="142" t="s">
        <v>169</v>
      </c>
      <c r="AS39" s="142" t="s">
        <v>169</v>
      </c>
      <c r="AT39" s="142"/>
      <c r="AU39" s="142" t="n">
        <v>0.0016</v>
      </c>
      <c r="AV39" s="142" t="s">
        <v>169</v>
      </c>
      <c r="AW39" s="142"/>
      <c r="AX39" s="142" t="s">
        <v>169</v>
      </c>
      <c r="AY39" s="142" t="n">
        <v>0.0457</v>
      </c>
      <c r="AZ39" s="142"/>
      <c r="BA39" s="142" t="s">
        <v>169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2007</v>
      </c>
      <c r="E40" s="115" t="n">
        <v>18.5</v>
      </c>
      <c r="F40" s="116" t="n">
        <v>2.542</v>
      </c>
      <c r="G40" s="117" t="n">
        <v>35.791</v>
      </c>
      <c r="H40" s="115" t="n">
        <v>60</v>
      </c>
      <c r="I40" s="115" t="n">
        <v>60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109.77</v>
      </c>
      <c r="K40" s="119" t="n">
        <f aca="false">IF(ISBLANK(E40),"",(0.000824493-(0.0000040899*E40)+(0.000000076438*E40^2)-(0.00000000082467*E40^3)+(0.0000000000053875*E40^4)))</f>
        <v>0.000770400319460469</v>
      </c>
      <c r="L40" s="119" t="n">
        <f aca="false">IF(ISBLANK(E40),"",(-0.00000572466+(0.00000010227*E40)-(0.0000000016546*E40^2)))</f>
        <v>-4.39895185E-006</v>
      </c>
      <c r="M40" s="119" t="n">
        <f aca="false">IF(ISBLANK(E40),"",IF(ISBLANK(G40),(O40+(K40*35)+(L40*35^1.5)+(0.00000048314*35^2)),(O40+(K40*G40)+(L40*G40^1.5)+(0.00000048314*G40^2))))</f>
        <v>1.02575419162166</v>
      </c>
      <c r="N40" s="120" t="n">
        <f aca="false">IF(ISBLANK(D40),"",IF(ISBLANK(G40),J40*(1+0.00001*(35-20)),J40*(1+0.00001*(G40-20))))</f>
        <v>109.7873337807</v>
      </c>
      <c r="O40" s="119" t="n">
        <f aca="false">IF(ISBLANK(E40),"",(0.999842594+(0.00006793952*E40)-(0.00000909529*E40^2)+(0.0000001001685*E40^3)-(0.000000001120083*E40^4)+(0.000000000006536332*E40^5)))</f>
        <v>0.998503804726763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2.64414728736485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2.57775918340104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118.087617853714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115.12272513069</v>
      </c>
      <c r="T40" s="32" t="n">
        <v>0.05</v>
      </c>
      <c r="U40" s="32" t="n">
        <v>0.05</v>
      </c>
      <c r="V40" s="124" t="n">
        <v>15.3</v>
      </c>
      <c r="W40" s="124" t="n">
        <v>15</v>
      </c>
      <c r="X40" s="124" t="n">
        <v>15.2</v>
      </c>
      <c r="Y40" s="124" t="n">
        <v>14.9</v>
      </c>
      <c r="Z40" s="32" t="n">
        <v>1.26</v>
      </c>
      <c r="AA40" s="32" t="n">
        <v>1.23</v>
      </c>
      <c r="AB40" s="32" t="n">
        <v>4.95</v>
      </c>
      <c r="AC40" s="32" t="n">
        <v>4.84</v>
      </c>
      <c r="AD40" s="142" t="n">
        <v>0.0426</v>
      </c>
      <c r="AE40" s="142" t="n">
        <v>0.027</v>
      </c>
      <c r="AF40" s="142" t="s">
        <v>169</v>
      </c>
      <c r="AG40" s="142" t="n">
        <v>0.0226</v>
      </c>
      <c r="AH40" s="142" t="n">
        <v>0.0699</v>
      </c>
      <c r="AI40" s="142" t="n">
        <v>0.0034</v>
      </c>
      <c r="AJ40" s="142" t="n">
        <v>0.0102</v>
      </c>
      <c r="AK40" s="142" t="s">
        <v>169</v>
      </c>
      <c r="AL40" s="142" t="n">
        <v>0.0451</v>
      </c>
      <c r="AM40" s="142" t="n">
        <v>0.0053</v>
      </c>
      <c r="AN40" s="142" t="s">
        <v>169</v>
      </c>
      <c r="AO40" s="142" t="s">
        <v>169</v>
      </c>
      <c r="AP40" s="142" t="n">
        <v>0.016</v>
      </c>
      <c r="AQ40" s="142"/>
      <c r="AR40" s="142" t="n">
        <v>0.0831</v>
      </c>
      <c r="AS40" s="142" t="n">
        <v>0.0386</v>
      </c>
      <c r="AT40" s="142"/>
      <c r="AU40" s="142" t="n">
        <v>0.0265</v>
      </c>
      <c r="AV40" s="142" t="s">
        <v>169</v>
      </c>
      <c r="AW40" s="142"/>
      <c r="AX40" s="142" t="n">
        <v>0.0543</v>
      </c>
      <c r="AY40" s="142" t="n">
        <v>0.1849</v>
      </c>
      <c r="AZ40" s="142"/>
      <c r="BA40" s="142" t="s">
        <v>169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2008</v>
      </c>
      <c r="E41" s="115" t="n">
        <v>19.9</v>
      </c>
      <c r="F41" s="116" t="n">
        <v>2.865</v>
      </c>
      <c r="G41" s="117" t="n">
        <v>35.795</v>
      </c>
      <c r="H41" s="115" t="n">
        <v>40</v>
      </c>
      <c r="I41" s="115" t="n">
        <v>41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108.85</v>
      </c>
      <c r="K41" s="119" t="n">
        <f aca="false">IF(ISBLANK(E41),"",(0.000824493-(0.0000040899*E41)+(0.000000076438*E41^2)-(0.00000000082467*E41^3)+(0.0000000000053875*E41^4)))</f>
        <v>0.000767720197672209</v>
      </c>
      <c r="L41" s="119" t="n">
        <f aca="false">IF(ISBLANK(E41),"",(-0.00000572466+(0.00000010227*E41)-(0.0000000016546*E41^2)))</f>
        <v>-4.344725146E-006</v>
      </c>
      <c r="M41" s="119" t="n">
        <f aca="false">IF(ISBLANK(E41),"",IF(ISBLANK(G41),(O41+(K41*35)+(L41*35^1.5)+(0.00000048314*35^2)),(O41+(K41*G41)+(L41*G41^1.5)+(0.00000048314*G41^2))))</f>
        <v>1.02539602222501</v>
      </c>
      <c r="N41" s="120" t="n">
        <f aca="false">IF(ISBLANK(D41),"",IF(ISBLANK(G41),J41*(1+0.00001*(35-20)),J41*(1+0.00001*(G41-20))))</f>
        <v>108.8671928575</v>
      </c>
      <c r="O41" s="119" t="n">
        <f aca="false">IF(ISBLANK(E41),"",(0.999842594+(0.00006793952*E41)-(0.00000909529*E41^2)+(0.0000001001685*E41^3)-(0.000000001120083*E41^4)+(0.000000000006536332*E41^5)))</f>
        <v>0.99822689518796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3.00783162254498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2.93333654251777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134.329760262859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131.002809988844</v>
      </c>
      <c r="T41" s="32"/>
      <c r="U41" s="32"/>
      <c r="V41" s="124"/>
      <c r="W41" s="124"/>
      <c r="X41" s="124"/>
      <c r="Y41" s="124"/>
      <c r="Z41" s="32"/>
      <c r="AA41" s="32"/>
      <c r="AB41" s="32"/>
      <c r="AC41" s="3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2009</v>
      </c>
      <c r="E42" s="115" t="n">
        <v>20</v>
      </c>
      <c r="F42" s="116" t="n">
        <v>2.873</v>
      </c>
      <c r="G42" s="117" t="n">
        <v>35.796</v>
      </c>
      <c r="H42" s="115" t="n">
        <v>40</v>
      </c>
      <c r="I42" s="115" t="n">
        <v>41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109.15</v>
      </c>
      <c r="K42" s="119" t="n">
        <f aca="false">IF(ISBLANK(E42),"",(0.000824493-(0.0000040899*E42)+(0.000000076438*E42^2)-(0.00000000082467*E42^3)+(0.0000000000053875*E42^4)))</f>
        <v>0.00076753484</v>
      </c>
      <c r="L42" s="119" t="n">
        <f aca="false">IF(ISBLANK(E42),"",(-0.00000572466+(0.00000010227*E42)-(0.0000000016546*E42^2)))</f>
        <v>-4.3411E-006</v>
      </c>
      <c r="M42" s="119" t="n">
        <f aca="false">IF(ISBLANK(E42),"",IF(ISBLANK(G42),(O42+(K42*35)+(L42*35^1.5)+(0.00000048314*35^2)),(O42+(K42*G42)+(L42*G42^1.5)+(0.00000048314*G42^2))))</f>
        <v>1.02537035105879</v>
      </c>
      <c r="N42" s="120" t="n">
        <f aca="false">IF(ISBLANK(D42),"",IF(ISBLANK(G42),J42*(1+0.00001*(35-20)),J42*(1+0.00001*(G42-20))))</f>
        <v>109.167241334</v>
      </c>
      <c r="O42" s="119" t="n">
        <f aca="false">IF(ISBLANK(E42),"",(0.999842594+(0.00006793952*E42)-(0.00000909529*E42^2)+(0.0000001001685*E42^3)-(0.000000001120083*E42^4)+(0.000000000006536332*E42^5)))</f>
        <v>0.9982063193824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3.00782901658722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2.93340744003508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134.329643880785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131.005976271967</v>
      </c>
      <c r="T42" s="32" t="n">
        <v>0.15</v>
      </c>
      <c r="U42" s="32" t="n">
        <v>0.14</v>
      </c>
      <c r="V42" s="124" t="n">
        <v>12.1</v>
      </c>
      <c r="W42" s="124" t="n">
        <v>11.8</v>
      </c>
      <c r="X42" s="124" t="n">
        <v>11.9</v>
      </c>
      <c r="Y42" s="124" t="n">
        <v>11.7</v>
      </c>
      <c r="Z42" s="32" t="n">
        <v>1.09</v>
      </c>
      <c r="AA42" s="32" t="n">
        <v>1.06</v>
      </c>
      <c r="AB42" s="32" t="n">
        <v>3.8</v>
      </c>
      <c r="AC42" s="32" t="n">
        <v>3.71</v>
      </c>
      <c r="AD42" s="142" t="n">
        <v>0.0657</v>
      </c>
      <c r="AE42" s="142" t="n">
        <v>0.0486</v>
      </c>
      <c r="AF42" s="142" t="n">
        <v>0.0157</v>
      </c>
      <c r="AG42" s="142" t="n">
        <v>0.0285</v>
      </c>
      <c r="AH42" s="142" t="n">
        <v>0.1202</v>
      </c>
      <c r="AI42" s="142" t="n">
        <v>0.0073</v>
      </c>
      <c r="AJ42" s="142" t="n">
        <v>0.0246</v>
      </c>
      <c r="AK42" s="142" t="s">
        <v>169</v>
      </c>
      <c r="AL42" s="142" t="n">
        <v>0.0637</v>
      </c>
      <c r="AM42" s="142" t="n">
        <v>0.0087</v>
      </c>
      <c r="AN42" s="142" t="n">
        <v>0.0044</v>
      </c>
      <c r="AO42" s="142" t="s">
        <v>169</v>
      </c>
      <c r="AP42" s="142" t="n">
        <v>0.0276</v>
      </c>
      <c r="AQ42" s="142"/>
      <c r="AR42" s="142" t="n">
        <v>0.0302</v>
      </c>
      <c r="AS42" s="142" t="n">
        <v>0.0954</v>
      </c>
      <c r="AT42" s="142"/>
      <c r="AU42" s="142" t="n">
        <v>0.029</v>
      </c>
      <c r="AV42" s="142" t="s">
        <v>169</v>
      </c>
      <c r="AW42" s="142"/>
      <c r="AX42" s="142" t="n">
        <v>0.0413</v>
      </c>
      <c r="AY42" s="142" t="n">
        <v>0.3788</v>
      </c>
      <c r="AZ42" s="142"/>
      <c r="BA42" s="142" t="s">
        <v>169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2010</v>
      </c>
      <c r="E43" s="115" t="n">
        <v>26.4</v>
      </c>
      <c r="F43" s="116" t="n">
        <v>4.247</v>
      </c>
      <c r="G43" s="117" t="n">
        <v>35.235</v>
      </c>
      <c r="H43" s="115" t="n">
        <v>20</v>
      </c>
      <c r="I43" s="115" t="n">
        <v>20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109.42</v>
      </c>
      <c r="K43" s="119" t="n">
        <f aca="false">IF(ISBLANK(E43),"",(0.000824493-(0.0000040899*E43)+(0.000000076438*E43^2)-(0.00000000082467*E43^3)+(0.0000000000053875*E43^4)))</f>
        <v>0.00075723714718464</v>
      </c>
      <c r="L43" s="119" t="n">
        <f aca="false">IF(ISBLANK(E43),"",(-0.00000572466+(0.00000010227*E43)-(0.0000000016546*E43^2)))</f>
        <v>-4.177922016E-006</v>
      </c>
      <c r="M43" s="119" t="n">
        <f aca="false">IF(ISBLANK(E43),"",IF(ISBLANK(G43),(O43+(K43*35)+(L43*35^1.5)+(0.00000048314*35^2)),(O43+(K43*G43)+(L43*G43^1.5)+(0.00000048314*G43^2))))</f>
        <v>1.0230872081855</v>
      </c>
      <c r="N43" s="120" t="n">
        <f aca="false">IF(ISBLANK(D43),"",IF(ISBLANK(G43),J43*(1+0.00001*(35-20)),J43*(1+0.00001*(G43-20))))</f>
        <v>109.436670137</v>
      </c>
      <c r="O43" s="119" t="n">
        <f aca="false">IF(ISBLANK(E43),"",(0.999842594+(0.00006793952*E43)-(0.00000909529*E43^2)+(0.0000001001685*E43^3)-(0.000000001120083*E43^4)+(0.000000000006536332*E43^5)))</f>
        <v>0.996679955992022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4.44280217921433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4.34254494012672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198.415545323712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193.938057026059</v>
      </c>
      <c r="T43" s="32" t="n">
        <v>0.01</v>
      </c>
      <c r="U43" s="32" t="n">
        <v>0.01</v>
      </c>
      <c r="V43" s="124" t="n">
        <v>0.11</v>
      </c>
      <c r="W43" s="124" t="n">
        <v>0.11</v>
      </c>
      <c r="X43" s="124" t="n">
        <v>0.1</v>
      </c>
      <c r="Y43" s="124" t="n">
        <v>0.1</v>
      </c>
      <c r="Z43" s="32" t="n">
        <v>0.25</v>
      </c>
      <c r="AA43" s="32" t="n">
        <v>0.25</v>
      </c>
      <c r="AB43" s="32" t="n">
        <v>1.95</v>
      </c>
      <c r="AC43" s="32" t="n">
        <v>1.91</v>
      </c>
      <c r="AD43" s="142" t="n">
        <v>0.0202</v>
      </c>
      <c r="AE43" s="142" t="n">
        <v>0.0385</v>
      </c>
      <c r="AF43" s="142" t="n">
        <v>0.0451</v>
      </c>
      <c r="AG43" s="142" t="n">
        <v>0.0167</v>
      </c>
      <c r="AH43" s="142" t="n">
        <v>0.0527</v>
      </c>
      <c r="AI43" s="142" t="s">
        <v>169</v>
      </c>
      <c r="AJ43" s="142" t="n">
        <v>0.003</v>
      </c>
      <c r="AK43" s="142" t="s">
        <v>169</v>
      </c>
      <c r="AL43" s="142" t="n">
        <v>0.0403</v>
      </c>
      <c r="AM43" s="142" t="n">
        <v>0.0111</v>
      </c>
      <c r="AN43" s="142" t="s">
        <v>169</v>
      </c>
      <c r="AO43" s="142" t="s">
        <v>169</v>
      </c>
      <c r="AP43" s="142" t="n">
        <v>0.0565</v>
      </c>
      <c r="AQ43" s="142"/>
      <c r="AR43" s="142" t="s">
        <v>169</v>
      </c>
      <c r="AS43" s="142" t="n">
        <v>0.0049</v>
      </c>
      <c r="AT43" s="142"/>
      <c r="AU43" s="142" t="s">
        <v>169</v>
      </c>
      <c r="AV43" s="142" t="n">
        <v>0.0288</v>
      </c>
      <c r="AW43" s="142"/>
      <c r="AX43" s="142" t="n">
        <v>0.0191</v>
      </c>
      <c r="AY43" s="142" t="n">
        <v>0.3405</v>
      </c>
      <c r="AZ43" s="142"/>
      <c r="BA43" s="142" t="s">
        <v>169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2011</v>
      </c>
      <c r="E44" s="115" t="n">
        <v>29</v>
      </c>
      <c r="F44" s="116" t="n">
        <v>4.328</v>
      </c>
      <c r="G44" s="117" t="n">
        <v>34.192</v>
      </c>
      <c r="H44" s="115" t="n">
        <v>10</v>
      </c>
      <c r="I44" s="115" t="n">
        <v>10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110.81</v>
      </c>
      <c r="K44" s="119" t="n">
        <f aca="false">IF(ISBLANK(E44),"",(0.000824493-(0.0000040899*E44)+(0.000000076438*E44^2)-(0.00000000082467*E44^3)+(0.0000000000053875*E44^4)))</f>
        <v>0.0007538678577575</v>
      </c>
      <c r="L44" s="119" t="n">
        <f aca="false">IF(ISBLANK(E44),"",(-0.00000572466+(0.00000010227*E44)-(0.0000000016546*E44^2)))</f>
        <v>-4.1503486E-006</v>
      </c>
      <c r="M44" s="119" t="n">
        <f aca="false">IF(ISBLANK(E44),"",IF(ISBLANK(G44),(O44+(K44*35)+(L44*35^1.5)+(0.00000048314*35^2)),(O44+(K44*G44)+(L44*G44^1.5)+(0.00000048314*G44^2))))</f>
        <v>1.02145985431786</v>
      </c>
      <c r="N44" s="120" t="n">
        <f aca="false">IF(ISBLANK(D44),"",IF(ISBLANK(G44),J44*(1+0.00001*(35-20)),J44*(1+0.00001*(G44-20))))</f>
        <v>110.8257261552</v>
      </c>
      <c r="O44" s="119" t="n">
        <f aca="false">IF(ISBLANK(E44),"",(0.999842594+(0.00006793952*E44)-(0.00000909529*E44^2)+(0.0000001001685*E44^3)-(0.000000001120083*E44^4)+(0.000000000006536332*E44^5)))</f>
        <v>0.995948564991743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4.47003914958015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4.37612807853842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199.631948420249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195.437879987526</v>
      </c>
      <c r="T44" s="32"/>
      <c r="U44" s="32"/>
      <c r="V44" s="124"/>
      <c r="W44" s="124"/>
      <c r="X44" s="124"/>
      <c r="Y44" s="124"/>
      <c r="Z44" s="32"/>
      <c r="AA44" s="32"/>
      <c r="AB44" s="32"/>
      <c r="AC44" s="3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2012</v>
      </c>
      <c r="E45" s="115" t="n">
        <v>29.1</v>
      </c>
      <c r="F45" s="116" t="n">
        <v>4.313</v>
      </c>
      <c r="G45" s="117" t="n">
        <v>34.169</v>
      </c>
      <c r="H45" s="115" t="n">
        <v>0</v>
      </c>
      <c r="I45" s="115" t="n">
        <v>2.3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110.46</v>
      </c>
      <c r="K45" s="119" t="n">
        <f aca="false">IF(ISBLANK(E45),"",(0.000824493-(0.0000040899*E45)+(0.000000076438*E45^2)-(0.00000000082467*E45^3)+(0.0000000000053875*E45^4)))</f>
        <v>0.000753747020782669</v>
      </c>
      <c r="L45" s="119" t="n">
        <f aca="false">IF(ISBLANK(E45),"",(-0.00000572466+(0.00000010227*E45)-(0.0000000016546*E45^2)))</f>
        <v>-4.149734826E-006</v>
      </c>
      <c r="M45" s="119" t="n">
        <f aca="false">IF(ISBLANK(E45),"",IF(ISBLANK(G45),(O45+(K45*35)+(L45*35^1.5)+(0.00000048314*35^2)),(O45+(K45*G45)+(L45*G45^1.5)+(0.00000048314*G45^2))))</f>
        <v>1.02140924041004</v>
      </c>
      <c r="N45" s="120" t="n">
        <f aca="false">IF(ISBLANK(D45),"",IF(ISBLANK(G45),J45*(1+0.00001*(35-20)),J45*(1+0.00001*(G45-20))))</f>
        <v>110.4756510774</v>
      </c>
      <c r="O45" s="119" t="n">
        <f aca="false">IF(ISBLANK(E45),"",(0.999842594+(0.00006793952*E45)-(0.00000909529*E45^2)+(0.0000001001685*E45^3)-(0.000000001120083*E45^4)+(0.000000000006536332*E45^5)))</f>
        <v>0.995919218845254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4.46886999332001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4.37520027871102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199.579733901672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195.396444447234</v>
      </c>
      <c r="T45" s="32" t="n">
        <v>0.01</v>
      </c>
      <c r="U45" s="32" t="n">
        <v>0.01</v>
      </c>
      <c r="V45" s="124" t="n">
        <v>0.1</v>
      </c>
      <c r="W45" s="124" t="n">
        <v>0.1</v>
      </c>
      <c r="X45" s="124" t="n">
        <v>0.09</v>
      </c>
      <c r="Y45" s="124" t="n">
        <v>0.09</v>
      </c>
      <c r="Z45" s="32" t="n">
        <v>0.04</v>
      </c>
      <c r="AA45" s="32" t="n">
        <v>0.04</v>
      </c>
      <c r="AB45" s="32" t="n">
        <v>3.01</v>
      </c>
      <c r="AC45" s="32" t="n">
        <v>2.94</v>
      </c>
      <c r="AD45" s="142" t="n">
        <v>0.0065</v>
      </c>
      <c r="AE45" s="142" t="n">
        <v>0.0242</v>
      </c>
      <c r="AF45" s="142" t="n">
        <v>0.0326</v>
      </c>
      <c r="AG45" s="142" t="n">
        <v>0.0083</v>
      </c>
      <c r="AH45" s="142" t="n">
        <v>0.0289</v>
      </c>
      <c r="AI45" s="142" t="s">
        <v>169</v>
      </c>
      <c r="AJ45" s="142" t="s">
        <v>169</v>
      </c>
      <c r="AK45" s="142" t="n">
        <v>0.0014</v>
      </c>
      <c r="AL45" s="142" t="n">
        <v>0.0255</v>
      </c>
      <c r="AM45" s="142" t="n">
        <v>0.0156</v>
      </c>
      <c r="AN45" s="142" t="s">
        <v>169</v>
      </c>
      <c r="AO45" s="142" t="n">
        <v>0.0013</v>
      </c>
      <c r="AP45" s="142" t="n">
        <v>0.0939</v>
      </c>
      <c r="AQ45" s="142"/>
      <c r="AR45" s="142" t="n">
        <v>0.0023</v>
      </c>
      <c r="AS45" s="142" t="n">
        <v>0.0047</v>
      </c>
      <c r="AT45" s="142"/>
      <c r="AU45" s="142" t="s">
        <v>169</v>
      </c>
      <c r="AV45" s="142" t="n">
        <v>0.0322</v>
      </c>
      <c r="AW45" s="142"/>
      <c r="AX45" s="142" t="n">
        <v>0.0514</v>
      </c>
      <c r="AY45" s="142" t="n">
        <v>0.2592</v>
      </c>
      <c r="AZ45" s="142"/>
      <c r="BA45" s="142" t="s">
        <v>169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J2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15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-6°15</v>
      </c>
      <c r="P9" s="29" t="s">
        <v>16</v>
      </c>
      <c r="Q9" s="33" t="n">
        <f aca="false">IF(ISBLANK(I9),"",IF(ISBLANK(J9),"",IF(J9&gt;60,"ERREUR !!",O11*(I9+(J9/60)))))</f>
        <v>-6.25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30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9°30</v>
      </c>
      <c r="P10" s="29" t="s">
        <v>14</v>
      </c>
      <c r="Q10" s="33" t="n">
        <f aca="false">IF(ISBLANK(I10),"",IF(ISBLANK(J10),"",IF(J10&gt;60,"ERREUR !!",O12*(I10+(J10/60)))))</f>
        <v>9.5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41352</v>
      </c>
      <c r="K11" s="38"/>
      <c r="L11" s="38"/>
      <c r="M11" s="38"/>
      <c r="N11" s="39" t="str">
        <f aca="false">I9&amp;"°"&amp;J9</f>
        <v>6°15</v>
      </c>
      <c r="O11" s="40" t="n">
        <f aca="false">IF(P9=M10,-1,1)</f>
        <v>-1</v>
      </c>
      <c r="P11" s="41" t="str">
        <f aca="false">TEXT(J11,"aaaa-mm-jj")&amp;"T"&amp;TEXT(J12,"hh:mm:ss")&amp;"z"</f>
        <v>2017-03-20T12:10:00z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0.506944444444444</v>
      </c>
      <c r="K12" s="46"/>
      <c r="L12" s="46"/>
      <c r="M12" s="46"/>
      <c r="N12" s="47" t="str">
        <f aca="false">I10&amp;"°"&amp;J10</f>
        <v>9°30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21.2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21.2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4.989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0.997951281016373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0.020046631843863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5.00315002463985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4.988940132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0.00499994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0.00401503104330921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2086</v>
      </c>
      <c r="E35" s="115" t="n">
        <v>6.4</v>
      </c>
      <c r="F35" s="116" t="n">
        <v>5.074</v>
      </c>
      <c r="G35" s="117" t="n">
        <v>34.942</v>
      </c>
      <c r="H35" s="115" t="n">
        <v>2000</v>
      </c>
      <c r="I35" s="115" t="n">
        <v>2021.7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108.404759918703</v>
      </c>
      <c r="K35" s="119" t="n">
        <f aca="false">IF(ISBLANK(E35),"",(0.000824493-(0.0000040899*E35)+(0.000000076438*E35^2)-(0.00000000082467*E35^3)+(0.0000000000053875*E35^4)))</f>
        <v>0.00080124139691264</v>
      </c>
      <c r="L35" s="119" t="n">
        <f aca="false">IF(ISBLANK(E35),"",(-0.00000572466+(0.00000010227*E35)-(0.0000000016546*E35^2)))</f>
        <v>-5.137904416E-006</v>
      </c>
      <c r="M35" s="119" t="n">
        <f aca="false">IF(ISBLANK(E35),"",IF(ISBLANK(G35),(O35+(K35*35)+(L35*35^1.5)+(0.00000048314*35^2)),(O35+(K35*G35)+(L35*G35^1.5)+(0.00000048314*G35^2))))</f>
        <v>1.02745495142714</v>
      </c>
      <c r="N35" s="120" t="n">
        <f aca="false">IF(ISBLANK(D35),"",IF(ISBLANK(G35),J35*(1+0.00001*(35-20)),J35*(1+0.00001*(G35-20))))</f>
        <v>108.42095775793</v>
      </c>
      <c r="O35" s="119" t="n">
        <f aca="false">IF(ISBLANK(E35),"",(0.999842594+(0.00006793952*E35)-(0.00000909529*E35^2)+(0.0000001001685*E35^3)-(0.000000001120083*E35^4)+(0.000000000006536332*E35^5)))</f>
        <v>0.999929313416752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5.35579026898104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5.21267648916559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239.189593412693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232.798132006135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2087</v>
      </c>
      <c r="E36" s="115" t="n">
        <v>7.5</v>
      </c>
      <c r="F36" s="116" t="n">
        <v>3.333</v>
      </c>
      <c r="G36" s="197" t="n">
        <v>34.632</v>
      </c>
      <c r="H36" s="115" t="n">
        <v>1000</v>
      </c>
      <c r="I36" s="115" t="n">
        <v>1009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111.385509914614</v>
      </c>
      <c r="K36" s="119" t="n">
        <f aca="false">IF(ISBLANK(E36),"",(0.000824493-(0.0000040899*E36)+(0.000000076438*E36^2)-(0.00000000082467*E36^3)+(0.0000000000053875*E36^4)))</f>
        <v>0.000797787526230469</v>
      </c>
      <c r="L36" s="119" t="n">
        <f aca="false">IF(ISBLANK(E36),"",(-0.00000572466+(0.00000010227*E36)-(0.0000000016546*E36^2)))</f>
        <v>-5.05070625E-006</v>
      </c>
      <c r="M36" s="119" t="n">
        <f aca="false">IF(ISBLANK(E36),"",IF(ISBLANK(G36),(O36+(K36*35)+(L36*35^1.5)+(0.00000048314*35^2)),(O36+(K36*G36)+(L36*G36^1.5)+(0.00000048314*G36^2))))</f>
        <v>1.02705848107058</v>
      </c>
      <c r="N36" s="120" t="n">
        <f aca="false">IF(ISBLANK(D36),"",IF(ISBLANK(G36),J36*(1+0.00001*(35-20)),J36*(1+0.00001*(G36-20))))</f>
        <v>111.401807842425</v>
      </c>
      <c r="O36" s="119" t="n">
        <f aca="false">IF(ISBLANK(E36),"",(0.999842594+(0.00006793952*E36)-(0.00000909529*E36^2)+(0.0000001001685*E36^3)-(0.000000001120083*E36^4)+(0.000000000006536332*E36^5)))</f>
        <v>0.999879400021043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3.41684488065458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3.32682602172074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152.596292370034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148.576050130048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2088</v>
      </c>
      <c r="E37" s="115" t="n">
        <v>10.1</v>
      </c>
      <c r="F37" s="116" t="n">
        <v>1.359</v>
      </c>
      <c r="G37" s="117" t="n">
        <v>34.666</v>
      </c>
      <c r="H37" s="115" t="n">
        <v>500</v>
      </c>
      <c r="I37" s="115" t="n">
        <v>505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109.244678688073</v>
      </c>
      <c r="K37" s="119" t="n">
        <f aca="false">IF(ISBLANK(E37),"",(0.000824493-(0.0000040899*E37)+(0.000000076438*E37^2)-(0.00000000082467*E37^3)+(0.0000000000053875*E37^4)))</f>
        <v>0.000790188854595369</v>
      </c>
      <c r="L37" s="119" t="n">
        <f aca="false">IF(ISBLANK(E37),"",(-0.00000572466+(0.00000010227*E37)-(0.0000000016546*E37^2)))</f>
        <v>-4.860518746E-006</v>
      </c>
      <c r="M37" s="119" t="n">
        <f aca="false">IF(ISBLANK(E37),"",IF(ISBLANK(G37),(O37+(K37*35)+(L37*35^1.5)+(0.00000048314*35^2)),(O37+(K37*G37)+(L37*G37^1.5)+(0.00000048314*G37^2))))</f>
        <v>1.02667443844377</v>
      </c>
      <c r="N37" s="120" t="n">
        <f aca="false">IF(ISBLANK(D37),"",IF(ISBLANK(G37),J37*(1+0.00001*(35-20)),J37*(1+0.00001*(G37-20))))</f>
        <v>109.260700512649</v>
      </c>
      <c r="O37" s="119" t="n">
        <f aca="false">IF(ISBLANK(E37),"",(0.999842594+(0.00006793952*E37)-(0.00000909529*E37^2)+(0.0000001001685*E37^3)-(0.000000001120083*E37^4)+(0.000000000006536332*E37^5)))</f>
        <v>0.999693207671267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1.4115200174974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1.37484675243009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63.0384839814341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61.4006559635279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2089</v>
      </c>
      <c r="E38" s="115" t="n">
        <v>17.5</v>
      </c>
      <c r="F38" s="116" t="n">
        <v>1.775</v>
      </c>
      <c r="G38" s="117" t="n">
        <v>35.709</v>
      </c>
      <c r="H38" s="115" t="n">
        <v>100</v>
      </c>
      <c r="I38" s="115" t="n">
        <v>102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110.153296882051</v>
      </c>
      <c r="K38" s="119" t="n">
        <f aca="false">IF(ISBLANK(E38),"",(0.000824493-(0.0000040899*E38)+(0.000000076438*E38^2)-(0.00000000082467*E38^3)+(0.0000000000053875*E38^4)))</f>
        <v>0.000772414460292969</v>
      </c>
      <c r="L38" s="119" t="n">
        <f aca="false">IF(ISBLANK(E38),"",(-0.00000572466+(0.00000010227*E38)-(0.0000000016546*E38^2)))</f>
        <v>-4.44165625E-006</v>
      </c>
      <c r="M38" s="119" t="n">
        <f aca="false">IF(ISBLANK(E38),"",IF(ISBLANK(G38),(O38+(K38*35)+(L38*35^1.5)+(0.00000048314*35^2)),(O38+(K38*G38)+(L38*G38^1.5)+(0.00000048314*G38^2))))</f>
        <v>1.02593904716989</v>
      </c>
      <c r="N38" s="120" t="n">
        <f aca="false">IF(ISBLANK(D38),"",IF(ISBLANK(G38),J38*(1+0.00001*(35-20)),J38*(1+0.00001*(G38-20))))</f>
        <v>110.170600863458</v>
      </c>
      <c r="O38" s="119" t="n">
        <f aca="false">IF(ISBLANK(E38),"",(0.999842594+(0.00006793952*E38)-(0.00000909529*E38^2)+(0.0000001001685*E38^3)-(0.000000001120083*E38^4)+(0.000000000006536332*E38^5)))</f>
        <v>0.998688620195579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1.83294593573551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1.78660315229428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81.8593654899478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79.7896967814624</v>
      </c>
      <c r="T38" s="32" t="n">
        <v>0.01</v>
      </c>
      <c r="U38" s="32" t="n">
        <v>0.01</v>
      </c>
      <c r="V38" s="124" t="n">
        <v>19.9</v>
      </c>
      <c r="W38" s="124" t="n">
        <v>19.5</v>
      </c>
      <c r="X38" s="124" t="n">
        <v>19.9</v>
      </c>
      <c r="Y38" s="124" t="n">
        <v>19.4</v>
      </c>
      <c r="Z38" s="32" t="n">
        <v>1.55</v>
      </c>
      <c r="AA38" s="124" t="n">
        <v>1.52</v>
      </c>
      <c r="AB38" s="124" t="n">
        <v>7.56</v>
      </c>
      <c r="AC38" s="124" t="n">
        <v>7.39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2090</v>
      </c>
      <c r="E39" s="115" t="n">
        <v>18</v>
      </c>
      <c r="F39" s="116" t="n">
        <v>2.437</v>
      </c>
      <c r="G39" s="117" t="n">
        <v>35.752</v>
      </c>
      <c r="H39" s="115" t="n">
        <v>80</v>
      </c>
      <c r="I39" s="115" t="n">
        <v>80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112.008002694155</v>
      </c>
      <c r="K39" s="119" t="n">
        <f aca="false">IF(ISBLANK(E39),"",(0.000824493-(0.0000040899*E39)+(0.000000076438*E39^2)-(0.00000000082467*E39^3)+(0.0000000000053875*E39^4)))</f>
        <v>0.00077139679476</v>
      </c>
      <c r="L39" s="119" t="n">
        <f aca="false">IF(ISBLANK(E39),"",(-0.00000572466+(0.00000010227*E39)-(0.0000000016546*E39^2)))</f>
        <v>-4.4198904E-006</v>
      </c>
      <c r="M39" s="119" t="n">
        <f aca="false">IF(ISBLANK(E39),"",IF(ISBLANK(G39),(O39+(K39*35)+(L39*35^1.5)+(0.00000048314*35^2)),(O39+(K39*G39)+(L39*G39^1.5)+(0.00000048314*G39^2))))</f>
        <v>1.0258492653756</v>
      </c>
      <c r="N39" s="120" t="n">
        <f aca="false">IF(ISBLANK(D39),"",IF(ISBLANK(G39),J39*(1+0.00001*(35-20)),J39*(1+0.00001*(G39-20))))</f>
        <v>112.025646194739</v>
      </c>
      <c r="O39" s="119" t="n">
        <f aca="false">IF(ISBLANK(E39),"",(0.999842594+(0.00006793952*E39)-(0.00000909529*E39^2)+(0.0000001001685*E39^3)-(0.000000001120083*E39^4)+(0.000000000006536332*E39^5)))</f>
        <v>0.998597583102777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2.47994224142859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2.41745286089434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110.754220502201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107.963444767541</v>
      </c>
      <c r="T39" s="32" t="n">
        <v>0.02</v>
      </c>
      <c r="U39" s="32" t="n">
        <v>0.02</v>
      </c>
      <c r="V39" s="124" t="n">
        <v>16.8</v>
      </c>
      <c r="W39" s="124" t="n">
        <v>16.4</v>
      </c>
      <c r="X39" s="124" t="n">
        <v>16.8</v>
      </c>
      <c r="Y39" s="124" t="n">
        <v>16.4</v>
      </c>
      <c r="Z39" s="32" t="n">
        <v>1.33</v>
      </c>
      <c r="AA39" s="32" t="n">
        <v>1.3</v>
      </c>
      <c r="AB39" s="124" t="n">
        <v>5.65</v>
      </c>
      <c r="AC39" s="124" t="n">
        <v>5.53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2091</v>
      </c>
      <c r="E40" s="115" t="n">
        <v>19.1</v>
      </c>
      <c r="F40" s="116" t="n">
        <v>2.417</v>
      </c>
      <c r="G40" s="117" t="n">
        <v>35.776</v>
      </c>
      <c r="H40" s="115" t="n">
        <v>60</v>
      </c>
      <c r="I40" s="115" t="n">
        <v>59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108.770580132604</v>
      </c>
      <c r="K40" s="119" t="n">
        <f aca="false">IF(ISBLANK(E40),"",(0.000824493-(0.0000040899*E40)+(0.000000076438*E40^2)-(0.00000000082467*E40^3)+(0.0000000000053875*E40^4)))</f>
        <v>0.000769232065238169</v>
      </c>
      <c r="L40" s="119" t="n">
        <f aca="false">IF(ISBLANK(E40),"",(-0.00000572466+(0.00000010227*E40)-(0.0000000016546*E40^2)))</f>
        <v>-4.374917626E-006</v>
      </c>
      <c r="M40" s="119" t="n">
        <f aca="false">IF(ISBLANK(E40),"",IF(ISBLANK(G40),(O40+(K40*35)+(L40*35^1.5)+(0.00000048314*35^2)),(O40+(K40*G40)+(L40*G40^1.5)+(0.00000048314*G40^2))))</f>
        <v>1.02558994641227</v>
      </c>
      <c r="N40" s="120" t="n">
        <f aca="false">IF(ISBLANK(D40),"",IF(ISBLANK(G40),J40*(1+0.00001*(35-20)),J40*(1+0.00001*(G40-20))))</f>
        <v>108.787739779326</v>
      </c>
      <c r="O40" s="119" t="n">
        <f aca="false">IF(ISBLANK(E40),"",(0.999842594+(0.00006793952*E40)-(0.00000909529*E40^2)+(0.0000001001685*E40^3)-(0.000000001120083*E40^4)+(0.000000000006536332*E40^5)))</f>
        <v>0.998387694553484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2.53404642273523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2.47081831447339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113.170513239355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110.346745924382</v>
      </c>
      <c r="T40" s="32" t="n">
        <v>0.07</v>
      </c>
      <c r="U40" s="32" t="n">
        <v>0.06</v>
      </c>
      <c r="V40" s="124" t="n">
        <v>15.6</v>
      </c>
      <c r="W40" s="124" t="n">
        <v>15.3</v>
      </c>
      <c r="X40" s="124" t="n">
        <v>15.5</v>
      </c>
      <c r="Y40" s="124" t="n">
        <v>15.2</v>
      </c>
      <c r="Z40" s="32" t="n">
        <v>1.29</v>
      </c>
      <c r="AA40" s="32" t="n">
        <v>1.26</v>
      </c>
      <c r="AB40" s="124" t="n">
        <v>4.86</v>
      </c>
      <c r="AC40" s="124" t="n">
        <v>4.75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2092</v>
      </c>
      <c r="E41" s="115" t="n">
        <v>20.4</v>
      </c>
      <c r="F41" s="116" t="n">
        <v>2.784</v>
      </c>
      <c r="G41" s="117" t="n">
        <v>35.856</v>
      </c>
      <c r="H41" s="115" t="n">
        <v>40</v>
      </c>
      <c r="I41" s="115" t="n">
        <v>39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107.214138279002</v>
      </c>
      <c r="K41" s="119" t="n">
        <f aca="false">IF(ISBLANK(E41),"",(0.000824493-(0.0000040899*E41)+(0.000000076438*E41^2)-(0.00000000082467*E41^3)+(0.0000000000053875*E41^4)))</f>
        <v>0.00076680136339104</v>
      </c>
      <c r="L41" s="119" t="n">
        <f aca="false">IF(ISBLANK(E41),"",(-0.00000572466+(0.00000010227*E41)-(0.0000000016546*E41^2)))</f>
        <v>-4.326930336E-006</v>
      </c>
      <c r="M41" s="119" t="n">
        <f aca="false">IF(ISBLANK(E41),"",IF(ISBLANK(G41),(O41+(K41*35)+(L41*35^1.5)+(0.00000048314*35^2)),(O41+(K41*G41)+(L41*G41^1.5)+(0.00000048314*G41^2))))</f>
        <v>1.02530953334232</v>
      </c>
      <c r="N41" s="120" t="n">
        <f aca="false">IF(ISBLANK(D41),"",IF(ISBLANK(G41),J41*(1+0.00001*(35-20)),J41*(1+0.00001*(G41-20))))</f>
        <v>107.231138152768</v>
      </c>
      <c r="O41" s="119" t="n">
        <f aca="false">IF(ISBLANK(E41),"",(0.999842594+(0.00006793952*E41)-(0.00000909529*E41^2)+(0.0000001001685*E41^3)-(0.000000001120083*E41^4)+(0.000000000006536332*E41^5)))</f>
        <v>0.998122968256003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2.96447915606271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2.89130166028893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132.393639109761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129.125532148504</v>
      </c>
      <c r="T41" s="32" t="n">
        <v>0.11</v>
      </c>
      <c r="U41" s="32" t="n">
        <v>0.11</v>
      </c>
      <c r="V41" s="124" t="n">
        <v>11.8</v>
      </c>
      <c r="W41" s="124" t="n">
        <v>11.6</v>
      </c>
      <c r="X41" s="124" t="n">
        <v>11.7</v>
      </c>
      <c r="Y41" s="124" t="n">
        <v>11.4</v>
      </c>
      <c r="Z41" s="32" t="n">
        <v>0.98</v>
      </c>
      <c r="AA41" s="32" t="n">
        <v>0.96</v>
      </c>
      <c r="AB41" s="124" t="n">
        <v>3.95</v>
      </c>
      <c r="AC41" s="124" t="n">
        <v>3.86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2093</v>
      </c>
      <c r="E42" s="115" t="n">
        <v>25</v>
      </c>
      <c r="F42" s="116" t="n">
        <v>4.175</v>
      </c>
      <c r="G42" s="117" t="n">
        <v>35.539</v>
      </c>
      <c r="H42" s="115" t="n">
        <v>20</v>
      </c>
      <c r="I42" s="115" t="n">
        <v>20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109.121163085939</v>
      </c>
      <c r="K42" s="119" t="n">
        <f aca="false">IF(ISBLANK(E42),"",(0.000824493-(0.0000040899*E42)+(0.000000076438*E42^2)-(0.00000000082467*E42^3)+(0.0000000000053875*E42^4)))</f>
        <v>0.0007592382734375</v>
      </c>
      <c r="L42" s="119" t="n">
        <f aca="false">IF(ISBLANK(E42),"",(-0.00000572466+(0.00000010227*E42)-(0.0000000016546*E42^2)))</f>
        <v>-4.202035E-006</v>
      </c>
      <c r="M42" s="119" t="n">
        <f aca="false">IF(ISBLANK(E42),"",IF(ISBLANK(G42),(O42+(K42*35)+(L42*35^1.5)+(0.00000048314*35^2)),(O42+(K42*G42)+(L42*G42^1.5)+(0.00000048314*G42^2))))</f>
        <v>1.02375048099175</v>
      </c>
      <c r="N42" s="120" t="n">
        <f aca="false">IF(ISBLANK(D42),"",IF(ISBLANK(G42),J42*(1+0.00001*(35-20)),J42*(1+0.00001*(G42-20))))</f>
        <v>109.138119423471</v>
      </c>
      <c r="O42" s="119" t="n">
        <f aca="false">IF(ISBLANK(E42),"",(0.999842594+(0.00006793952*E42)-(0.00000909529*E42^2)+(0.0000001001685*E42^3)-(0.000000001120083*E42^4)+(0.000000000006536332*E42^5)))</f>
        <v>0.997047957507813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4.37452037636139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4.2730337690524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195.3660800083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190.83368812588</v>
      </c>
      <c r="T42" s="32" t="n">
        <v>0.03</v>
      </c>
      <c r="U42" s="32" t="n">
        <v>0.03</v>
      </c>
      <c r="V42" s="124" t="n">
        <v>0.14</v>
      </c>
      <c r="W42" s="124" t="n">
        <v>0.14</v>
      </c>
      <c r="X42" s="124" t="n">
        <v>0.11</v>
      </c>
      <c r="Y42" s="124" t="n">
        <v>0.11</v>
      </c>
      <c r="Z42" s="32" t="n">
        <v>0.18</v>
      </c>
      <c r="AA42" s="32" t="n">
        <v>0.17</v>
      </c>
      <c r="AB42" s="124" t="n">
        <v>2.52</v>
      </c>
      <c r="AC42" s="124" t="n">
        <v>2.46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2094</v>
      </c>
      <c r="E43" s="115" t="n">
        <v>25.1</v>
      </c>
      <c r="F43" s="116" t="n">
        <v>4.225</v>
      </c>
      <c r="G43" s="117" t="n">
        <v>35.566</v>
      </c>
      <c r="H43" s="115" t="n">
        <v>20</v>
      </c>
      <c r="I43" s="115" t="n">
        <v>20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110.234050870896</v>
      </c>
      <c r="K43" s="119" t="n">
        <f aca="false">IF(ISBLANK(E43),"",(0.000824493-(0.0000040899*E43)+(0.000000076438*E43^2)-(0.00000000082467*E43^3)+(0.0000000000053875*E43^4)))</f>
        <v>0.000759090867310869</v>
      </c>
      <c r="L43" s="119" t="n">
        <f aca="false">IF(ISBLANK(E43),"",(-0.00000572466+(0.00000010227*E43)-(0.0000000016546*E43^2)))</f>
        <v>-4.200097546E-006</v>
      </c>
      <c r="M43" s="119" t="n">
        <f aca="false">IF(ISBLANK(E43),"",IF(ISBLANK(G43),(O43+(K43*35)+(L43*35^1.5)+(0.00000048314*35^2)),(O43+(K43*G43)+(L43*G43^1.5)+(0.00000048314*G43^2))))</f>
        <v>1.02374038916158</v>
      </c>
      <c r="N43" s="120" t="n">
        <f aca="false">IF(ISBLANK(D43),"",IF(ISBLANK(G43),J43*(1+0.00001*(35-20)),J43*(1+0.00001*(G43-20))))</f>
        <v>110.251209903255</v>
      </c>
      <c r="O43" s="119" t="n">
        <f aca="false">IF(ISBLANK(E43),"",(0.999842594+(0.00006793952*E43)-(0.00000909529*E43^2)+(0.0000001001685*E43^3)-(0.000000001120083*E43^4)+(0.000000000006536332*E43^5)))</f>
        <v>0.99702228512452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4.38157332517019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4.27996528373625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195.681064702101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191.143249571661</v>
      </c>
      <c r="T43" s="32"/>
      <c r="U43" s="32"/>
      <c r="V43" s="124"/>
      <c r="W43" s="124"/>
      <c r="X43" s="124"/>
      <c r="Y43" s="124"/>
      <c r="Z43" s="32"/>
      <c r="AA43" s="32"/>
      <c r="AB43" s="124"/>
      <c r="AC43" s="124"/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2095</v>
      </c>
      <c r="E44" s="115" t="n">
        <v>28.9</v>
      </c>
      <c r="F44" s="116" t="n">
        <v>4.466</v>
      </c>
      <c r="G44" s="117" t="n">
        <v>35.265</v>
      </c>
      <c r="H44" s="115" t="n">
        <v>10</v>
      </c>
      <c r="I44" s="115" t="n">
        <v>10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112.364432902446</v>
      </c>
      <c r="K44" s="119" t="n">
        <f aca="false">IF(ISBLANK(E44),"",(0.000824493-(0.0000040899*E44)+(0.000000076438*E44^2)-(0.00000000082467*E44^3)+(0.0000000000053875*E44^4)))</f>
        <v>0.000753989332274109</v>
      </c>
      <c r="L44" s="119" t="n">
        <f aca="false">IF(ISBLANK(E44),"",(-0.00000572466+(0.00000010227*E44)-(0.0000000016546*E44^2)))</f>
        <v>-4.150995466E-006</v>
      </c>
      <c r="M44" s="119" t="n">
        <f aca="false">IF(ISBLANK(E44),"",IF(ISBLANK(G44),(O44+(K44*35)+(L44*35^1.5)+(0.00000048314*35^2)),(O44+(K44*G44)+(L44*G44^1.5)+(0.00000048314*G44^2))))</f>
        <v>1.02229880202716</v>
      </c>
      <c r="N44" s="120" t="n">
        <f aca="false">IF(ISBLANK(D44),"",IF(ISBLANK(G44),J44*(1+0.00001*(35-20)),J44*(1+0.00001*(G44-20))))</f>
        <v>112.381585333129</v>
      </c>
      <c r="O44" s="119" t="n">
        <f aca="false">IF(ISBLANK(E44),"",(0.999842594+(0.00006793952*E44)-(0.00000909529*E44^2)+(0.0000001001685*E44^3)-(0.000000001120083*E44^4)+(0.000000000006536332*E44^5)))</f>
        <v>0.995977822369731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4.54299008652895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4.44389651784826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202.889937264383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198.464418487103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2096</v>
      </c>
      <c r="E45" s="115" t="n">
        <v>29.8</v>
      </c>
      <c r="F45" s="116" t="n">
        <v>4.233</v>
      </c>
      <c r="G45" s="117" t="n">
        <v>29.811</v>
      </c>
      <c r="H45" s="115" t="n">
        <v>0</v>
      </c>
      <c r="I45" s="115" t="n">
        <v>3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107.289889000376</v>
      </c>
      <c r="K45" s="119" t="n">
        <f aca="false">IF(ISBLANK(E45),"",(0.000824493-(0.0000040899*E45)+(0.000000076438*E45^2)-(0.00000000082467*E45^3)+(0.0000000000053875*E45^4)))</f>
        <v>0.00075291891464198</v>
      </c>
      <c r="L45" s="119" t="n">
        <f aca="false">IF(ISBLANK(E45),"",(-0.00000572466+(0.00000010227*E45)-(0.0000000016546*E45^2)))</f>
        <v>-4.146364984E-006</v>
      </c>
      <c r="M45" s="119" t="n">
        <f aca="false">IF(ISBLANK(E45),"",IF(ISBLANK(G45),(O45+(K45*35)+(L45*35^1.5)+(0.00000048314*35^2)),(O45+(K45*G45)+(L45*G45^1.5)+(0.00000048314*G45^2))))</f>
        <v>1.01791106416221</v>
      </c>
      <c r="N45" s="120" t="n">
        <f aca="false">IF(ISBLANK(D45),"",IF(ISBLANK(G45),J45*(1+0.00001*(35-20)),J45*(1+0.00001*(G45-20))))</f>
        <v>107.300415211386</v>
      </c>
      <c r="O45" s="119" t="n">
        <f aca="false">IF(ISBLANK(E45),"",(0.999842594+(0.00006793952*E45)-(0.00000909529*E45^2)+(0.0000001001685*E45^3)-(0.000000001120083*E45^4)+(0.000000000006536332*E45^5)))</f>
        <v>0.995711322940028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4.51293552999937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4.43352635499029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201.547700769772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198.001287013866</v>
      </c>
      <c r="T45" s="32" t="n">
        <v>0.01</v>
      </c>
      <c r="U45" s="32" t="n">
        <v>0</v>
      </c>
      <c r="V45" s="124" t="n">
        <v>0.06</v>
      </c>
      <c r="W45" s="124" t="n">
        <v>0.06</v>
      </c>
      <c r="X45" s="124" t="n">
        <v>0.06</v>
      </c>
      <c r="Y45" s="124" t="n">
        <v>0.05</v>
      </c>
      <c r="Z45" s="32" t="n">
        <v>0</v>
      </c>
      <c r="AA45" s="32" t="n">
        <v>0</v>
      </c>
      <c r="AB45" s="124" t="n">
        <v>25.03</v>
      </c>
      <c r="AC45" s="124" t="n">
        <v>24.46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-6°0</v>
      </c>
      <c r="P9" s="29" t="s">
        <v>16</v>
      </c>
      <c r="Q9" s="33" t="n">
        <f aca="false">IF(ISBLANK(I9),"",IF(ISBLANK(J9),"",IF(J9&gt;60,"ERREUR !!",O11*(I9+(J9/60)))))</f>
        <v>-6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10°0</v>
      </c>
      <c r="P10" s="29" t="s">
        <v>14</v>
      </c>
      <c r="Q10" s="33" t="n">
        <f aca="false">IF(ISBLANK(I10),"",IF(ISBLANK(J10),"",IF(J10&gt;60,"ERREUR !!",O12*(I10+(J10/60)))))</f>
        <v>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41352</v>
      </c>
      <c r="K11" s="38"/>
      <c r="L11" s="38"/>
      <c r="M11" s="38"/>
      <c r="N11" s="39" t="str">
        <f aca="false">I9&amp;"°"&amp;J9</f>
        <v>6°0</v>
      </c>
      <c r="O11" s="40" t="n">
        <f aca="false">IF(P9=M10,-1,1)</f>
        <v>-1</v>
      </c>
      <c r="P11" s="41" t="str">
        <f aca="false">TEXT(J11,"aaaa-mm-jj")&amp;"T"&amp;TEXT(J12,"hh:mm:ss")&amp;"z"</f>
        <v>2017-03-20T17:09:00z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0.714583333333333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21.2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21.2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4.989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0.997951281016373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0.020046631843863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5.00315002463985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4.988940132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0.00499994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0.00401503104330921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2051</v>
      </c>
      <c r="E35" s="115" t="n">
        <v>6.8</v>
      </c>
      <c r="F35" s="116" t="n">
        <v>5.222</v>
      </c>
      <c r="G35" s="117" t="n">
        <v>34.944</v>
      </c>
      <c r="H35" s="115" t="n">
        <v>2000</v>
      </c>
      <c r="I35" s="115" t="n">
        <v>2022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111.838273331523</v>
      </c>
      <c r="K35" s="119" t="n">
        <f aca="false">IF(ISBLANK(E35),"",(0.000824493-(0.0000040899*E35)+(0.000000076438*E35^2)-(0.00000000082467*E35^3)+(0.0000000000053875*E35^4)))</f>
        <v>0.00079996838969888</v>
      </c>
      <c r="L35" s="119" t="n">
        <f aca="false">IF(ISBLANK(E35),"",(-0.00000572466+(0.00000010227*E35)-(0.0000000016546*E35^2)))</f>
        <v>-5.105732704E-006</v>
      </c>
      <c r="M35" s="119" t="n">
        <f aca="false">IF(ISBLANK(E35),"",IF(ISBLANK(G35),(O35+(K35*35)+(L35*35^1.5)+(0.00000048314*35^2)),(O35+(K35*G35)+(L35*G35^1.5)+(0.00000048314*G35^2))))</f>
        <v>1.02740259137778</v>
      </c>
      <c r="N35" s="120" t="n">
        <f aca="false">IF(ISBLANK(D35),"",IF(ISBLANK(G35),J35*(1+0.00001*(35-20)),J35*(1+0.00001*(G35-20))))</f>
        <v>111.85498644309</v>
      </c>
      <c r="O35" s="119" t="n">
        <f aca="false">IF(ISBLANK(E35),"",(0.999842594+(0.00006793952*E35)-(0.00000909529*E35^2)+(0.0000001001685*E35^3)-(0.000000001120083*E35^4)+(0.000000000006536332*E35^5)))</f>
        <v>0.99991321285054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5.34013632588121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5.19770571993584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238.490488313855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232.129537452335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2052</v>
      </c>
      <c r="E36" s="115" t="n">
        <v>7.8</v>
      </c>
      <c r="F36" s="116" t="n">
        <v>3.393</v>
      </c>
      <c r="G36" s="117" t="n">
        <v>34.615</v>
      </c>
      <c r="H36" s="115" t="n">
        <v>1000</v>
      </c>
      <c r="I36" s="115" t="n">
        <v>1008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117.881589078711</v>
      </c>
      <c r="K36" s="119" t="n">
        <f aca="false">IF(ISBLANK(E36),"",(0.000824493-(0.0000040899*E36)+(0.000000076438*E36^2)-(0.00000000082467*E36^3)+(0.0000000000053875*E36^4)))</f>
        <v>0.00079687086098358</v>
      </c>
      <c r="L36" s="119" t="n">
        <f aca="false">IF(ISBLANK(E36),"",(-0.00000572466+(0.00000010227*E36)-(0.0000000016546*E36^2)))</f>
        <v>-5.027619864E-006</v>
      </c>
      <c r="M36" s="119" t="n">
        <f aca="false">IF(ISBLANK(E36),"",IF(ISBLANK(G36),(O36+(K36*35)+(L36*35^1.5)+(0.00000048314*35^2)),(O36+(K36*G36)+(L36*G36^1.5)+(0.00000048314*G36^2))))</f>
        <v>1.02700142175218</v>
      </c>
      <c r="N36" s="120" t="n">
        <f aca="false">IF(ISBLANK(D36),"",IF(ISBLANK(G36),J36*(1+0.00001*(35-20)),J36*(1+0.00001*(G36-20))))</f>
        <v>117.898817472955</v>
      </c>
      <c r="O36" s="119" t="n">
        <f aca="false">IF(ISBLANK(E36),"",(0.999842594+(0.00006793952*E36)-(0.00000909529*E36^2)+(0.0000001001685*E36^3)-(0.000000001120083*E36^4)+(0.000000000006536332*E36^5)))</f>
        <v>0.999862742696217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3.28360517349796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3.19727422372575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146.645807048419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142.790266831592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2053</v>
      </c>
      <c r="E37" s="115" t="n">
        <v>10.5</v>
      </c>
      <c r="F37" s="116" t="n">
        <v>1.451</v>
      </c>
      <c r="G37" s="117" t="n">
        <v>34.657</v>
      </c>
      <c r="H37" s="115" t="n">
        <v>500</v>
      </c>
      <c r="I37" s="115" t="n">
        <v>505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118.025819941595</v>
      </c>
      <c r="K37" s="119" t="n">
        <f aca="false">IF(ISBLANK(E37),"",(0.000824493-(0.0000040899*E37)+(0.000000076438*E37^2)-(0.00000000082467*E37^3)+(0.0000000000053875*E37^4)))</f>
        <v>0.000789087166290469</v>
      </c>
      <c r="L37" s="119" t="n">
        <f aca="false">IF(ISBLANK(E37),"",(-0.00000572466+(0.00000010227*E37)-(0.0000000016546*E37^2)))</f>
        <v>-4.83324465E-006</v>
      </c>
      <c r="M37" s="119" t="n">
        <f aca="false">IF(ISBLANK(E37),"",IF(ISBLANK(G37),(O37+(K37*35)+(L37*35^1.5)+(0.00000048314*35^2)),(O37+(K37*G37)+(L37*G37^1.5)+(0.00000048314*G37^2))))</f>
        <v>1.02659796771559</v>
      </c>
      <c r="N37" s="120" t="n">
        <f aca="false">IF(ISBLANK(D37),"",IF(ISBLANK(G37),J37*(1+0.00001*(35-20)),J37*(1+0.00001*(G37-20))))</f>
        <v>118.043118986024</v>
      </c>
      <c r="O37" s="119" t="n">
        <f aca="false">IF(ISBLANK(E37),"",(0.999842594+(0.00006793952*E37)-(0.00000909529*E37^2)+(0.0000001001685*E37^3)-(0.000000001120083*E37^4)+(0.000000000006536332*E37^5)))</f>
        <v>0.999656380338444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1.39400203505727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1.35788505227537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62.2561308856579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60.6431464346182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2054</v>
      </c>
      <c r="E38" s="115" t="n">
        <v>17.7</v>
      </c>
      <c r="F38" s="116" t="n">
        <v>2.429</v>
      </c>
      <c r="G38" s="117" t="n">
        <v>35.717</v>
      </c>
      <c r="H38" s="115" t="n">
        <v>100</v>
      </c>
      <c r="I38" s="115" t="n">
        <v>101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116.885647043745</v>
      </c>
      <c r="K38" s="119" t="n">
        <f aca="false">IF(ISBLANK(E38),"",(0.000824493-(0.0000040899*E38)+(0.000000076438*E38^2)-(0.00000000082467*E38^3)+(0.0000000000053875*E38^4)))</f>
        <v>0.000772004830209229</v>
      </c>
      <c r="L38" s="119" t="n">
        <f aca="false">IF(ISBLANK(E38),"",(-0.00000572466+(0.00000010227*E38)-(0.0000000016546*E38^2)))</f>
        <v>-4.432850634E-006</v>
      </c>
      <c r="M38" s="119" t="n">
        <f aca="false">IF(ISBLANK(E38),"",IF(ISBLANK(G38),(O38+(K38*35)+(L38*35^1.5)+(0.00000048314*35^2)),(O38+(K38*G38)+(L38*G38^1.5)+(0.00000048314*G38^2))))</f>
        <v>1.02589634898351</v>
      </c>
      <c r="N38" s="120" t="n">
        <f aca="false">IF(ISBLANK(D38),"",IF(ISBLANK(G38),J38*(1+0.00001*(35-20)),J38*(1+0.00001*(G38-20))))</f>
        <v>116.904017960891</v>
      </c>
      <c r="O38" s="119" t="n">
        <f aca="false">IF(ISBLANK(E38),"",(0.999842594+(0.00006793952*E38)-(0.00000909529*E38^2)+(0.0000001001685*E38^3)-(0.000000001120083*E38^4)+(0.000000000006536332*E38^5)))</f>
        <v>0.99865253627382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2.36679430073085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2.30705012555696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105.70103347064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103.032858607374</v>
      </c>
      <c r="T38" s="32" t="n">
        <v>0.01</v>
      </c>
      <c r="U38" s="32" t="n">
        <v>0.01</v>
      </c>
      <c r="V38" s="124" t="n">
        <v>17.7</v>
      </c>
      <c r="W38" s="124" t="n">
        <v>17.3</v>
      </c>
      <c r="X38" s="124" t="n">
        <v>17.7</v>
      </c>
      <c r="Y38" s="124" t="n">
        <v>17.3</v>
      </c>
      <c r="Z38" s="32" t="n">
        <v>1.3</v>
      </c>
      <c r="AA38" s="124" t="n">
        <v>1.27</v>
      </c>
      <c r="AB38" s="32" t="n">
        <v>6.21</v>
      </c>
      <c r="AC38" s="32" t="n">
        <v>6.07</v>
      </c>
      <c r="AD38" s="142" t="n">
        <v>0.0024</v>
      </c>
      <c r="AE38" s="142" t="n">
        <v>0.0029</v>
      </c>
      <c r="AF38" s="142" t="s">
        <v>169</v>
      </c>
      <c r="AG38" s="142" t="n">
        <v>0.0021</v>
      </c>
      <c r="AH38" s="142" t="n">
        <v>0.0053</v>
      </c>
      <c r="AI38" s="142" t="s">
        <v>169</v>
      </c>
      <c r="AJ38" s="142" t="s">
        <v>169</v>
      </c>
      <c r="AK38" s="142" t="s">
        <v>169</v>
      </c>
      <c r="AL38" s="142" t="n">
        <v>0.0019</v>
      </c>
      <c r="AM38" s="142" t="n">
        <v>0.0008</v>
      </c>
      <c r="AN38" s="142" t="s">
        <v>169</v>
      </c>
      <c r="AO38" s="142" t="s">
        <v>169</v>
      </c>
      <c r="AP38" s="142" t="n">
        <v>0.0029</v>
      </c>
      <c r="AQ38" s="142"/>
      <c r="AR38" s="142" t="s">
        <v>169</v>
      </c>
      <c r="AS38" s="142" t="s">
        <v>169</v>
      </c>
      <c r="AT38" s="142"/>
      <c r="AU38" s="142" t="s">
        <v>169</v>
      </c>
      <c r="AV38" s="142" t="s">
        <v>169</v>
      </c>
      <c r="AW38" s="142"/>
      <c r="AX38" s="142" t="s">
        <v>169</v>
      </c>
      <c r="AY38" s="142" t="n">
        <v>0.0129</v>
      </c>
      <c r="AZ38" s="142"/>
      <c r="BA38" s="142" t="s">
        <v>169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2055</v>
      </c>
      <c r="E39" s="115" t="n">
        <v>18.3</v>
      </c>
      <c r="F39" s="116" t="n">
        <v>2.285</v>
      </c>
      <c r="G39" s="117" t="n">
        <v>35.77</v>
      </c>
      <c r="H39" s="115" t="n">
        <v>80</v>
      </c>
      <c r="I39" s="115" t="n">
        <v>81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116.476882270713</v>
      </c>
      <c r="K39" s="119" t="n">
        <f aca="false">IF(ISBLANK(E39),"",(0.000824493-(0.0000040899*E39)+(0.000000076438*E39^2)-(0.00000000082467*E39^3)+(0.0000000000053875*E39^4)))</f>
        <v>0.000770796387639649</v>
      </c>
      <c r="L39" s="119" t="n">
        <f aca="false">IF(ISBLANK(E39),"",(-0.00000572466+(0.00000010227*E39)-(0.0000000016546*E39^2)))</f>
        <v>-4.407227994E-006</v>
      </c>
      <c r="M39" s="119" t="n">
        <f aca="false">IF(ISBLANK(E39),"",IF(ISBLANK(G39),(O39+(K39*35)+(L39*35^1.5)+(0.00000048314*35^2)),(O39+(K39*G39)+(L39*G39^1.5)+(0.00000048314*G39^2))))</f>
        <v>1.02578835119896</v>
      </c>
      <c r="N39" s="120" t="n">
        <f aca="false">IF(ISBLANK(D39),"",IF(ISBLANK(G39),J39*(1+0.00001*(35-20)),J39*(1+0.00001*(G39-20))))</f>
        <v>116.495250675047</v>
      </c>
      <c r="O39" s="119" t="n">
        <f aca="false">IF(ISBLANK(E39),"",(0.999842594+(0.00006793952*E39)-(0.00000909529*E39^2)+(0.0000001001685*E39^3)-(0.000000001120083*E39^4)+(0.000000000006536332*E39^5)))</f>
        <v>0.998541643085094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2.23354302827483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2.17739168675899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99.750031642754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97.2423127306564</v>
      </c>
      <c r="T39" s="32" t="n">
        <v>0.02</v>
      </c>
      <c r="U39" s="32" t="n">
        <v>0.02</v>
      </c>
      <c r="V39" s="124" t="n">
        <v>17.8</v>
      </c>
      <c r="W39" s="124" t="n">
        <v>17.4</v>
      </c>
      <c r="X39" s="124" t="n">
        <v>17.7</v>
      </c>
      <c r="Y39" s="124" t="n">
        <v>17.3</v>
      </c>
      <c r="Z39" s="32" t="n">
        <v>1.31</v>
      </c>
      <c r="AA39" s="32" t="n">
        <v>1.28</v>
      </c>
      <c r="AB39" s="32" t="n">
        <v>6.31</v>
      </c>
      <c r="AC39" s="32" t="n">
        <v>6.17</v>
      </c>
      <c r="AD39" s="142" t="n">
        <v>0.0101</v>
      </c>
      <c r="AE39" s="142" t="n">
        <v>0.0069</v>
      </c>
      <c r="AF39" s="142" t="s">
        <v>169</v>
      </c>
      <c r="AG39" s="142" t="n">
        <v>0.0062</v>
      </c>
      <c r="AH39" s="142" t="n">
        <v>0.0153</v>
      </c>
      <c r="AI39" s="142" t="s">
        <v>169</v>
      </c>
      <c r="AJ39" s="142" t="n">
        <v>0.0012</v>
      </c>
      <c r="AK39" s="142" t="s">
        <v>169</v>
      </c>
      <c r="AL39" s="142" t="n">
        <v>0.0165</v>
      </c>
      <c r="AM39" s="142" t="n">
        <v>0.0017</v>
      </c>
      <c r="AN39" s="142" t="s">
        <v>169</v>
      </c>
      <c r="AO39" s="142" t="s">
        <v>169</v>
      </c>
      <c r="AP39" s="142" t="n">
        <v>0.0031</v>
      </c>
      <c r="AQ39" s="142"/>
      <c r="AR39" s="142" t="n">
        <v>0.0129</v>
      </c>
      <c r="AS39" s="142" t="n">
        <v>0.0092</v>
      </c>
      <c r="AT39" s="142"/>
      <c r="AU39" s="142" t="n">
        <v>0.0097</v>
      </c>
      <c r="AV39" s="142" t="s">
        <v>169</v>
      </c>
      <c r="AW39" s="142"/>
      <c r="AX39" s="142" t="n">
        <v>0.0077</v>
      </c>
      <c r="AY39" s="142" t="n">
        <v>0.0445</v>
      </c>
      <c r="AZ39" s="142"/>
      <c r="BA39" s="142" t="s">
        <v>169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2056</v>
      </c>
      <c r="E40" s="115" t="n">
        <v>18.9</v>
      </c>
      <c r="F40" s="116" t="n">
        <v>2.206</v>
      </c>
      <c r="G40" s="117" t="n">
        <v>35.832</v>
      </c>
      <c r="H40" s="115" t="n">
        <v>60</v>
      </c>
      <c r="I40" s="115" t="n">
        <v>59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117.328924917993</v>
      </c>
      <c r="K40" s="119" t="n">
        <f aca="false">IF(ISBLANK(E40),"",(0.000824493-(0.0000040899*E40)+(0.000000076438*E40^2)-(0.00000000082467*E40^3)+(0.0000000000053875*E40^4)))</f>
        <v>0.000769618178500609</v>
      </c>
      <c r="L40" s="119" t="n">
        <f aca="false">IF(ISBLANK(E40),"",(-0.00000572466+(0.00000010227*E40)-(0.0000000016546*E40^2)))</f>
        <v>-4.382796666E-006</v>
      </c>
      <c r="M40" s="119" t="n">
        <f aca="false">IF(ISBLANK(E40),"",IF(ISBLANK(G40),(O40+(K40*35)+(L40*35^1.5)+(0.00000048314*35^2)),(O40+(K40*G40)+(L40*G40^1.5)+(0.00000048314*G40^2))))</f>
        <v>1.02568404113539</v>
      </c>
      <c r="N40" s="120" t="n">
        <f aca="false">IF(ISBLANK(D40),"",IF(ISBLANK(G40),J40*(1+0.00001*(35-20)),J40*(1+0.00001*(G40-20))))</f>
        <v>117.347500433386</v>
      </c>
      <c r="O40" s="119" t="n">
        <f aca="false">IF(ISBLANK(E40),"",(0.999842594+(0.00006793952*E40)-(0.00000909529*E40^2)+(0.0000001001685*E40^3)-(0.000000001120083*E40^4)+(0.000000000006536332*E40^5)))</f>
        <v>0.998426828577223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2.13987304482621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2.08628871953342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95.5667301819383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93.1736542143625</v>
      </c>
      <c r="T40" s="32" t="n">
        <v>0.03</v>
      </c>
      <c r="U40" s="32" t="n">
        <v>0.03</v>
      </c>
      <c r="V40" s="124" t="n">
        <v>17.1</v>
      </c>
      <c r="W40" s="124" t="n">
        <v>16.7</v>
      </c>
      <c r="X40" s="124" t="n">
        <v>17.1</v>
      </c>
      <c r="Y40" s="124" t="n">
        <v>16.7</v>
      </c>
      <c r="Z40" s="32" t="n">
        <v>1.28</v>
      </c>
      <c r="AA40" s="32" t="n">
        <v>1.25</v>
      </c>
      <c r="AB40" s="32" t="n">
        <v>6.75</v>
      </c>
      <c r="AC40" s="32" t="n">
        <v>6.6</v>
      </c>
      <c r="AD40" s="142" t="n">
        <v>0.0062</v>
      </c>
      <c r="AE40" s="142" t="n">
        <v>0.0057</v>
      </c>
      <c r="AF40" s="142" t="s">
        <v>169</v>
      </c>
      <c r="AG40" s="142" t="n">
        <v>0.0042</v>
      </c>
      <c r="AH40" s="142" t="n">
        <v>0.0125</v>
      </c>
      <c r="AI40" s="142" t="s">
        <v>169</v>
      </c>
      <c r="AJ40" s="142" t="s">
        <v>169</v>
      </c>
      <c r="AK40" s="142" t="s">
        <v>169</v>
      </c>
      <c r="AL40" s="142" t="n">
        <v>0.0101</v>
      </c>
      <c r="AM40" s="142" t="n">
        <v>0.0014</v>
      </c>
      <c r="AN40" s="142" t="s">
        <v>169</v>
      </c>
      <c r="AO40" s="142" t="s">
        <v>169</v>
      </c>
      <c r="AP40" s="142" t="n">
        <v>0.0067</v>
      </c>
      <c r="AQ40" s="142"/>
      <c r="AR40" s="142" t="n">
        <v>0.0057</v>
      </c>
      <c r="AS40" s="142" t="n">
        <v>0.0048</v>
      </c>
      <c r="AT40" s="142"/>
      <c r="AU40" s="142" t="s">
        <v>169</v>
      </c>
      <c r="AV40" s="142" t="n">
        <v>0.0128</v>
      </c>
      <c r="AW40" s="142"/>
      <c r="AX40" s="142" t="n">
        <v>0.0043</v>
      </c>
      <c r="AY40" s="142" t="n">
        <v>0.0774</v>
      </c>
      <c r="AZ40" s="142"/>
      <c r="BA40" s="142" t="s">
        <v>169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2057</v>
      </c>
      <c r="E41" s="115" t="n">
        <v>19.8</v>
      </c>
      <c r="F41" s="116" t="n">
        <v>2.894</v>
      </c>
      <c r="G41" s="117" t="n">
        <v>35.846</v>
      </c>
      <c r="H41" s="115" t="n">
        <v>40</v>
      </c>
      <c r="I41" s="115" t="n">
        <v>40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117.674004191901</v>
      </c>
      <c r="K41" s="119" t="n">
        <f aca="false">IF(ISBLANK(E41),"",(0.000824493-(0.0000040899*E41)+(0.000000076438*E41^2)-(0.00000000082467*E41^3)+(0.0000000000053875*E41^4)))</f>
        <v>0.00076790635546998</v>
      </c>
      <c r="L41" s="119" t="n">
        <f aca="false">IF(ISBLANK(E41),"",(-0.00000572466+(0.00000010227*E41)-(0.0000000016546*E41^2)))</f>
        <v>-4.348383384E-006</v>
      </c>
      <c r="M41" s="119" t="n">
        <f aca="false">IF(ISBLANK(E41),"",IF(ISBLANK(G41),(O41+(K41*35)+(L41*35^1.5)+(0.00000048314*35^2)),(O41+(K41*G41)+(L41*G41^1.5)+(0.00000048314*G41^2))))</f>
        <v>1.02546131042161</v>
      </c>
      <c r="N41" s="120" t="n">
        <f aca="false">IF(ISBLANK(D41),"",IF(ISBLANK(G41),J41*(1+0.00001*(35-20)),J41*(1+0.00001*(G41-20))))</f>
        <v>117.692650814605</v>
      </c>
      <c r="O41" s="119" t="n">
        <f aca="false">IF(ISBLANK(E41),"",(0.999842594+(0.00006793952*E41)-(0.00000909529*E41^2)+(0.0000001001685*E41^3)-(0.000000001120083*E41^4)+(0.000000000006536332*E41^5)))</f>
        <v>0.998247365763169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2.80350238165784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2.73389386139318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125.204416364839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122.095699849819</v>
      </c>
      <c r="T41" s="32" t="n">
        <v>0.08</v>
      </c>
      <c r="U41" s="32" t="n">
        <v>0.08</v>
      </c>
      <c r="V41" s="124" t="n">
        <v>13.6</v>
      </c>
      <c r="W41" s="124" t="n">
        <v>13.2</v>
      </c>
      <c r="X41" s="124" t="n">
        <v>13.5</v>
      </c>
      <c r="Y41" s="124" t="n">
        <v>13.2</v>
      </c>
      <c r="Z41" s="32" t="n">
        <v>1.1</v>
      </c>
      <c r="AA41" s="32" t="n">
        <v>1.08</v>
      </c>
      <c r="AB41" s="32" t="n">
        <v>4.37</v>
      </c>
      <c r="AC41" s="32" t="n">
        <v>4.27</v>
      </c>
      <c r="AD41" s="142" t="n">
        <v>0.0185</v>
      </c>
      <c r="AE41" s="142" t="n">
        <v>0.0145</v>
      </c>
      <c r="AF41" s="142" t="n">
        <v>0.0019</v>
      </c>
      <c r="AG41" s="142" t="n">
        <v>0.0086</v>
      </c>
      <c r="AH41" s="142" t="n">
        <v>0.0349</v>
      </c>
      <c r="AI41" s="142" t="s">
        <v>169</v>
      </c>
      <c r="AJ41" s="142" t="n">
        <v>0.0063</v>
      </c>
      <c r="AK41" s="142" t="s">
        <v>169</v>
      </c>
      <c r="AL41" s="142" t="n">
        <v>0.0197</v>
      </c>
      <c r="AM41" s="142" t="n">
        <v>0.0029</v>
      </c>
      <c r="AN41" s="142" t="s">
        <v>169</v>
      </c>
      <c r="AO41" s="142" t="s">
        <v>169</v>
      </c>
      <c r="AP41" s="142" t="n">
        <v>0.0074</v>
      </c>
      <c r="AQ41" s="142"/>
      <c r="AR41" s="142" t="n">
        <v>0.0267</v>
      </c>
      <c r="AS41" s="142" t="n">
        <v>0.0206</v>
      </c>
      <c r="AT41" s="142"/>
      <c r="AU41" s="142" t="n">
        <v>0.014</v>
      </c>
      <c r="AV41" s="142" t="s">
        <v>169</v>
      </c>
      <c r="AW41" s="142"/>
      <c r="AX41" s="142" t="n">
        <v>0.0161</v>
      </c>
      <c r="AY41" s="142" t="n">
        <v>0.095</v>
      </c>
      <c r="AZ41" s="142"/>
      <c r="BA41" s="142" t="s">
        <v>169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2059</v>
      </c>
      <c r="E42" s="115" t="n">
        <v>24</v>
      </c>
      <c r="F42" s="116" t="n">
        <v>4.453</v>
      </c>
      <c r="G42" s="117" t="n">
        <v>35.795</v>
      </c>
      <c r="H42" s="115" t="n">
        <v>20</v>
      </c>
      <c r="I42" s="115" t="n">
        <v>19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115.844362159689</v>
      </c>
      <c r="K42" s="119" t="n">
        <f aca="false">IF(ISBLANK(E42),"",(0.000824493-(0.0000040899*E42)+(0.000000076438*E42^2)-(0.00000000082467*E42^3)+(0.0000000000053875*E42^4)))</f>
        <v>0.00076075089312</v>
      </c>
      <c r="L42" s="119" t="n">
        <f aca="false">IF(ISBLANK(E42),"",(-0.00000572466+(0.00000010227*E42)-(0.0000000016546*E42^2)))</f>
        <v>-4.2232296E-006</v>
      </c>
      <c r="M42" s="119" t="n">
        <f aca="false">IF(ISBLANK(E42),"",IF(ISBLANK(G42),(O42+(K42*35)+(L42*35^1.5)+(0.00000048314*35^2)),(O42+(K42*G42)+(L42*G42^1.5)+(0.00000048314*G42^2))))</f>
        <v>1.02424509445932</v>
      </c>
      <c r="N42" s="120" t="n">
        <f aca="false">IF(ISBLANK(D42),"",IF(ISBLANK(G42),J42*(1+0.00001*(35-20)),J42*(1+0.00001*(G42-20))))</f>
        <v>115.862659776692</v>
      </c>
      <c r="O42" s="119" t="n">
        <f aca="false">IF(ISBLANK(E42),"",(0.999842594+(0.00006793952*E42)-(0.00000909529*E42^2)+(0.0000001001685*E42^3)-(0.000000001120083*E42^4)+(0.000000000006536332*E42^5)))</f>
        <v>0.997299414480647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4.39121553706583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4.28727026452967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196.11168588536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191.469490013895</v>
      </c>
      <c r="T42" s="32" t="n">
        <v>0.58</v>
      </c>
      <c r="U42" s="32" t="n">
        <v>0.56</v>
      </c>
      <c r="V42" s="124" t="n">
        <v>0.35</v>
      </c>
      <c r="W42" s="124" t="n">
        <v>0.34</v>
      </c>
      <c r="X42" s="124" t="n">
        <v>0</v>
      </c>
      <c r="Y42" s="124" t="n">
        <v>0</v>
      </c>
      <c r="Z42" s="32" t="n">
        <v>0.37</v>
      </c>
      <c r="AA42" s="32" t="n">
        <v>0.36</v>
      </c>
      <c r="AB42" s="32" t="n">
        <v>2.42</v>
      </c>
      <c r="AC42" s="32" t="n">
        <v>2.36</v>
      </c>
      <c r="AD42" s="142" t="n">
        <v>0.0267</v>
      </c>
      <c r="AE42" s="142" t="n">
        <v>0.0305</v>
      </c>
      <c r="AF42" s="142" t="n">
        <v>0.0052</v>
      </c>
      <c r="AG42" s="142" t="n">
        <v>0.0053</v>
      </c>
      <c r="AH42" s="142" t="n">
        <v>0.0744</v>
      </c>
      <c r="AI42" s="142" t="s">
        <v>169</v>
      </c>
      <c r="AJ42" s="142" t="n">
        <v>0.0083</v>
      </c>
      <c r="AK42" s="142" t="s">
        <v>169</v>
      </c>
      <c r="AL42" s="142" t="n">
        <v>0.0193</v>
      </c>
      <c r="AM42" s="142" t="n">
        <v>0.0055</v>
      </c>
      <c r="AN42" s="142" t="n">
        <v>0.0048</v>
      </c>
      <c r="AO42" s="142" t="s">
        <v>169</v>
      </c>
      <c r="AP42" s="142" t="n">
        <v>0.0244</v>
      </c>
      <c r="AQ42" s="142"/>
      <c r="AR42" s="142" t="s">
        <v>169</v>
      </c>
      <c r="AS42" s="142" t="n">
        <v>0.0235</v>
      </c>
      <c r="AT42" s="142"/>
      <c r="AU42" s="142" t="s">
        <v>169</v>
      </c>
      <c r="AV42" s="142" t="n">
        <v>0.0182</v>
      </c>
      <c r="AW42" s="142"/>
      <c r="AX42" s="142" t="s">
        <v>169</v>
      </c>
      <c r="AY42" s="142" t="n">
        <v>0.2457</v>
      </c>
      <c r="AZ42" s="142"/>
      <c r="BA42" s="142" t="s">
        <v>169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2060</v>
      </c>
      <c r="E43" s="115" t="n">
        <v>27.9</v>
      </c>
      <c r="F43" s="116" t="n">
        <v>4.528</v>
      </c>
      <c r="G43" s="117" t="n">
        <v>35.025</v>
      </c>
      <c r="H43" s="115" t="n">
        <v>10</v>
      </c>
      <c r="I43" s="115" t="n">
        <v>10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116.760412154059</v>
      </c>
      <c r="K43" s="119" t="n">
        <f aca="false">IF(ISBLANK(E43),"",(0.000824493-(0.0000040899*E43)+(0.000000076438*E43^2)-(0.00000000082467*E43^3)+(0.0000000000053875*E43^4)))</f>
        <v>0.000755239413691009</v>
      </c>
      <c r="L43" s="119" t="n">
        <f aca="false">IF(ISBLANK(E43),"",(-0.00000572466+(0.00000010227*E43)-(0.0000000016546*E43^2)))</f>
        <v>-4.159284186E-006</v>
      </c>
      <c r="M43" s="119" t="n">
        <f aca="false">IF(ISBLANK(E43),"",IF(ISBLANK(G43),(O43+(K43*35)+(L43*35^1.5)+(0.00000048314*35^2)),(O43+(K43*G43)+(L43*G43^1.5)+(0.00000048314*G43^2))))</f>
        <v>1.02244827719403</v>
      </c>
      <c r="N43" s="120" t="n">
        <f aca="false">IF(ISBLANK(D43),"",IF(ISBLANK(G43),J43*(1+0.00001*(35-20)),J43*(1+0.00001*(G43-20))))</f>
        <v>116.777955405985</v>
      </c>
      <c r="O43" s="119" t="n">
        <f aca="false">IF(ISBLANK(E43),"",(0.999842594+(0.00006793952*E43)-(0.00000909529*E43^2)+(0.0000001001685*E43^3)-(0.000000001120083*E43^4)+(0.000000000006536332*E43^5)))</f>
        <v>0.996265480344915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4.42981432359903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4.33255590762599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197.835507691933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193.491946834577</v>
      </c>
      <c r="T43" s="32"/>
      <c r="U43" s="32"/>
      <c r="V43" s="124"/>
      <c r="W43" s="124"/>
      <c r="X43" s="124"/>
      <c r="Y43" s="124"/>
      <c r="Z43" s="32"/>
      <c r="AA43" s="32"/>
      <c r="AB43" s="124"/>
      <c r="AC43" s="124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2061</v>
      </c>
      <c r="E44" s="115" t="n">
        <v>27.9</v>
      </c>
      <c r="F44" s="116" t="n">
        <v>4.196</v>
      </c>
      <c r="G44" s="117" t="n">
        <v>35.016</v>
      </c>
      <c r="H44" s="115" t="n">
        <v>10</v>
      </c>
      <c r="I44" s="115" t="n">
        <v>10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108.361953853045</v>
      </c>
      <c r="K44" s="119" t="n">
        <f aca="false">IF(ISBLANK(E44),"",(0.000824493-(0.0000040899*E44)+(0.000000076438*E44^2)-(0.00000000082467*E44^3)+(0.0000000000053875*E44^4)))</f>
        <v>0.000755239413691009</v>
      </c>
      <c r="L44" s="119" t="n">
        <f aca="false">IF(ISBLANK(E44),"",(-0.00000572466+(0.00000010227*E44)-(0.0000000016546*E44^2)))</f>
        <v>-4.159284186E-006</v>
      </c>
      <c r="M44" s="119" t="n">
        <f aca="false">IF(ISBLANK(E44),"",IF(ISBLANK(G44),(O44+(K44*35)+(L44*35^1.5)+(0.00000048314*35^2)),(O44+(K44*G44)+(L44*G44^1.5)+(0.00000048314*G44^2))))</f>
        <v>1.02244150776997</v>
      </c>
      <c r="N44" s="120" t="n">
        <f aca="false">IF(ISBLANK(D44),"",IF(ISBLANK(G44),J44*(1+0.00001*(35-20)),J44*(1+0.00001*(G44-20))))</f>
        <v>108.378225484036</v>
      </c>
      <c r="O44" s="119" t="n">
        <f aca="false">IF(ISBLANK(E44),"",(0.999842594+(0.00006793952*E44)-(0.00000909529*E44^2)+(0.0000001001685*E44^3)-(0.000000001120083*E44^4)+(0.000000000006536332*E44^5)))</f>
        <v>0.996265480344915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4.4280157732744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4.33082551874509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197.755184434435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193.414667667156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2062</v>
      </c>
      <c r="E45" s="115" t="n">
        <v>29.5</v>
      </c>
      <c r="F45" s="116" t="n">
        <v>4.591</v>
      </c>
      <c r="G45" s="117" t="n">
        <v>31.122</v>
      </c>
      <c r="H45" s="115" t="n">
        <v>0</v>
      </c>
      <c r="I45" s="115" t="n">
        <v>2.4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115.263856488146</v>
      </c>
      <c r="K45" s="119" t="n">
        <f aca="false">IF(ISBLANK(E45),"",(0.000824493-(0.0000040899*E45)+(0.000000076438*E45^2)-(0.00000000082467*E45^3)+(0.0000000000053875*E45^4)))</f>
        <v>0.000753270024657969</v>
      </c>
      <c r="L45" s="119" t="n">
        <f aca="false">IF(ISBLANK(E45),"",(-0.00000572466+(0.00000010227*E45)-(0.0000000016546*E45^2)))</f>
        <v>-4.14761065E-006</v>
      </c>
      <c r="M45" s="119" t="n">
        <f aca="false">IF(ISBLANK(E45),"",IF(ISBLANK(G45),(O45+(K45*35)+(L45*35^1.5)+(0.00000048314*35^2)),(O45+(K45*G45)+(L45*G45^1.5)+(0.00000048314*G45^2))))</f>
        <v>1.01899206785765</v>
      </c>
      <c r="N45" s="120" t="n">
        <f aca="false">IF(ISBLANK(D45),"",IF(ISBLANK(G45),J45*(1+0.00001*(35-20)),J45*(1+0.00001*(G45-20))))</f>
        <v>115.276676134265</v>
      </c>
      <c r="O45" s="119" t="n">
        <f aca="false">IF(ISBLANK(E45),"",(0.999842594+(0.00006793952*E45)-(0.00000909529*E45^2)+(0.0000001001685*E45^3)-(0.000000001120083*E45^4)+(0.000000000006536332*E45^5)))</f>
        <v>0.995800949589288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4.55119384670773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4.46636827730785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203.256317193967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199.468007264569</v>
      </c>
      <c r="T45" s="32" t="n">
        <v>0.01</v>
      </c>
      <c r="U45" s="32" t="n">
        <v>0.01</v>
      </c>
      <c r="V45" s="124" t="n">
        <v>0.14</v>
      </c>
      <c r="W45" s="124" t="n">
        <v>0.14</v>
      </c>
      <c r="X45" s="124" t="n">
        <v>0.13</v>
      </c>
      <c r="Y45" s="124" t="n">
        <v>0.13</v>
      </c>
      <c r="Z45" s="32" t="n">
        <v>0.09</v>
      </c>
      <c r="AA45" s="32" t="n">
        <v>0.09</v>
      </c>
      <c r="AB45" s="124" t="n">
        <v>18.89</v>
      </c>
      <c r="AC45" s="124" t="n">
        <v>18.46</v>
      </c>
      <c r="AD45" s="142" t="n">
        <v>0.0133</v>
      </c>
      <c r="AE45" s="142" t="n">
        <v>0.0313</v>
      </c>
      <c r="AF45" s="142" t="n">
        <v>0.0075</v>
      </c>
      <c r="AG45" s="142" t="s">
        <v>169</v>
      </c>
      <c r="AH45" s="142" t="n">
        <v>0.0749</v>
      </c>
      <c r="AI45" s="142" t="s">
        <v>169</v>
      </c>
      <c r="AJ45" s="142" t="n">
        <v>0.0096</v>
      </c>
      <c r="AK45" s="142" t="s">
        <v>169</v>
      </c>
      <c r="AL45" s="142" t="n">
        <v>0.0283</v>
      </c>
      <c r="AM45" s="142" t="n">
        <v>0.0125</v>
      </c>
      <c r="AN45" s="142" t="n">
        <v>0.0062</v>
      </c>
      <c r="AO45" s="142" t="s">
        <v>169</v>
      </c>
      <c r="AP45" s="142" t="n">
        <v>0.1205</v>
      </c>
      <c r="AQ45" s="142"/>
      <c r="AR45" s="142" t="s">
        <v>169</v>
      </c>
      <c r="AS45" s="142" t="n">
        <v>0.0185</v>
      </c>
      <c r="AT45" s="142"/>
      <c r="AU45" s="142" t="s">
        <v>169</v>
      </c>
      <c r="AV45" s="142" t="n">
        <v>0.0403</v>
      </c>
      <c r="AW45" s="142"/>
      <c r="AX45" s="142" t="s">
        <v>169</v>
      </c>
      <c r="AY45" s="142" t="n">
        <v>0.3998</v>
      </c>
      <c r="AZ45" s="142"/>
      <c r="BA45" s="142" t="s">
        <v>169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36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-5°36</v>
      </c>
      <c r="P9" s="29" t="s">
        <v>16</v>
      </c>
      <c r="Q9" s="33" t="n">
        <f aca="false">IF(ISBLANK(I9),"",IF(ISBLANK(J9),"",IF(J9&gt;60,"ERREUR !!",O11*(I9+(J9/60)))))</f>
        <v>-5.6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24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10°24</v>
      </c>
      <c r="P10" s="29" t="s">
        <v>14</v>
      </c>
      <c r="Q10" s="33" t="n">
        <f aca="false">IF(ISBLANK(I10),"",IF(ISBLANK(J10),"",IF(J10&gt;60,"ERREUR !!",O12*(I10+(J10/60)))))</f>
        <v>10.4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41352</v>
      </c>
      <c r="K11" s="38"/>
      <c r="L11" s="38"/>
      <c r="M11" s="38"/>
      <c r="N11" s="39" t="str">
        <f aca="false">I9&amp;"°"&amp;J9</f>
        <v>5°36</v>
      </c>
      <c r="O11" s="40" t="n">
        <f aca="false">IF(P9=M10,-1,1)</f>
        <v>-1</v>
      </c>
      <c r="P11" s="41" t="str">
        <f aca="false">TEXT(J11,"aaaa-mm-jj")&amp;"T"&amp;TEXT(J12,"hh:mm:ss")&amp;"z"</f>
        <v>2017-03-20T21:59:00z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0.915972222222222</v>
      </c>
      <c r="K12" s="46"/>
      <c r="L12" s="46"/>
      <c r="M12" s="46"/>
      <c r="N12" s="47" t="str">
        <f aca="false">I10&amp;"°"&amp;J10</f>
        <v>10°24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21.2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20.9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4.989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0.997951281016373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0.020046631843863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5.00315002463985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4.988940132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0.00499994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0.00401503104330921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109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109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2186</v>
      </c>
      <c r="E35" s="115" t="n">
        <v>5.9</v>
      </c>
      <c r="F35" s="116" t="n">
        <v>5.366</v>
      </c>
      <c r="G35" s="117" t="n">
        <v>34.955</v>
      </c>
      <c r="H35" s="115" t="n">
        <v>2000</v>
      </c>
      <c r="I35" s="115" t="n">
        <v>2021.2</v>
      </c>
      <c r="J35" s="154" t="n">
        <v>112.01</v>
      </c>
      <c r="K35" s="119" t="n">
        <f aca="false">IF(ISBLANK(E35),"",(0.000824493-(0.0000040899*E35)+(0.000000076438*E35^2)-(0.00000000082467*E35^3)+(0.0000000000053875*E35^4)))</f>
        <v>0.000802860555108309</v>
      </c>
      <c r="L35" s="119" t="n">
        <f aca="false">IF(ISBLANK(E35),"",(-0.00000572466+(0.00000010227*E35)-(0.0000000016546*E35^2)))</f>
        <v>-5.178863626E-006</v>
      </c>
      <c r="M35" s="119" t="n">
        <f aca="false">IF(ISBLANK(E35),"",IF(ISBLANK(G35),(O35+(K35*35)+(L35*35^1.5)+(0.00000048314*35^2)),(O35+(K35*G35)+(L35*G35^1.5)+(0.00000048314*G35^2))))</f>
        <v>1.02753012588016</v>
      </c>
      <c r="N35" s="120" t="n">
        <f aca="false">IF(ISBLANK(D35),"",IF(ISBLANK(G35),J35*(1+0.00001*(35-20)),J35*(1+0.00001*(G35-20))))</f>
        <v>112.0267510955</v>
      </c>
      <c r="O35" s="119" t="n">
        <f aca="false">IF(ISBLANK(E35),"",(0.999842594+(0.00006793952*E35)-(0.00000909529*E35^2)+(0.0000001001685*E35^3)-(0.000000001120083*E35^4)+(0.000000000006536332*E35^5)))</f>
        <v>0.999946092114281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5.47925663371101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5.3324535171342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244.703601261534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238.147374075214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2187</v>
      </c>
      <c r="E36" s="115" t="n">
        <v>6.8</v>
      </c>
      <c r="F36" s="116" t="n">
        <v>3.178</v>
      </c>
      <c r="G36" s="117" t="n">
        <v>34.603</v>
      </c>
      <c r="H36" s="115" t="n">
        <v>1000</v>
      </c>
      <c r="I36" s="115" t="n">
        <v>1009</v>
      </c>
      <c r="J36" s="154" t="n">
        <v>111.83</v>
      </c>
      <c r="K36" s="119" t="n">
        <f aca="false">IF(ISBLANK(E36),"",(0.000824493-(0.0000040899*E36)+(0.000000076438*E36^2)-(0.00000000082467*E36^3)+(0.0000000000053875*E36^4)))</f>
        <v>0.00079996838969888</v>
      </c>
      <c r="L36" s="119" t="n">
        <f aca="false">IF(ISBLANK(E36),"",(-0.00000572466+(0.00000010227*E36)-(0.0000000016546*E36^2)))</f>
        <v>-5.105732704E-006</v>
      </c>
      <c r="M36" s="119" t="n">
        <f aca="false">IF(ISBLANK(E36),"",IF(ISBLANK(G36),(O36+(K36*35)+(L36*35^1.5)+(0.00000048314*35^2)),(O36+(K36*G36)+(L36*G36^1.5)+(0.00000048314*G36^2))))</f>
        <v>1.02713374447688</v>
      </c>
      <c r="N36" s="120" t="n">
        <f aca="false">IF(ISBLANK(D36),"",IF(ISBLANK(G36),J36*(1+0.00001*(35-20)),J36*(1+0.00001*(G36-20))))</f>
        <v>111.8463305349</v>
      </c>
      <c r="O36" s="119" t="n">
        <f aca="false">IF(ISBLANK(E36),"",(0.999842594+(0.00006793952*E36)-(0.00000909529*E36^2)+(0.0000001001685*E36^3)-(0.000000001120083*E36^4)+(0.000000000006536332*E36^5)))</f>
        <v>0.99991321285054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3.24403260707164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3.15833514818835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144.878496231819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141.051247718092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2188</v>
      </c>
      <c r="E37" s="115" t="n">
        <v>9.6</v>
      </c>
      <c r="F37" s="116" t="n">
        <v>1.634</v>
      </c>
      <c r="G37" s="117" t="n">
        <v>34.673</v>
      </c>
      <c r="H37" s="115" t="n">
        <v>500</v>
      </c>
      <c r="I37" s="115" t="n">
        <v>503.5</v>
      </c>
      <c r="J37" s="154" t="n">
        <v>113.9</v>
      </c>
      <c r="K37" s="119" t="n">
        <f aca="false">IF(ISBLANK(E37),"",(0.000824493-(0.0000040899*E37)+(0.000000076438*E37^2)-(0.00000000082467*E37^3)+(0.0000000000053875*E37^4)))</f>
        <v>0.0007915906293888</v>
      </c>
      <c r="L37" s="119" t="n">
        <f aca="false">IF(ISBLANK(E37),"",(-0.00000572466+(0.00000010227*E37)-(0.0000000016546*E37^2)))</f>
        <v>-4.895355936E-006</v>
      </c>
      <c r="M37" s="119" t="n">
        <f aca="false">IF(ISBLANK(E37),"",IF(ISBLANK(G37),(O37+(K37*35)+(L37*35^1.5)+(0.00000048314*35^2)),(O37+(K37*G37)+(L37*G37^1.5)+(0.00000048314*G37^2))))</f>
        <v>1.02676442091553</v>
      </c>
      <c r="N37" s="120" t="n">
        <f aca="false">IF(ISBLANK(D37),"",IF(ISBLANK(G37),J37*(1+0.00001*(35-20)),J37*(1+0.00001*(G37-20))))</f>
        <v>113.916712547</v>
      </c>
      <c r="O37" s="119" t="n">
        <f aca="false">IF(ISBLANK(E37),"",(0.999842594+(0.00006793952*E37)-(0.00000909529*E37^2)+(0.0000001001685*E37^3)-(0.000000001120083*E37^4)+(0.000000000006536332*E37^5)))</f>
        <v>0.999736233711852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1.62963655123336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1.58715720766822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72.7795683780818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70.8824408944625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2189</v>
      </c>
      <c r="E38" s="115" t="n">
        <v>17.4</v>
      </c>
      <c r="F38" s="116" t="n">
        <v>2.856</v>
      </c>
      <c r="G38" s="117" t="n">
        <v>35.771</v>
      </c>
      <c r="H38" s="115" t="n">
        <v>100</v>
      </c>
      <c r="I38" s="115" t="n">
        <v>100.4</v>
      </c>
      <c r="J38" s="154" t="n">
        <v>113.62</v>
      </c>
      <c r="K38" s="119" t="n">
        <f aca="false">IF(ISBLANK(E38),"",(0.000824493-(0.0000040899*E38)+(0.000000076438*E38^2)-(0.00000000082467*E38^3)+(0.0000000000053875*E38^4)))</f>
        <v>0.00077262056526774</v>
      </c>
      <c r="L38" s="119" t="n">
        <f aca="false">IF(ISBLANK(E38),"",(-0.00000572466+(0.00000010227*E38)-(0.0000000016546*E38^2)))</f>
        <v>-4.446108696E-006</v>
      </c>
      <c r="M38" s="119" t="n">
        <f aca="false">IF(ISBLANK(E38),"",IF(ISBLANK(G38),(O38+(K38*35)+(L38*35^1.5)+(0.00000048314*35^2)),(O38+(K38*G38)+(L38*G38^1.5)+(0.00000048314*G38^2))))</f>
        <v>1.02601090432063</v>
      </c>
      <c r="N38" s="120" t="n">
        <f aca="false">IF(ISBLANK(D38),"",IF(ISBLANK(G38),J38*(1+0.00001*(35-20)),J38*(1+0.00001*(G38-20))))</f>
        <v>113.6379190102</v>
      </c>
      <c r="O38" s="119" t="n">
        <f aca="false">IF(ISBLANK(E38),"",(0.999842594+(0.00006793952*E38)-(0.00000909529*E38^2)+(0.0000001001685*E38^3)-(0.000000001120083*E38^4)+(0.000000000006536332*E38^5)))</f>
        <v>0.998706495952615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2.8669907227306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2.7943082384967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128.039805677149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124.793805931263</v>
      </c>
      <c r="T38" s="32" t="n">
        <v>0.02</v>
      </c>
      <c r="U38" s="32" t="n">
        <v>0.01</v>
      </c>
      <c r="V38" s="124" t="n">
        <v>15</v>
      </c>
      <c r="W38" s="124" t="n">
        <v>14.6</v>
      </c>
      <c r="X38" s="124" t="n">
        <v>15</v>
      </c>
      <c r="Y38" s="124" t="n">
        <v>14.6</v>
      </c>
      <c r="Z38" s="32" t="n">
        <v>1.22</v>
      </c>
      <c r="AA38" s="32" t="n">
        <v>1.19</v>
      </c>
      <c r="AB38" s="32" t="n">
        <v>5.55</v>
      </c>
      <c r="AC38" s="32" t="n">
        <v>5.42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2190</v>
      </c>
      <c r="E39" s="115" t="n">
        <v>17.9</v>
      </c>
      <c r="F39" s="116" t="n">
        <v>2.869</v>
      </c>
      <c r="G39" s="117" t="n">
        <v>35.834</v>
      </c>
      <c r="H39" s="115" t="n">
        <v>80</v>
      </c>
      <c r="I39" s="115" t="n">
        <v>81.8</v>
      </c>
      <c r="J39" s="154" t="n">
        <v>111.38</v>
      </c>
      <c r="K39" s="119" t="n">
        <f aca="false">IF(ISBLANK(E39),"",(0.000824493-(0.0000040899*E39)+(0.000000076438*E39^2)-(0.00000000082467*E39^3)+(0.0000000000053875*E39^4)))</f>
        <v>0.000771598622152509</v>
      </c>
      <c r="L39" s="119" t="n">
        <f aca="false">IF(ISBLANK(E39),"",(-0.00000572466+(0.00000010227*E39)-(0.0000000016546*E39^2)))</f>
        <v>-4.424177386E-006</v>
      </c>
      <c r="M39" s="119" t="n">
        <f aca="false">IF(ISBLANK(E39),"",IF(ISBLANK(G39),(O39+(K39*35)+(L39*35^1.5)+(0.00000048314*35^2)),(O39+(K39*G39)+(L39*G39^1.5)+(0.00000048314*G39^2))))</f>
        <v>1.02593684387269</v>
      </c>
      <c r="N39" s="120" t="n">
        <f aca="false">IF(ISBLANK(D39),"",IF(ISBLANK(G39),J39*(1+0.00001*(35-20)),J39*(1+0.00001*(G39-20))))</f>
        <v>111.3976359092</v>
      </c>
      <c r="O39" s="119" t="n">
        <f aca="false">IF(ISBLANK(E39),"",(0.999842594+(0.00006793952*E39)-(0.00000909529*E39^2)+(0.0000001001685*E39^3)-(0.000000001120083*E39^4)+(0.000000000006536332*E39^5)))</f>
        <v>0.998616010802117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2.9390995207461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2.86479576038193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131.260184596521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127.941778658657</v>
      </c>
      <c r="T39" s="32" t="n">
        <v>0.02</v>
      </c>
      <c r="U39" s="32" t="n">
        <v>0.02</v>
      </c>
      <c r="V39" s="124" t="n">
        <v>13.9</v>
      </c>
      <c r="W39" s="124" t="n">
        <v>13.6</v>
      </c>
      <c r="X39" s="124" t="n">
        <v>13.9</v>
      </c>
      <c r="Y39" s="124" t="n">
        <v>13.6</v>
      </c>
      <c r="Z39" s="32" t="n">
        <v>1.16</v>
      </c>
      <c r="AA39" s="32" t="n">
        <v>1.13</v>
      </c>
      <c r="AB39" s="32" t="n">
        <v>5.13</v>
      </c>
      <c r="AC39" s="32" t="n">
        <v>5.01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2191</v>
      </c>
      <c r="E40" s="115" t="n">
        <v>18.7</v>
      </c>
      <c r="F40" s="116" t="n">
        <v>3.09</v>
      </c>
      <c r="G40" s="117" t="n">
        <v>35.928</v>
      </c>
      <c r="H40" s="115" t="n">
        <v>60</v>
      </c>
      <c r="I40" s="115" t="n">
        <v>62.6</v>
      </c>
      <c r="J40" s="154" t="n">
        <v>114.18</v>
      </c>
      <c r="K40" s="119" t="n">
        <f aca="false">IF(ISBLANK(E40),"",(0.000824493-(0.0000040899*E40)+(0.000000076438*E40^2)-(0.00000000082467*E40^3)+(0.0000000000053875*E40^4)))</f>
        <v>0.000770007589862229</v>
      </c>
      <c r="L40" s="119" t="n">
        <f aca="false">IF(ISBLANK(E40),"",(-0.00000572466+(0.00000010227*E40)-(0.0000000016546*E40^2)))</f>
        <v>-4.390808074E-006</v>
      </c>
      <c r="M40" s="119" t="n">
        <f aca="false">IF(ISBLANK(E40),"",IF(ISBLANK(G40),(O40+(K40*35)+(L40*35^1.5)+(0.00000048314*35^2)),(O40+(K40*G40)+(L40*G40^1.5)+(0.00000048314*G40^2))))</f>
        <v>1.02580844190493</v>
      </c>
      <c r="N40" s="120" t="n">
        <f aca="false">IF(ISBLANK(D40),"",IF(ISBLANK(G40),J40*(1+0.00001*(35-20)),J40*(1+0.00001*(G40-20))))</f>
        <v>114.1981865904</v>
      </c>
      <c r="O40" s="119" t="n">
        <f aca="false">IF(ISBLANK(E40),"",(0.999842594+(0.00006793952*E40)-(0.00000909529*E40^2)+(0.0000001001685*E40^3)-(0.000000001120083*E40^4)+(0.000000000006536332*E40^5)))</f>
        <v>0.99846553259297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3.08765345020675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3.00997079383844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137.894603086234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134.425295652825</v>
      </c>
      <c r="T40" s="32" t="n">
        <v>0.03</v>
      </c>
      <c r="U40" s="32" t="n">
        <v>0.03</v>
      </c>
      <c r="V40" s="124" t="n">
        <v>12.4</v>
      </c>
      <c r="W40" s="124" t="n">
        <v>12.1</v>
      </c>
      <c r="X40" s="124" t="n">
        <v>12.4</v>
      </c>
      <c r="Y40" s="124" t="n">
        <v>12.1</v>
      </c>
      <c r="Z40" s="32" t="n">
        <v>1.05</v>
      </c>
      <c r="AA40" s="32" t="n">
        <v>1.03</v>
      </c>
      <c r="AB40" s="32" t="n">
        <v>4.5</v>
      </c>
      <c r="AC40" s="32" t="n">
        <v>4.4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2192</v>
      </c>
      <c r="E41" s="115" t="n">
        <v>20</v>
      </c>
      <c r="F41" s="116" t="n">
        <v>2.605</v>
      </c>
      <c r="G41" s="117" t="n">
        <v>35.954</v>
      </c>
      <c r="H41" s="115" t="n">
        <v>40</v>
      </c>
      <c r="I41" s="115" t="n">
        <v>42.4</v>
      </c>
      <c r="J41" s="154" t="n">
        <v>113.56</v>
      </c>
      <c r="K41" s="119" t="n">
        <f aca="false">IF(ISBLANK(E41),"",(0.000824493-(0.0000040899*E41)+(0.000000076438*E41^2)-(0.00000000082467*E41^3)+(0.0000000000053875*E41^4)))</f>
        <v>0.00076753484</v>
      </c>
      <c r="L41" s="119" t="n">
        <f aca="false">IF(ISBLANK(E41),"",(-0.00000572466+(0.00000010227*E41)-(0.0000000016546*E41^2)))</f>
        <v>-4.3411E-006</v>
      </c>
      <c r="M41" s="119" t="n">
        <f aca="false">IF(ISBLANK(E41),"",IF(ISBLANK(G41),(O41+(K41*35)+(L41*35^1.5)+(0.00000048314*35^2)),(O41+(K41*G41)+(L41*G41^1.5)+(0.00000048314*G41^2))))</f>
        <v>1.02549093636357</v>
      </c>
      <c r="N41" s="120" t="n">
        <f aca="false">IF(ISBLANK(D41),"",IF(ISBLANK(G41),J41*(1+0.00001*(35-20)),J41*(1+0.00001*(G41-20))))</f>
        <v>113.5781173624</v>
      </c>
      <c r="O41" s="119" t="n">
        <f aca="false">IF(ISBLANK(E41),"",(0.999842594+(0.00006793952*E41)-(0.00000909529*E41^2)+(0.0000001001685*E41^3)-(0.000000001120083*E41^4)+(0.000000000006536332*E41^5)))</f>
        <v>0.9982063193824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2.61507403834207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2.55007035714544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116.789206552357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113.886142150115</v>
      </c>
      <c r="T41" s="32" t="n">
        <v>0.05</v>
      </c>
      <c r="U41" s="32" t="n">
        <v>0.05</v>
      </c>
      <c r="V41" s="124" t="n">
        <v>12.6</v>
      </c>
      <c r="W41" s="124" t="n">
        <v>12.3</v>
      </c>
      <c r="X41" s="124" t="n">
        <v>12.5</v>
      </c>
      <c r="Y41" s="124" t="n">
        <v>12.2</v>
      </c>
      <c r="Z41" s="32" t="n">
        <v>1.07</v>
      </c>
      <c r="AA41" s="32" t="n">
        <v>1.04</v>
      </c>
      <c r="AB41" s="32" t="n">
        <v>3.97</v>
      </c>
      <c r="AC41" s="32" t="n">
        <v>3.88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2193</v>
      </c>
      <c r="E42" s="115" t="n">
        <v>22.6</v>
      </c>
      <c r="F42" s="116" t="n">
        <v>4.307</v>
      </c>
      <c r="G42" s="117" t="n">
        <v>35.847</v>
      </c>
      <c r="H42" s="115" t="n">
        <v>20</v>
      </c>
      <c r="I42" s="115" t="n">
        <v>22.7</v>
      </c>
      <c r="J42" s="154" t="n">
        <v>111.44</v>
      </c>
      <c r="K42" s="119" t="n">
        <f aca="false">IF(ISBLANK(E42),"",(0.000824493-(0.0000040899*E42)+(0.000000076438*E42^2)-(0.00000000082467*E42^3)+(0.0000000000053875*E42^4)))</f>
        <v>0.0007629888901799</v>
      </c>
      <c r="L42" s="119" t="n">
        <f aca="false">IF(ISBLANK(E42),"",(-0.00000572466+(0.00000010227*E42)-(0.0000000016546*E42^2)))</f>
        <v>-4.258461496E-006</v>
      </c>
      <c r="M42" s="119" t="n">
        <f aca="false">IF(ISBLANK(E42),"",IF(ISBLANK(G42),(O42+(K42*35)+(L42*35^1.5)+(0.00000048314*35^2)),(O42+(K42*G42)+(L42*G42^1.5)+(0.00000048314*G42^2))))</f>
        <v>1.02469284500021</v>
      </c>
      <c r="N42" s="120" t="n">
        <f aca="false">IF(ISBLANK(D42),"",IF(ISBLANK(G42),J42*(1+0.00001*(35-20)),J42*(1+0.00001*(G42-20))))</f>
        <v>111.4576598968</v>
      </c>
      <c r="O42" s="119" t="n">
        <f aca="false">IF(ISBLANK(E42),"",(0.999842594+(0.00006793952*E42)-(0.00000909529*E42^2)+(0.0000001001685*E42^3)-(0.000000001120083*E42^4)+(0.000000000006536332*E42^5)))</f>
        <v>0.99763511379082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4.41767793234255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4.31122160547694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197.293496458418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192.5391569006</v>
      </c>
      <c r="T42" s="32" t="n">
        <v>0.06</v>
      </c>
      <c r="U42" s="32" t="n">
        <v>0.05</v>
      </c>
      <c r="V42" s="124" t="n">
        <v>0.08</v>
      </c>
      <c r="W42" s="124" t="n">
        <v>0.08</v>
      </c>
      <c r="X42" s="124" t="n">
        <v>0.02</v>
      </c>
      <c r="Y42" s="124" t="n">
        <v>0.02</v>
      </c>
      <c r="Z42" s="32" t="n">
        <v>0.41</v>
      </c>
      <c r="AA42" s="32" t="n">
        <v>0.4</v>
      </c>
      <c r="AB42" s="32" t="n">
        <v>2.75</v>
      </c>
      <c r="AC42" s="32" t="n">
        <v>2.69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2194</v>
      </c>
      <c r="E43" s="115" t="n">
        <v>27.6</v>
      </c>
      <c r="F43" s="116" t="n">
        <v>4.363</v>
      </c>
      <c r="G43" s="117" t="n">
        <v>35.216</v>
      </c>
      <c r="H43" s="115" t="n">
        <v>10</v>
      </c>
      <c r="I43" s="115" t="n">
        <v>11.9</v>
      </c>
      <c r="J43" s="154" t="n">
        <v>111.97</v>
      </c>
      <c r="K43" s="119" t="n">
        <f aca="false">IF(ISBLANK(E43),"",(0.000824493-(0.0000040899*E43)+(0.000000076438*E43^2)-(0.00000000082467*E43^3)+(0.0000000000053875*E43^4)))</f>
        <v>0.0007556270831184</v>
      </c>
      <c r="L43" s="119" t="n">
        <f aca="false">IF(ISBLANK(E43),"",(-0.00000572466+(0.00000010227*E43)-(0.0000000016546*E43^2)))</f>
        <v>-4.162416096E-006</v>
      </c>
      <c r="M43" s="119" t="n">
        <f aca="false">IF(ISBLANK(E43),"",IF(ISBLANK(G43),(O43+(K43*35)+(L43*35^1.5)+(0.00000048314*35^2)),(O43+(K43*G43)+(L43*G43^1.5)+(0.00000048314*G43^2))))</f>
        <v>1.02268948595451</v>
      </c>
      <c r="N43" s="120" t="n">
        <f aca="false">IF(ISBLANK(D43),"",IF(ISBLANK(G43),J43*(1+0.00001*(35-20)),J43*(1+0.00001*(G43-20))))</f>
        <v>111.9870373552</v>
      </c>
      <c r="O43" s="119" t="n">
        <f aca="false">IF(ISBLANK(E43),"",(0.999842594+(0.00006793952*E43)-(0.00000909529*E43^2)+(0.0000001001685*E43^3)-(0.000000001120083*E43^4)+(0.000000000006536332*E43^5)))</f>
        <v>0.996350020834558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4.45377761998767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4.35496568719565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198.905708508649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194.492767590158</v>
      </c>
      <c r="T43" s="32"/>
      <c r="U43" s="32"/>
      <c r="V43" s="124"/>
      <c r="W43" s="124"/>
      <c r="X43" s="124"/>
      <c r="Y43" s="124"/>
      <c r="Z43" s="32"/>
      <c r="AA43" s="32"/>
      <c r="AB43" s="124"/>
      <c r="AC43" s="124"/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2197</v>
      </c>
      <c r="E44" s="115" t="n">
        <v>29.3</v>
      </c>
      <c r="F44" s="116" t="n">
        <v>4.574</v>
      </c>
      <c r="G44" s="117" t="n">
        <v>30.292</v>
      </c>
      <c r="H44" s="115" t="n">
        <v>0</v>
      </c>
      <c r="I44" s="115" t="n">
        <v>2.9</v>
      </c>
      <c r="J44" s="154" t="n">
        <v>113.81</v>
      </c>
      <c r="K44" s="119" t="n">
        <f aca="false">IF(ISBLANK(E44),"",(0.000824493-(0.0000040899*E44)+(0.000000076438*E44^2)-(0.00000000082467*E44^3)+(0.0000000000053875*E44^4)))</f>
        <v>0.000753507254703849</v>
      </c>
      <c r="L44" s="119" t="n">
        <f aca="false">IF(ISBLANK(E44),"",(-0.00000572466+(0.00000010227*E44)-(0.0000000016546*E44^2)))</f>
        <v>-4.148606554E-006</v>
      </c>
      <c r="M44" s="119" t="n">
        <f aca="false">IF(ISBLANK(E44),"",IF(ISBLANK(G44),(O44+(K44*35)+(L44*35^1.5)+(0.00000048314*35^2)),(O44+(K44*G44)+(L44*G44^1.5)+(0.00000048314*G44^2))))</f>
        <v>1.01843717201087</v>
      </c>
      <c r="N44" s="120" t="n">
        <f aca="false">IF(ISBLANK(D44),"",IF(ISBLANK(G44),J44*(1+0.00001*(35-20)),J44*(1+0.00001*(G44-20))))</f>
        <v>113.8217133252</v>
      </c>
      <c r="O44" s="119" t="n">
        <f aca="false">IF(ISBLANK(E44),"",(0.999842594+(0.00006793952*E44)-(0.00000909529*E44^2)+(0.0000001001685*E44^3)-(0.000000001120083*E44^4)+(0.000000000006536332*E44^5)))</f>
        <v>0.995860260850575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4.5932913950701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4.51013721936405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205.136393703831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201.422728216799</v>
      </c>
      <c r="T44" s="32"/>
      <c r="U44" s="32"/>
      <c r="V44" s="124"/>
      <c r="W44" s="124"/>
      <c r="X44" s="124"/>
      <c r="Y44" s="124"/>
      <c r="Z44" s="32"/>
      <c r="AA44" s="32"/>
      <c r="AB44" s="124"/>
      <c r="AC44" s="124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2198</v>
      </c>
      <c r="E45" s="115" t="n">
        <v>29.3</v>
      </c>
      <c r="F45" s="116" t="n">
        <v>4.557</v>
      </c>
      <c r="G45" s="117" t="n">
        <v>30.28</v>
      </c>
      <c r="H45" s="115" t="n">
        <v>0</v>
      </c>
      <c r="I45" s="115" t="n">
        <v>3.2</v>
      </c>
      <c r="J45" s="154" t="n">
        <v>113.13</v>
      </c>
      <c r="K45" s="119" t="n">
        <f aca="false">IF(ISBLANK(E45),"",(0.000824493-(0.0000040899*E45)+(0.000000076438*E45^2)-(0.00000000082467*E45^3)+(0.0000000000053875*E45^4)))</f>
        <v>0.000753507254703849</v>
      </c>
      <c r="L45" s="119" t="n">
        <f aca="false">IF(ISBLANK(E45),"",(-0.00000572466+(0.00000010227*E45)-(0.0000000016546*E45^2)))</f>
        <v>-4.148606554E-006</v>
      </c>
      <c r="M45" s="119" t="n">
        <f aca="false">IF(ISBLANK(E45),"",IF(ISBLANK(G45),(O45+(K45*35)+(L45*35^1.5)+(0.00000048314*35^2)),(O45+(K45*G45)+(L45*G45^1.5)+(0.00000048314*G45^2))))</f>
        <v>1.01842818970311</v>
      </c>
      <c r="N45" s="120" t="n">
        <f aca="false">IF(ISBLANK(D45),"",IF(ISBLANK(G45),J45*(1+0.00001*(35-20)),J45*(1+0.00001*(G45-20))))</f>
        <v>113.141629764</v>
      </c>
      <c r="O45" s="119" t="n">
        <f aca="false">IF(ISBLANK(E45),"",(0.999842594+(0.00006793952*E45)-(0.00000909529*E45^2)+(0.0000001001685*E45^3)-(0.000000001120083*E45^4)+(0.000000000006536332*E45^5)))</f>
        <v>0.995860260850575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4.60416861856011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4.52085740075824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205.622170504895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201.901491517863</v>
      </c>
      <c r="T45" s="32" t="n">
        <v>0.01</v>
      </c>
      <c r="U45" s="32" t="n">
        <v>0.01</v>
      </c>
      <c r="V45" s="124" t="n">
        <v>0.06</v>
      </c>
      <c r="W45" s="124" t="n">
        <v>0.06</v>
      </c>
      <c r="X45" s="124" t="n">
        <v>0.05</v>
      </c>
      <c r="Y45" s="124" t="n">
        <v>0.05</v>
      </c>
      <c r="Z45" s="32" t="n">
        <v>0.07</v>
      </c>
      <c r="AA45" s="32" t="n">
        <v>0.07</v>
      </c>
      <c r="AB45" s="124" t="n">
        <v>23.45</v>
      </c>
      <c r="AC45" s="124" t="n">
        <v>22.92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4"/>
      <c r="W53" s="124"/>
      <c r="X53" s="32"/>
      <c r="Y53" s="32"/>
      <c r="Z53" s="124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-3°0</v>
      </c>
      <c r="P9" s="29" t="s">
        <v>16</v>
      </c>
      <c r="Q9" s="33" t="n">
        <f aca="false">IF(ISBLANK(I9),"",IF(ISBLANK(J9),"",IF(J9&gt;60,"ERREUR !!",O11*(I9+(J9/60)))))</f>
        <v>-3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41355</v>
      </c>
      <c r="K11" s="38"/>
      <c r="L11" s="38"/>
      <c r="M11" s="38"/>
      <c r="N11" s="39" t="str">
        <f aca="false">I9&amp;"°"&amp;J9</f>
        <v>3°0</v>
      </c>
      <c r="O11" s="40" t="n">
        <f aca="false">IF(P9=M10,-1,1)</f>
        <v>-1</v>
      </c>
      <c r="P11" s="41" t="str">
        <f aca="false">TEXT(J11,"aaaa-mm-jj")&amp;"T"&amp;TEXT(J12,"hh:mm:ss")&amp;"z"</f>
        <v>2017-03-23T10:25:00z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0.434027777777778</v>
      </c>
      <c r="K12" s="46"/>
      <c r="L12" s="46"/>
      <c r="M12" s="46"/>
      <c r="N12" s="47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21.5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4.973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0.997994821686634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0.0200475064795326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5.00314001845988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4.97295027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0.00402812958397883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2001</v>
      </c>
      <c r="E35" s="115" t="n">
        <v>6.6</v>
      </c>
      <c r="F35" s="116" t="n">
        <v>5.329</v>
      </c>
      <c r="G35" s="117" t="n">
        <v>34.952</v>
      </c>
      <c r="H35" s="115" t="n">
        <v>2000</v>
      </c>
      <c r="I35" s="115" t="n">
        <v>2021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110.84</v>
      </c>
      <c r="K35" s="119" t="n">
        <f aca="false">IF(ISBLANK(E35),"",(0.000824493-(0.0000040899*E35)+(0.000000076438*E35^2)-(0.00000000082467*E35^3)+(0.0000000000053875*E35^4)))</f>
        <v>0.0008006024325927</v>
      </c>
      <c r="L35" s="119" t="n">
        <f aca="false">IF(ISBLANK(E35),"",(-0.00000572466+(0.00000010227*E35)-(0.0000000016546*E35^2)))</f>
        <v>-5.121752376E-006</v>
      </c>
      <c r="M35" s="119" t="n">
        <f aca="false">IF(ISBLANK(E35),"",IF(ISBLANK(G35),(O35+(K35*35)+(L35*35^1.5)+(0.00000048314*35^2)),(O35+(K35*G35)+(L35*G35^1.5)+(0.00000048314*G35^2))))</f>
        <v>1.02743609561103</v>
      </c>
      <c r="N35" s="120" t="n">
        <f aca="false">IF(ISBLANK(D35),"",IF(ISBLANK(G35),J35*(1+0.00001*(35-20)),J35*(1+0.00001*(G35-20))))</f>
        <v>110.8565727968</v>
      </c>
      <c r="O35" s="119" t="n">
        <f aca="false">IF(ISBLANK(E35),"",(0.999842594+(0.00006793952*E35)-(0.00000909529*E35^2)+(0.0000001001685*E35^3)-(0.000000001120083*E35^4)+(0.000000000006536332*E35^5)))</f>
        <v>0.999921558571369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5.51786371157944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5.37051767516295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246.427793359138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239.847319372777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2002</v>
      </c>
      <c r="E36" s="115" t="n">
        <v>7.5</v>
      </c>
      <c r="F36" s="116" t="n">
        <v>5.198</v>
      </c>
      <c r="G36" s="117" t="n">
        <v>34.951</v>
      </c>
      <c r="H36" s="115" t="n">
        <v>2000</v>
      </c>
      <c r="I36" s="115" t="n">
        <v>2021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108.59</v>
      </c>
      <c r="K36" s="119" t="n">
        <f aca="false">IF(ISBLANK(E36),"",(0.000824493-(0.0000040899*E36)+(0.000000076438*E36^2)-(0.00000000082467*E36^3)+(0.0000000000053875*E36^4)))</f>
        <v>0.000797787526230469</v>
      </c>
      <c r="L36" s="119" t="n">
        <f aca="false">IF(ISBLANK(E36),"",(-0.00000572466+(0.00000010227*E36)-(0.0000000016546*E36^2)))</f>
        <v>-5.05070625E-006</v>
      </c>
      <c r="M36" s="119" t="n">
        <f aca="false">IF(ISBLANK(E36),"",IF(ISBLANK(G36),(O36+(K36*35)+(L36*35^1.5)+(0.00000048314*35^2)),(O36+(K36*G36)+(L36*G36^1.5)+(0.00000048314*G36^2))))</f>
        <v>1.02730944443954</v>
      </c>
      <c r="N36" s="120" t="n">
        <f aca="false">IF(ISBLANK(D36),"",IF(ISBLANK(G36),J36*(1+0.00001*(35-20)),J36*(1+0.00001*(G36-20))))</f>
        <v>108.6062352909</v>
      </c>
      <c r="O36" s="119" t="n">
        <f aca="false">IF(ISBLANK(E36),"",(0.999842594+(0.00006793952*E36)-(0.00000909529*E36^2)+(0.0000001001685*E36^3)-(0.000000001120083*E36^4)+(0.000000000006536332*E36^5)))</f>
        <v>0.999879400021043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5.49545509339344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5.34936685644074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245.427024470951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238.902723808643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2004</v>
      </c>
      <c r="E37" s="115" t="n">
        <v>8.4</v>
      </c>
      <c r="F37" s="116" t="n">
        <v>3.399</v>
      </c>
      <c r="G37" s="117" t="n">
        <v>34.617</v>
      </c>
      <c r="H37" s="115" t="n">
        <v>1000</v>
      </c>
      <c r="I37" s="115" t="n">
        <v>1009.3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110.33</v>
      </c>
      <c r="K37" s="119" t="n">
        <f aca="false">IF(ISBLANK(E37),"",(0.000824493-(0.0000040899*E37)+(0.000000076438*E37^2)-(0.00000000082467*E37^3)+(0.0000000000053875*E37^4)))</f>
        <v>0.00079506934289184</v>
      </c>
      <c r="L37" s="119" t="n">
        <f aca="false">IF(ISBLANK(E37),"",(-0.00000572466+(0.00000010227*E37)-(0.0000000016546*E37^2)))</f>
        <v>-4.982340576E-006</v>
      </c>
      <c r="M37" s="119" t="n">
        <f aca="false">IF(ISBLANK(E37),"",IF(ISBLANK(G37),(O37+(K37*35)+(L37*35^1.5)+(0.00000048314*35^2)),(O37+(K37*G37)+(L37*G37^1.5)+(0.00000048314*G37^2))))</f>
        <v>1.02691269934672</v>
      </c>
      <c r="N37" s="120" t="n">
        <f aca="false">IF(ISBLANK(D37),"",IF(ISBLANK(G37),J37*(1+0.00001*(35-20)),J37*(1+0.00001*(G37-20))))</f>
        <v>110.3461269361</v>
      </c>
      <c r="O37" s="119" t="n">
        <f aca="false">IF(ISBLANK(E37),"",(0.999842594+(0.00006793952*E37)-(0.00000909529*E37^2)+(0.0000001001685*E37^3)-(0.000000001120083*E37^4)+(0.000000000006536332*E37^5)))</f>
        <v>0.999825589360969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3.53030652794789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3.43778641572328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157.663489538153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153.531541326202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2005</v>
      </c>
      <c r="E38" s="115" t="n">
        <v>10.3</v>
      </c>
      <c r="F38" s="116" t="n">
        <v>2.462</v>
      </c>
      <c r="G38" s="117" t="n">
        <v>34.612</v>
      </c>
      <c r="H38" s="115" t="n">
        <v>500</v>
      </c>
      <c r="I38" s="115" t="n">
        <v>507.7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110.8</v>
      </c>
      <c r="K38" s="119" t="n">
        <f aca="false">IF(ISBLANK(E38),"",(0.000824493-(0.0000040899*E38)+(0.000000076438*E38^2)-(0.00000000082467*E38^3)+(0.0000000000053875*E38^4)))</f>
        <v>0.000789635835032049</v>
      </c>
      <c r="L38" s="119" t="n">
        <f aca="false">IF(ISBLANK(E38),"",(-0.00000572466+(0.00000010227*E38)-(0.0000000016546*E38^2)))</f>
        <v>-4.846815514E-006</v>
      </c>
      <c r="M38" s="119" t="n">
        <f aca="false">IF(ISBLANK(E38),"",IF(ISBLANK(G38),(O38+(K38*35)+(L38*35^1.5)+(0.00000048314*35^2)),(O38+(K38*G38)+(L38*G38^1.5)+(0.00000048314*G38^2))))</f>
        <v>1.02659777920784</v>
      </c>
      <c r="N38" s="120" t="n">
        <f aca="false">IF(ISBLANK(D38),"",IF(ISBLANK(G38),J38*(1+0.00001*(35-20)),J38*(1+0.00001*(G38-20))))</f>
        <v>110.816190096</v>
      </c>
      <c r="O38" s="119" t="n">
        <f aca="false">IF(ISBLANK(E38),"",(0.999842594+(0.00006793952*E38)-(0.00000909529*E38^2)+(0.0000001001685*E38^3)-(0.000000001120083*E38^4)+(0.000000000006536332*E38^5)))</f>
        <v>0.999675059671578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2.54171121058722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2.47585886319421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113.512822664825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110.571856830253</v>
      </c>
      <c r="T38" s="32"/>
      <c r="U38" s="32"/>
      <c r="V38" s="124"/>
      <c r="W38" s="124"/>
      <c r="X38" s="124"/>
      <c r="Y38" s="124"/>
      <c r="Z38" s="32"/>
      <c r="AA38" s="32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2006</v>
      </c>
      <c r="E39" s="115" t="n">
        <v>17.3</v>
      </c>
      <c r="F39" s="116" t="n">
        <v>3.152</v>
      </c>
      <c r="G39" s="117" t="n">
        <v>35.7</v>
      </c>
      <c r="H39" s="115" t="n">
        <v>100</v>
      </c>
      <c r="I39" s="115" t="n">
        <v>102.3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108.87</v>
      </c>
      <c r="K39" s="119" t="n">
        <f aca="false">IF(ISBLANK(E39),"",(0.000824493-(0.0000040899*E39)+(0.000000076438*E39^2)-(0.00000000082467*E39^3)+(0.0000000000053875*E39^4)))</f>
        <v>0.000772827533782449</v>
      </c>
      <c r="L39" s="119" t="n">
        <f aca="false">IF(ISBLANK(E39),"",(-0.00000572466+(0.00000010227*E39)-(0.0000000016546*E39^2)))</f>
        <v>-4.450594234E-006</v>
      </c>
      <c r="M39" s="119" t="n">
        <f aca="false">IF(ISBLANK(E39),"",IF(ISBLANK(G39),(O39+(K39*35)+(L39*35^1.5)+(0.00000048314*35^2)),(O39+(K39*G39)+(L39*G39^1.5)+(0.00000048314*G39^2))))</f>
        <v>1.02598062380746</v>
      </c>
      <c r="N39" s="120" t="n">
        <f aca="false">IF(ISBLANK(D39),"",IF(ISBLANK(G39),J39*(1+0.00001*(35-20)),J39*(1+0.00001*(G39-20))))</f>
        <v>108.88709259</v>
      </c>
      <c r="O39" s="119" t="n">
        <f aca="false">IF(ISBLANK(E39),"",(0.999842594+(0.00006793952*E39)-(0.00000909529*E39^2)+(0.0000001001685*E39^3)-(0.000000001120083*E39^4)+(0.000000000006536332*E39^5)))</f>
        <v>0.998724260572406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3.31729174406914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3.23328888196595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148.150249290128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144.3986814686</v>
      </c>
      <c r="T39" s="32" t="n">
        <v>0.01</v>
      </c>
      <c r="U39" s="32" t="n">
        <v>0.01</v>
      </c>
      <c r="V39" s="124" t="n">
        <v>13.4</v>
      </c>
      <c r="W39" s="124" t="n">
        <v>13.1</v>
      </c>
      <c r="X39" s="124" t="n">
        <v>13.4</v>
      </c>
      <c r="Y39" s="124" t="n">
        <v>13.1</v>
      </c>
      <c r="Z39" s="32" t="n">
        <v>1.06</v>
      </c>
      <c r="AA39" s="32" t="n">
        <v>1.03</v>
      </c>
      <c r="AB39" s="32" t="n">
        <v>5.1</v>
      </c>
      <c r="AC39" s="32" t="n">
        <v>4.98</v>
      </c>
      <c r="AD39" s="142" t="n">
        <v>0.0157</v>
      </c>
      <c r="AE39" s="142" t="n">
        <v>0.0076</v>
      </c>
      <c r="AF39" s="142" t="s">
        <v>169</v>
      </c>
      <c r="AG39" s="142" t="n">
        <v>0.017</v>
      </c>
      <c r="AH39" s="142" t="n">
        <v>0.0074</v>
      </c>
      <c r="AI39" s="142" t="s">
        <v>169</v>
      </c>
      <c r="AJ39" s="142" t="s">
        <v>169</v>
      </c>
      <c r="AK39" s="142" t="s">
        <v>169</v>
      </c>
      <c r="AL39" s="142" t="n">
        <v>0.0273</v>
      </c>
      <c r="AM39" s="142" t="n">
        <v>0.0013</v>
      </c>
      <c r="AN39" s="142" t="s">
        <v>169</v>
      </c>
      <c r="AO39" s="142" t="s">
        <v>169</v>
      </c>
      <c r="AP39" s="142" t="n">
        <v>0.0024</v>
      </c>
      <c r="AQ39" s="142"/>
      <c r="AR39" s="142" t="n">
        <v>0.019</v>
      </c>
      <c r="AS39" s="142" t="n">
        <v>0.0138</v>
      </c>
      <c r="AT39" s="142"/>
      <c r="AU39" s="142" t="n">
        <v>0.0065</v>
      </c>
      <c r="AV39" s="142" t="s">
        <v>169</v>
      </c>
      <c r="AW39" s="142"/>
      <c r="AX39" s="142" t="n">
        <v>0.0128</v>
      </c>
      <c r="AY39" s="142" t="n">
        <v>0.0557</v>
      </c>
      <c r="AZ39" s="142"/>
      <c r="BA39" s="142" t="s">
        <v>169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2007</v>
      </c>
      <c r="E40" s="115" t="n">
        <v>17.7</v>
      </c>
      <c r="F40" s="116" t="n">
        <v>3.222</v>
      </c>
      <c r="G40" s="117" t="n">
        <v>35.757</v>
      </c>
      <c r="H40" s="115" t="n">
        <v>80</v>
      </c>
      <c r="I40" s="115" t="n">
        <v>81.3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109.77</v>
      </c>
      <c r="K40" s="119" t="n">
        <f aca="false">IF(ISBLANK(E40),"",(0.000824493-(0.0000040899*E40)+(0.000000076438*E40^2)-(0.00000000082467*E40^3)+(0.0000000000053875*E40^4)))</f>
        <v>0.000772004830209229</v>
      </c>
      <c r="L40" s="119" t="n">
        <f aca="false">IF(ISBLANK(E40),"",(-0.00000572466+(0.00000010227*E40)-(0.0000000016546*E40^2)))</f>
        <v>-4.432850634E-006</v>
      </c>
      <c r="M40" s="119" t="n">
        <f aca="false">IF(ISBLANK(E40),"",IF(ISBLANK(G40),(O40+(K40*35)+(L40*35^1.5)+(0.00000048314*35^2)),(O40+(K40*G40)+(L40*G40^1.5)+(0.00000048314*G40^2))))</f>
        <v>1.02592702046833</v>
      </c>
      <c r="N40" s="120" t="n">
        <f aca="false">IF(ISBLANK(D40),"",IF(ISBLANK(G40),J40*(1+0.00001*(35-20)),J40*(1+0.00001*(G40-20))))</f>
        <v>109.7872964589</v>
      </c>
      <c r="O40" s="119" t="n">
        <f aca="false">IF(ISBLANK(E40),"",(0.999842594+(0.00006793952*E40)-(0.00000909529*E40^2)+(0.0000001001685*E40^3)-(0.000000001120083*E40^4)+(0.000000000006536332*E40^5)))</f>
        <v>0.99865253627382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3.36299186571363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3.2780030144624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150.191216722771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146.395614625891</v>
      </c>
      <c r="T40" s="32" t="n">
        <v>0.02</v>
      </c>
      <c r="U40" s="32" t="n">
        <v>0.02</v>
      </c>
      <c r="V40" s="124" t="n">
        <v>12.6</v>
      </c>
      <c r="W40" s="124" t="n">
        <v>12.3</v>
      </c>
      <c r="X40" s="124" t="n">
        <v>12.6</v>
      </c>
      <c r="Y40" s="124" t="n">
        <v>12.3</v>
      </c>
      <c r="Z40" s="32" t="n">
        <v>1</v>
      </c>
      <c r="AA40" s="32" t="n">
        <v>0.98</v>
      </c>
      <c r="AB40" s="32" t="n">
        <v>4.85</v>
      </c>
      <c r="AC40" s="32" t="n">
        <v>4.74</v>
      </c>
      <c r="AD40" s="142" t="n">
        <v>0.0348</v>
      </c>
      <c r="AE40" s="142" t="n">
        <v>0.0191</v>
      </c>
      <c r="AF40" s="142" t="s">
        <v>169</v>
      </c>
      <c r="AG40" s="142" t="n">
        <v>0.0379</v>
      </c>
      <c r="AH40" s="142" t="n">
        <v>0.0168</v>
      </c>
      <c r="AI40" s="142" t="s">
        <v>169</v>
      </c>
      <c r="AJ40" s="142" t="s">
        <v>169</v>
      </c>
      <c r="AK40" s="142" t="s">
        <v>169</v>
      </c>
      <c r="AL40" s="142" t="n">
        <v>0.0585</v>
      </c>
      <c r="AM40" s="142" t="n">
        <v>0.0033</v>
      </c>
      <c r="AN40" s="142" t="s">
        <v>169</v>
      </c>
      <c r="AO40" s="142" t="s">
        <v>169</v>
      </c>
      <c r="AP40" s="142" t="n">
        <v>0.0071</v>
      </c>
      <c r="AQ40" s="142"/>
      <c r="AR40" s="142" t="n">
        <v>0.067</v>
      </c>
      <c r="AS40" s="142" t="n">
        <v>0.0209</v>
      </c>
      <c r="AT40" s="142"/>
      <c r="AU40" s="142" t="n">
        <v>0.0197</v>
      </c>
      <c r="AV40" s="142" t="s">
        <v>169</v>
      </c>
      <c r="AW40" s="142"/>
      <c r="AX40" s="142" t="n">
        <v>0.038</v>
      </c>
      <c r="AY40" s="142" t="n">
        <v>0.124</v>
      </c>
      <c r="AZ40" s="142"/>
      <c r="BA40" s="142" t="s">
        <v>169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2008</v>
      </c>
      <c r="E41" s="115" t="n">
        <v>18</v>
      </c>
      <c r="F41" s="116" t="n">
        <v>3.22</v>
      </c>
      <c r="G41" s="117" t="n">
        <v>35.793</v>
      </c>
      <c r="H41" s="115" t="n">
        <v>60</v>
      </c>
      <c r="I41" s="115" t="n">
        <v>61.2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108.85</v>
      </c>
      <c r="K41" s="119" t="n">
        <f aca="false">IF(ISBLANK(E41),"",(0.000824493-(0.0000040899*E41)+(0.000000076438*E41^2)-(0.00000000082467*E41^3)+(0.0000000000053875*E41^4)))</f>
        <v>0.00077139679476</v>
      </c>
      <c r="L41" s="119" t="n">
        <f aca="false">IF(ISBLANK(E41),"",(-0.00000572466+(0.00000010227*E41)-(0.0000000016546*E41^2)))</f>
        <v>-4.4198904E-006</v>
      </c>
      <c r="M41" s="119" t="n">
        <f aca="false">IF(ISBLANK(E41),"",IF(ISBLANK(G41),(O41+(K41*35)+(L41*35^1.5)+(0.00000048314*35^2)),(O41+(K41*G41)+(L41*G41^1.5)+(0.00000048314*G41^2))))</f>
        <v>1.02588068408243</v>
      </c>
      <c r="N41" s="120" t="n">
        <f aca="false">IF(ISBLANK(D41),"",IF(ISBLANK(G41),J41*(1+0.00001*(35-20)),J41*(1+0.00001*(G41-20))))</f>
        <v>108.8671906805</v>
      </c>
      <c r="O41" s="119" t="n">
        <f aca="false">IF(ISBLANK(E41),"",(0.999842594+(0.00006793952*E41)-(0.00000909529*E41^2)+(0.0000001001685*E41^3)-(0.000000001120083*E41^4)+(0.000000000006536332*E41^5)))</f>
        <v>0.998597583102777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3.38983554722316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3.3043175486388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151.390055538986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147.570821722209</v>
      </c>
      <c r="T41" s="32" t="n">
        <v>0.03</v>
      </c>
      <c r="U41" s="32" t="n">
        <v>0.03</v>
      </c>
      <c r="V41" s="124" t="n">
        <v>12.1</v>
      </c>
      <c r="W41" s="124" t="n">
        <v>11.8</v>
      </c>
      <c r="X41" s="124" t="n">
        <v>12.1</v>
      </c>
      <c r="Y41" s="124" t="n">
        <v>11.8</v>
      </c>
      <c r="Z41" s="32" t="n">
        <v>0.96</v>
      </c>
      <c r="AA41" s="32" t="n">
        <v>0.94</v>
      </c>
      <c r="AB41" s="32" t="n">
        <v>4.67</v>
      </c>
      <c r="AC41" s="32" t="n">
        <v>4.56</v>
      </c>
      <c r="AD41" s="142" t="n">
        <v>0.0432</v>
      </c>
      <c r="AE41" s="142" t="n">
        <v>0.0279</v>
      </c>
      <c r="AF41" s="142" t="s">
        <v>169</v>
      </c>
      <c r="AG41" s="142" t="n">
        <v>0.0562</v>
      </c>
      <c r="AH41" s="142" t="n">
        <v>0.0288</v>
      </c>
      <c r="AI41" s="142" t="s">
        <v>169</v>
      </c>
      <c r="AJ41" s="142" t="n">
        <v>0.003</v>
      </c>
      <c r="AK41" s="142" t="s">
        <v>169</v>
      </c>
      <c r="AL41" s="142" t="n">
        <v>0.0611</v>
      </c>
      <c r="AM41" s="142" t="n">
        <v>0.0044</v>
      </c>
      <c r="AN41" s="142" t="s">
        <v>169</v>
      </c>
      <c r="AO41" s="142" t="s">
        <v>169</v>
      </c>
      <c r="AP41" s="142" t="n">
        <v>0.0212</v>
      </c>
      <c r="AQ41" s="142"/>
      <c r="AR41" s="142" t="n">
        <v>0.0909</v>
      </c>
      <c r="AS41" s="142" t="n">
        <v>0.0297</v>
      </c>
      <c r="AT41" s="142"/>
      <c r="AU41" s="142" t="n">
        <v>0.029</v>
      </c>
      <c r="AV41" s="142" t="s">
        <v>169</v>
      </c>
      <c r="AW41" s="142"/>
      <c r="AX41" s="142" t="n">
        <v>0.0576</v>
      </c>
      <c r="AY41" s="142" t="n">
        <v>0.1638</v>
      </c>
      <c r="AZ41" s="142"/>
      <c r="BA41" s="142" t="s">
        <v>169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2009</v>
      </c>
      <c r="E42" s="115" t="n">
        <v>20.8</v>
      </c>
      <c r="F42" s="116" t="n">
        <v>3.082</v>
      </c>
      <c r="G42" s="117" t="n">
        <v>35.894</v>
      </c>
      <c r="H42" s="115" t="n">
        <v>40</v>
      </c>
      <c r="I42" s="115" t="n">
        <v>42.3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109.15</v>
      </c>
      <c r="K42" s="119" t="n">
        <f aca="false">IF(ISBLANK(E42),"",(0.000824493-(0.0000040899*E42)+(0.000000076438*E42^2)-(0.00000000082467*E42^3)+(0.0000000000053875*E42^4)))</f>
        <v>0.00076608050163968</v>
      </c>
      <c r="L42" s="119" t="n">
        <f aca="false">IF(ISBLANK(E42),"",(-0.00000572466+(0.00000010227*E42)-(0.0000000016546*E42^2)))</f>
        <v>-4.313290144E-006</v>
      </c>
      <c r="M42" s="119" t="n">
        <f aca="false">IF(ISBLANK(E42),"",IF(ISBLANK(G42),(O42+(K42*35)+(L42*35^1.5)+(0.00000048314*35^2)),(O42+(K42*G42)+(L42*G42^1.5)+(0.00000048314*G42^2))))</f>
        <v>1.02523055315589</v>
      </c>
      <c r="N42" s="120" t="n">
        <f aca="false">IF(ISBLANK(D42),"",IF(ISBLANK(G42),J42*(1+0.00001*(35-20)),J42*(1+0.00001*(G42-20))))</f>
        <v>109.167348301</v>
      </c>
      <c r="O42" s="119" t="n">
        <f aca="false">IF(ISBLANK(E42),"",(0.999842594+(0.00006793952*E42)-(0.00000909529*E42^2)+(0.0000001001685*E42^3)-(0.000000001120083*E42^4)+(0.000000000006536332*E42^5)))</f>
        <v>0.998037950908755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3.23478130609328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3.15517450795424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144.465333130126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140.910093525236</v>
      </c>
      <c r="T42" s="32" t="n">
        <v>0.33</v>
      </c>
      <c r="U42" s="32" t="n">
        <v>0.32</v>
      </c>
      <c r="V42" s="124" t="n">
        <v>9.37</v>
      </c>
      <c r="W42" s="124" t="n">
        <v>9.16</v>
      </c>
      <c r="X42" s="124" t="n">
        <v>9.04</v>
      </c>
      <c r="Y42" s="124" t="n">
        <v>8.84</v>
      </c>
      <c r="Z42" s="32" t="n">
        <v>0.82</v>
      </c>
      <c r="AA42" s="32" t="n">
        <v>0.8</v>
      </c>
      <c r="AB42" s="32" t="n">
        <v>3.12</v>
      </c>
      <c r="AC42" s="32" t="n">
        <v>3.05</v>
      </c>
      <c r="AD42" s="142" t="n">
        <v>0.0799</v>
      </c>
      <c r="AE42" s="142" t="n">
        <v>0.0888</v>
      </c>
      <c r="AF42" s="142" t="n">
        <v>0.0306</v>
      </c>
      <c r="AG42" s="142" t="n">
        <v>0.101</v>
      </c>
      <c r="AH42" s="142" t="n">
        <v>0.0622</v>
      </c>
      <c r="AI42" s="142" t="n">
        <v>0.0156</v>
      </c>
      <c r="AJ42" s="142" t="n">
        <v>0.01</v>
      </c>
      <c r="AK42" s="142" t="n">
        <v>0.0057</v>
      </c>
      <c r="AL42" s="142" t="n">
        <v>0.1535</v>
      </c>
      <c r="AM42" s="142" t="n">
        <v>0.0182</v>
      </c>
      <c r="AN42" s="142" t="n">
        <v>0.0051</v>
      </c>
      <c r="AO42" s="142" t="n">
        <v>0.0016</v>
      </c>
      <c r="AP42" s="142" t="n">
        <v>0.0538</v>
      </c>
      <c r="AQ42" s="142"/>
      <c r="AR42" s="142" t="n">
        <v>0.0436</v>
      </c>
      <c r="AS42" s="142" t="n">
        <v>0.1472</v>
      </c>
      <c r="AT42" s="142"/>
      <c r="AU42" s="142" t="n">
        <v>0.0381</v>
      </c>
      <c r="AV42" s="142" t="s">
        <v>169</v>
      </c>
      <c r="AW42" s="142"/>
      <c r="AX42" s="142" t="n">
        <v>0.0832</v>
      </c>
      <c r="AY42" s="142" t="n">
        <v>0.5164</v>
      </c>
      <c r="AZ42" s="142"/>
      <c r="BA42" s="142" t="s">
        <v>169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2010</v>
      </c>
      <c r="E43" s="115" t="n">
        <v>28.2</v>
      </c>
      <c r="F43" s="116" t="n">
        <v>4.354</v>
      </c>
      <c r="G43" s="117" t="n">
        <v>35.218</v>
      </c>
      <c r="H43" s="115" t="n">
        <v>20</v>
      </c>
      <c r="I43" s="115" t="n">
        <v>22.3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109.42</v>
      </c>
      <c r="K43" s="119" t="n">
        <f aca="false">IF(ISBLANK(E43),"",(0.000824493-(0.0000040899*E43)+(0.000000076438*E43^2)-(0.00000000082467*E43^3)+(0.0000000000053875*E43^4)))</f>
        <v>0.00075485760789126</v>
      </c>
      <c r="L43" s="119" t="n">
        <f aca="false">IF(ISBLANK(E43),"",(-0.00000572466+(0.00000010227*E43)-(0.0000000016546*E43^2)))</f>
        <v>-4.156450104E-006</v>
      </c>
      <c r="M43" s="119" t="n">
        <f aca="false">IF(ISBLANK(E43),"",IF(ISBLANK(G43),(O43+(K43*35)+(L43*35^1.5)+(0.00000048314*35^2)),(O43+(K43*G43)+(L43*G43^1.5)+(0.00000048314*G43^2))))</f>
        <v>1.02249524356526</v>
      </c>
      <c r="N43" s="120" t="n">
        <f aca="false">IF(ISBLANK(D43),"",IF(ISBLANK(G43),J43*(1+0.00001*(35-20)),J43*(1+0.00001*(G43-20))))</f>
        <v>109.4366515356</v>
      </c>
      <c r="O43" s="119" t="n">
        <f aca="false">IF(ISBLANK(E43),"",(0.999842594+(0.00006793952*E43)-(0.00000909529*E43^2)+(0.0000001001685*E43^3)-(0.000000001120083*E43^4)+(0.000000000006536332*E43^5)))</f>
        <v>0.996180125720464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4.56497714619496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4.46454609439326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203.871879349067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199.386628575603</v>
      </c>
      <c r="T43" s="32" t="n">
        <v>0</v>
      </c>
      <c r="U43" s="32" t="n">
        <v>0</v>
      </c>
      <c r="V43" s="124" t="n">
        <v>0.1</v>
      </c>
      <c r="W43" s="124" t="n">
        <v>0.1</v>
      </c>
      <c r="X43" s="124" t="n">
        <v>0.11</v>
      </c>
      <c r="Y43" s="124" t="n">
        <v>0.11</v>
      </c>
      <c r="Z43" s="32" t="n">
        <v>0.01</v>
      </c>
      <c r="AA43" s="32" t="n">
        <v>0.01</v>
      </c>
      <c r="AB43" s="32" t="n">
        <v>1.34</v>
      </c>
      <c r="AC43" s="32" t="n">
        <v>1.31</v>
      </c>
      <c r="AD43" s="142" t="n">
        <v>0.012</v>
      </c>
      <c r="AE43" s="142" t="n">
        <v>0.0244</v>
      </c>
      <c r="AF43" s="142" t="n">
        <v>0.0087</v>
      </c>
      <c r="AG43" s="142" t="n">
        <v>0.0108</v>
      </c>
      <c r="AH43" s="142" t="n">
        <v>0.0244</v>
      </c>
      <c r="AI43" s="142" t="s">
        <v>169</v>
      </c>
      <c r="AJ43" s="142" t="s">
        <v>169</v>
      </c>
      <c r="AK43" s="142" t="n">
        <v>0.0014</v>
      </c>
      <c r="AL43" s="142" t="n">
        <v>0.0372</v>
      </c>
      <c r="AM43" s="142" t="n">
        <v>0.0218</v>
      </c>
      <c r="AN43" s="142" t="s">
        <v>169</v>
      </c>
      <c r="AO43" s="142" t="n">
        <v>0.0019</v>
      </c>
      <c r="AP43" s="142" t="n">
        <v>0.1354</v>
      </c>
      <c r="AQ43" s="142"/>
      <c r="AR43" s="142" t="n">
        <v>0.0097</v>
      </c>
      <c r="AS43" s="142" t="n">
        <v>0.013</v>
      </c>
      <c r="AT43" s="142"/>
      <c r="AU43" s="142" t="s">
        <v>169</v>
      </c>
      <c r="AV43" s="142" t="n">
        <v>0.0449</v>
      </c>
      <c r="AW43" s="142"/>
      <c r="AX43" s="142" t="n">
        <v>0.1171</v>
      </c>
      <c r="AY43" s="142" t="n">
        <v>0.2998</v>
      </c>
      <c r="AZ43" s="142"/>
      <c r="BA43" s="142" t="s">
        <v>169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2011</v>
      </c>
      <c r="E44" s="115" t="n">
        <v>28.3</v>
      </c>
      <c r="F44" s="116" t="n">
        <v>4.411</v>
      </c>
      <c r="G44" s="117" t="n">
        <v>35.217</v>
      </c>
      <c r="H44" s="115" t="n">
        <v>10</v>
      </c>
      <c r="I44" s="115" t="n">
        <v>12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110.81</v>
      </c>
      <c r="K44" s="119" t="n">
        <f aca="false">IF(ISBLANK(E44),"",(0.000824493-(0.0000040899*E44)+(0.000000076438*E44^2)-(0.00000000082467*E44^3)+(0.0000000000053875*E44^4)))</f>
        <v>0.000754731636124149</v>
      </c>
      <c r="L44" s="119" t="n">
        <f aca="false">IF(ISBLANK(E44),"",(-0.00000572466+(0.00000010227*E44)-(0.0000000016546*E44^2)))</f>
        <v>-4.155571594E-006</v>
      </c>
      <c r="M44" s="119" t="n">
        <f aca="false">IF(ISBLANK(E44),"",IF(ISBLANK(G44),(O44+(K44*35)+(L44*35^1.5)+(0.00000048314*35^2)),(O44+(K44*G44)+(L44*G44^1.5)+(0.00000048314*G44^2))))</f>
        <v>1.02246160719701</v>
      </c>
      <c r="N44" s="120" t="n">
        <f aca="false">IF(ISBLANK(D44),"",IF(ISBLANK(G44),J44*(1+0.00001*(35-20)),J44*(1+0.00001*(G44-20))))</f>
        <v>110.8268619577</v>
      </c>
      <c r="O44" s="119" t="n">
        <f aca="false">IF(ISBLANK(E44),"",(0.999842594+(0.00006793952*E44)-(0.00000909529*E44^2)+(0.0000001001685*E44^3)-(0.000000001120083*E44^4)+(0.000000000006536332*E44^5)))</f>
        <v>0.996151493987156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4.56585800550684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4.46555447497317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203.911218525935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199.431662852302</v>
      </c>
      <c r="T44" s="32"/>
      <c r="U44" s="32"/>
      <c r="V44" s="124"/>
      <c r="W44" s="124"/>
      <c r="X44" s="124"/>
      <c r="Y44" s="124"/>
      <c r="Z44" s="32"/>
      <c r="AA44" s="32"/>
      <c r="AB44" s="32"/>
      <c r="AC44" s="3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2012</v>
      </c>
      <c r="E45" s="115" t="n">
        <v>28.4</v>
      </c>
      <c r="F45" s="116" t="n">
        <v>4.393</v>
      </c>
      <c r="G45" s="117" t="n">
        <v>35.215</v>
      </c>
      <c r="H45" s="115" t="n">
        <v>0</v>
      </c>
      <c r="I45" s="115" t="n">
        <v>3.4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110.46</v>
      </c>
      <c r="K45" s="119" t="n">
        <f aca="false">IF(ISBLANK(E45),"",(0.000824493-(0.0000040899*E45)+(0.000000076438*E45^2)-(0.00000000082467*E45^3)+(0.0000000000053875*E45^4)))</f>
        <v>0.00075460631060384</v>
      </c>
      <c r="L45" s="119" t="n">
        <f aca="false">IF(ISBLANK(E45),"",(-0.00000572466+(0.00000010227*E45)-(0.0000000016546*E45^2)))</f>
        <v>-4.154726176E-006</v>
      </c>
      <c r="M45" s="119" t="n">
        <f aca="false">IF(ISBLANK(E45),"",IF(ISBLANK(G45),(O45+(K45*35)+(L45*35^1.5)+(0.00000048314*35^2)),(O45+(K45*G45)+(L45*G45^1.5)+(0.00000048314*G45^2))))</f>
        <v>1.02242714541871</v>
      </c>
      <c r="N45" s="120" t="n">
        <f aca="false">IF(ISBLANK(D45),"",IF(ISBLANK(G45),J45*(1+0.00001*(35-20)),J45*(1+0.00001*(G45-20))))</f>
        <v>110.476806489</v>
      </c>
      <c r="O45" s="119" t="n">
        <f aca="false">IF(ISBLANK(E45),"",(0.999842594+(0.00006793952*E45)-(0.00000909529*E45^2)+(0.0000001001685*E45^3)-(0.000000001120083*E45^4)+(0.000000000006536332*E45^5)))</f>
        <v>0.996122772415965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4.56183762744635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4.46177280003471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203.731668441754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199.26277324955</v>
      </c>
      <c r="T45" s="32" t="n">
        <v>0</v>
      </c>
      <c r="U45" s="32" t="n">
        <v>0</v>
      </c>
      <c r="V45" s="124" t="n">
        <v>0.07</v>
      </c>
      <c r="W45" s="124" t="n">
        <v>0.07</v>
      </c>
      <c r="X45" s="124" t="n">
        <v>0.07</v>
      </c>
      <c r="Y45" s="124" t="n">
        <v>0.07</v>
      </c>
      <c r="Z45" s="32" t="n">
        <v>0</v>
      </c>
      <c r="AA45" s="32" t="n">
        <v>0</v>
      </c>
      <c r="AB45" s="32" t="n">
        <v>1.25</v>
      </c>
      <c r="AC45" s="32" t="n">
        <v>1.22</v>
      </c>
      <c r="AD45" s="142" t="n">
        <v>0.0096</v>
      </c>
      <c r="AE45" s="142" t="n">
        <v>0.0169</v>
      </c>
      <c r="AF45" s="142" t="n">
        <v>0.0073</v>
      </c>
      <c r="AG45" s="142" t="n">
        <v>0.0089</v>
      </c>
      <c r="AH45" s="142" t="n">
        <v>0.0196</v>
      </c>
      <c r="AI45" s="142" t="s">
        <v>169</v>
      </c>
      <c r="AJ45" s="142" t="s">
        <v>169</v>
      </c>
      <c r="AK45" s="142" t="n">
        <v>0.0012</v>
      </c>
      <c r="AL45" s="142" t="n">
        <v>0.0311</v>
      </c>
      <c r="AM45" s="142" t="n">
        <v>0.0275</v>
      </c>
      <c r="AN45" s="142" t="s">
        <v>169</v>
      </c>
      <c r="AO45" s="142" t="n">
        <v>0.005</v>
      </c>
      <c r="AP45" s="142" t="n">
        <v>0.1351</v>
      </c>
      <c r="AQ45" s="142"/>
      <c r="AR45" s="142" t="n">
        <v>0.0076</v>
      </c>
      <c r="AS45" s="142" t="n">
        <v>0.0099</v>
      </c>
      <c r="AT45" s="142"/>
      <c r="AU45" s="142" t="s">
        <v>169</v>
      </c>
      <c r="AV45" s="142" t="n">
        <v>0.0388</v>
      </c>
      <c r="AW45" s="142"/>
      <c r="AX45" s="142" t="n">
        <v>0.105</v>
      </c>
      <c r="AY45" s="142" t="n">
        <v>0.2659</v>
      </c>
      <c r="AZ45" s="142"/>
      <c r="BA45" s="142" t="s">
        <v>169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98"/>
      <c r="AC46" s="198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4"/>
      <c r="W53" s="124"/>
      <c r="X53" s="32"/>
      <c r="Y53" s="32"/>
      <c r="Z53" s="124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P2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-2°30</v>
      </c>
      <c r="P9" s="29" t="s">
        <v>16</v>
      </c>
      <c r="Q9" s="33" t="n">
        <f aca="false">IF(ISBLANK(I9),"",IF(ISBLANK(J9),"",IF(J9&gt;60,"ERREUR !!",O11*(I9+(J9/60)))))</f>
        <v>-2.5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41355</v>
      </c>
      <c r="K11" s="38"/>
      <c r="L11" s="38"/>
      <c r="M11" s="38"/>
      <c r="N11" s="39" t="str">
        <f aca="false">I9&amp;"°"&amp;J9</f>
        <v>2°30</v>
      </c>
      <c r="O11" s="40" t="n">
        <f aca="false">IF(P9=M10,-1,1)</f>
        <v>-1</v>
      </c>
      <c r="P11" s="41" t="str">
        <f aca="false">TEXT(J11,"aaaa-mm-jj")&amp;"T"&amp;TEXT(J12,"hh:mm:ss")&amp;"z"</f>
        <v>2017-03-23T17:25:00z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0.725694444444444</v>
      </c>
      <c r="K12" s="46"/>
      <c r="L12" s="46"/>
      <c r="M12" s="46"/>
      <c r="N12" s="47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21.5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4.973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0.997994821686634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0.0200475064795326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5.00314001845988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4.97295027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0.00402812958397883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2029</v>
      </c>
      <c r="E35" s="115" t="n">
        <v>7</v>
      </c>
      <c r="F35" s="116" t="n">
        <v>5.281</v>
      </c>
      <c r="G35" s="117" t="n">
        <v>34.952</v>
      </c>
      <c r="H35" s="115" t="n">
        <v>2000</v>
      </c>
      <c r="I35" s="115" t="n">
        <v>2022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108.87</v>
      </c>
      <c r="K35" s="119" t="n">
        <f aca="false">IF(ISBLANK(E35),"",(0.000824493-(0.0000040899*E35)+(0.000000076438*E35^2)-(0.00000000082467*E35^3)+(0.0000000000053875*E35^4)))</f>
        <v>0.0007993392355775</v>
      </c>
      <c r="L35" s="119" t="n">
        <f aca="false">IF(ISBLANK(E35),"",(-0.00000572466+(0.00000010227*E35)-(0.0000000016546*E35^2)))</f>
        <v>-5.0898454E-006</v>
      </c>
      <c r="M35" s="119" t="n">
        <f aca="false">IF(ISBLANK(E35),"",IF(ISBLANK(G35),(O35+(K35*35)+(L35*35^1.5)+(0.00000048314*35^2)),(O35+(K35*G35)+(L35*G35^1.5)+(0.00000048314*G35^2))))</f>
        <v>1.02738125870112</v>
      </c>
      <c r="N35" s="120" t="n">
        <f aca="false">IF(ISBLANK(D35),"",IF(ISBLANK(G35),J35*(1+0.00001*(35-20)),J35*(1+0.00001*(G35-20))))</f>
        <v>108.8862782424</v>
      </c>
      <c r="O35" s="119" t="n">
        <f aca="false">IF(ISBLANK(E35),"",(0.999842594+(0.00006793952*E35)-(0.00000909529*E35^2)+(0.0000001001685*E35^3)-(0.000000001120083*E35^4)+(0.000000000006536332*E35^5)))</f>
        <v>0.999904279762349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5.568831007495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5.42041326949596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248.703992794727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242.075656615689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2030</v>
      </c>
      <c r="E36" s="115" t="n">
        <v>7.9</v>
      </c>
      <c r="F36" s="116" t="n">
        <v>3.383</v>
      </c>
      <c r="G36" s="117" t="n">
        <v>34.626</v>
      </c>
      <c r="H36" s="115" t="n">
        <v>1000</v>
      </c>
      <c r="I36" s="115" t="n">
        <v>1008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110.13</v>
      </c>
      <c r="K36" s="119" t="n">
        <f aca="false">IF(ISBLANK(E36),"",(0.000824493-(0.0000040899*E36)+(0.000000076438*E36^2)-(0.00000000082467*E36^3)+(0.0000000000053875*E36^4)))</f>
        <v>0.000796567675464009</v>
      </c>
      <c r="L36" s="119" t="n">
        <f aca="false">IF(ISBLANK(E36),"",(-0.00000572466+(0.00000010227*E36)-(0.0000000016546*E36^2)))</f>
        <v>-5.019990586E-006</v>
      </c>
      <c r="M36" s="119" t="n">
        <f aca="false">IF(ISBLANK(E36),"",IF(ISBLANK(G36),(O36+(K36*35)+(L36*35^1.5)+(0.00000048314*35^2)),(O36+(K36*G36)+(L36*G36^1.5)+(0.00000048314*G36^2))))</f>
        <v>1.02699528542978</v>
      </c>
      <c r="N36" s="120" t="n">
        <f aca="false">IF(ISBLANK(D36),"",IF(ISBLANK(G36),J36*(1+0.00001*(35-20)),J36*(1+0.00001*(G36-20))))</f>
        <v>110.1461076138</v>
      </c>
      <c r="O36" s="119" t="n">
        <f aca="false">IF(ISBLANK(E36),"",(0.999842594+(0.00006793952*E36)-(0.00000909529*E36^2)+(0.0000001001685*E36^3)-(0.000000001120083*E36^4)+(0.000000000006536332*E36^5)))</f>
        <v>0.999856904530436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3.52011334072245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3.42758471305869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157.208261796664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153.075933285201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2031</v>
      </c>
      <c r="E37" s="115" t="n">
        <v>8.3</v>
      </c>
      <c r="F37" s="116" t="n">
        <v>3.317</v>
      </c>
      <c r="G37" s="117" t="n">
        <v>34.626</v>
      </c>
      <c r="H37" s="115" t="n">
        <v>1000</v>
      </c>
      <c r="I37" s="115" t="n">
        <v>1008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107.83</v>
      </c>
      <c r="K37" s="119" t="n">
        <f aca="false">IF(ISBLANK(E37),"",(0.000824493-(0.0000040899*E37)+(0.000000076438*E37^2)-(0.00000000082467*E37^3)+(0.0000000000053875*E37^4)))</f>
        <v>0.000795366676405149</v>
      </c>
      <c r="L37" s="119" t="n">
        <f aca="false">IF(ISBLANK(E37),"",(-0.00000572466+(0.00000010227*E37)-(0.0000000016546*E37^2)))</f>
        <v>-4.989804394E-006</v>
      </c>
      <c r="M37" s="119" t="n">
        <f aca="false">IF(ISBLANK(E37),"",IF(ISBLANK(G37),(O37+(K37*35)+(L37*35^1.5)+(0.00000048314*35^2)),(O37+(K37*G37)+(L37*G37^1.5)+(0.00000048314*G37^2))))</f>
        <v>1.0269350799026</v>
      </c>
      <c r="N37" s="120" t="n">
        <f aca="false">IF(ISBLANK(D37),"",IF(ISBLANK(G37),J37*(1+0.00001*(35-20)),J37*(1+0.00001*(G37-20))))</f>
        <v>107.8457712158</v>
      </c>
      <c r="O37" s="119" t="n">
        <f aca="false">IF(ISBLANK(E37),"",(0.999842594+(0.00006793952*E37)-(0.00000909529*E37^2)+(0.0000001001685*E37^3)-(0.000000001120083*E37^4)+(0.000000000006536332*E37^5)))</f>
        <v>0.999832134276928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3.5261432506247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3.43365741382515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157.477557572899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153.347140101431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2032</v>
      </c>
      <c r="E38" s="115" t="n">
        <v>10.6</v>
      </c>
      <c r="F38" s="116" t="n">
        <v>2.686</v>
      </c>
      <c r="G38" s="117" t="n">
        <v>34.615</v>
      </c>
      <c r="H38" s="115" t="n">
        <v>500</v>
      </c>
      <c r="I38" s="115" t="n">
        <v>504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111.3</v>
      </c>
      <c r="K38" s="119" t="n">
        <f aca="false">IF(ISBLANK(E38),"",(0.000824493-(0.0000040899*E38)+(0.000000076438*E38^2)-(0.00000000082467*E38^3)+(0.0000000000053875*E38^4)))</f>
        <v>0.0007888144544615</v>
      </c>
      <c r="L38" s="119" t="n">
        <f aca="false">IF(ISBLANK(E38),"",(-0.00000572466+(0.00000010227*E38)-(0.0000000016546*E38^2)))</f>
        <v>-4.826508856E-006</v>
      </c>
      <c r="M38" s="119" t="n">
        <f aca="false">IF(ISBLANK(E38),"",IF(ISBLANK(G38),(O38+(K38*35)+(L38*35^1.5)+(0.00000048314*35^2)),(O38+(K38*G38)+(L38*G38^1.5)+(0.00000048314*G38^2))))</f>
        <v>1.02654760627376</v>
      </c>
      <c r="N38" s="120" t="n">
        <f aca="false">IF(ISBLANK(D38),"",IF(ISBLANK(G38),J38*(1+0.00001*(35-20)),J38*(1+0.00001*(G38-20))))</f>
        <v>111.316266495</v>
      </c>
      <c r="O38" s="119" t="n">
        <f aca="false">IF(ISBLANK(E38),"",(0.999842594+(0.00006793952*E38)-(0.00000909529*E38^2)+(0.0000001001685*E38^3)-(0.000000001120083*E38^4)+(0.000000000006536332*E38^5)))</f>
        <v>0.999646842332655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2.76170573339903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2.6902851037018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123.337778053601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120.148132731322</v>
      </c>
      <c r="T38" s="32"/>
      <c r="U38" s="32"/>
      <c r="V38" s="124"/>
      <c r="W38" s="124"/>
      <c r="X38" s="124"/>
      <c r="Y38" s="124"/>
      <c r="Z38" s="32"/>
      <c r="AA38" s="32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2033</v>
      </c>
      <c r="E39" s="115" t="n">
        <v>17.6</v>
      </c>
      <c r="F39" s="116" t="n">
        <v>3.263</v>
      </c>
      <c r="G39" s="117" t="n">
        <v>35.727</v>
      </c>
      <c r="H39" s="115" t="n">
        <v>100</v>
      </c>
      <c r="I39" s="115" t="n">
        <v>102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110.79</v>
      </c>
      <c r="K39" s="119" t="n">
        <f aca="false">IF(ISBLANK(E39),"",(0.000824493-(0.0000040899*E39)+(0.000000076438*E39^2)-(0.00000000082467*E39^3)+(0.0000000000053875*E39^4)))</f>
        <v>0.0007722092161664</v>
      </c>
      <c r="L39" s="119" t="n">
        <f aca="false">IF(ISBLANK(E39),"",(-0.00000572466+(0.00000010227*E39)-(0.0000000016546*E39^2)))</f>
        <v>-4.437236896E-006</v>
      </c>
      <c r="M39" s="119" t="n">
        <f aca="false">IF(ISBLANK(E39),"",IF(ISBLANK(G39),(O39+(K39*35)+(L39*35^1.5)+(0.00000048314*35^2)),(O39+(K39*G39)+(L39*G39^1.5)+(0.00000048314*G39^2))))</f>
        <v>1.02592847949311</v>
      </c>
      <c r="N39" s="120" t="n">
        <f aca="false">IF(ISBLANK(D39),"",IF(ISBLANK(G39),J39*(1+0.00001*(35-20)),J39*(1+0.00001*(G39-20))))</f>
        <v>110.8074239433</v>
      </c>
      <c r="O39" s="119" t="n">
        <f aca="false">IF(ISBLANK(E39),"",(0.999842594+(0.00006793952*E39)-(0.00000909529*E39^2)+(0.0000001001685*E39^3)-(0.000000001120083*E39^4)+(0.000000000006536332*E39^5)))</f>
        <v>0.998670633552638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3.37405094983192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3.28877793849623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150.685115419494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146.876822733242</v>
      </c>
      <c r="T39" s="32" t="n">
        <v>0.02</v>
      </c>
      <c r="U39" s="32" t="n">
        <v>0.02</v>
      </c>
      <c r="V39" s="124" t="n">
        <v>13</v>
      </c>
      <c r="W39" s="124" t="n">
        <v>12.7</v>
      </c>
      <c r="X39" s="124" t="n">
        <v>12.9</v>
      </c>
      <c r="Y39" s="124" t="n">
        <v>12.6</v>
      </c>
      <c r="Z39" s="32" t="n">
        <v>1</v>
      </c>
      <c r="AA39" s="32" t="n">
        <v>0.98</v>
      </c>
      <c r="AB39" s="32" t="n">
        <v>5.16</v>
      </c>
      <c r="AC39" s="32" t="n">
        <v>5.04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2034</v>
      </c>
      <c r="E40" s="115" t="n">
        <v>18.1</v>
      </c>
      <c r="F40" s="116" t="n">
        <v>3.212</v>
      </c>
      <c r="G40" s="117" t="n">
        <v>35.774</v>
      </c>
      <c r="H40" s="115" t="n">
        <v>80</v>
      </c>
      <c r="I40" s="115" t="n">
        <v>80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109.25</v>
      </c>
      <c r="K40" s="119" t="n">
        <f aca="false">IF(ISBLANK(E40),"",(0.000824493-(0.0000040899*E40)+(0.000000076438*E40^2)-(0.00000000082467*E40^3)+(0.0000000000053875*E40^4)))</f>
        <v>0.000771195814950969</v>
      </c>
      <c r="L40" s="119" t="n">
        <f aca="false">IF(ISBLANK(E40),"",(-0.00000572466+(0.00000010227*E40)-(0.0000000016546*E40^2)))</f>
        <v>-4.415636506E-006</v>
      </c>
      <c r="M40" s="119" t="n">
        <f aca="false">IF(ISBLANK(E40),"",IF(ISBLANK(G40),(O40+(K40*35)+(L40*35^1.5)+(0.00000048314*35^2)),(O40+(K40*G40)+(L40*G40^1.5)+(0.00000048314*G40^2))))</f>
        <v>1.02584130711025</v>
      </c>
      <c r="N40" s="120" t="n">
        <f aca="false">IF(ISBLANK(D40),"",IF(ISBLANK(G40),J40*(1+0.00001*(35-20)),J40*(1+0.00001*(G40-20))))</f>
        <v>109.267233095</v>
      </c>
      <c r="O40" s="119" t="n">
        <f aca="false">IF(ISBLANK(E40),"",(0.999842594+(0.00006793952*E40)-(0.00000909529*E40^2)+(0.0000001001685*E40^3)-(0.000000001120083*E40^4)+(0.000000000006536332*E40^5)))</f>
        <v>0.998579045754661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3.36876125090324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3.28390095773476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150.448877465339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146.659016772434</v>
      </c>
      <c r="T40" s="32" t="n">
        <v>0.03</v>
      </c>
      <c r="U40" s="32" t="n">
        <v>0.03</v>
      </c>
      <c r="V40" s="124" t="n">
        <v>12.4</v>
      </c>
      <c r="W40" s="124" t="n">
        <v>12.1</v>
      </c>
      <c r="X40" s="124" t="n">
        <v>12.3</v>
      </c>
      <c r="Y40" s="124" t="n">
        <v>12</v>
      </c>
      <c r="Z40" s="32" t="n">
        <v>0.94</v>
      </c>
      <c r="AA40" s="32" t="n">
        <v>0.92</v>
      </c>
      <c r="AB40" s="32" t="n">
        <v>4.94</v>
      </c>
      <c r="AC40" s="32" t="n">
        <v>4.83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2035</v>
      </c>
      <c r="E41" s="115" t="n">
        <v>18.5</v>
      </c>
      <c r="F41" s="116" t="n">
        <v>3.264</v>
      </c>
      <c r="G41" s="117" t="n">
        <v>35.829</v>
      </c>
      <c r="H41" s="115" t="n">
        <v>60</v>
      </c>
      <c r="I41" s="115" t="n">
        <v>61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110.1</v>
      </c>
      <c r="K41" s="119" t="n">
        <f aca="false">IF(ISBLANK(E41),"",(0.000824493-(0.0000040899*E41)+(0.000000076438*E41^2)-(0.00000000082467*E41^3)+(0.0000000000053875*E41^4)))</f>
        <v>0.000770400319460469</v>
      </c>
      <c r="L41" s="119" t="n">
        <f aca="false">IF(ISBLANK(E41),"",(-0.00000572466+(0.00000010227*E41)-(0.0000000016546*E41^2)))</f>
        <v>-4.39895185E-006</v>
      </c>
      <c r="M41" s="119" t="n">
        <f aca="false">IF(ISBLANK(E41),"",IF(ISBLANK(G41),(O41+(K41*35)+(L41*35^1.5)+(0.00000048314*35^2)),(O41+(K41*G41)+(L41*G41^1.5)+(0.00000048314*G41^2))))</f>
        <v>1.02578328126209</v>
      </c>
      <c r="N41" s="120" t="n">
        <f aca="false">IF(ISBLANK(D41),"",IF(ISBLANK(G41),J41*(1+0.00001*(35-20)),J41*(1+0.00001*(G41-20))))</f>
        <v>110.117427729</v>
      </c>
      <c r="O41" s="119" t="n">
        <f aca="false">IF(ISBLANK(E41),"",(0.999842594+(0.00006793952*E41)-(0.00000909529*E41^2)+(0.0000001001685*E41^3)-(0.000000001120083*E41^4)+(0.000000000006536332*E41^5)))</f>
        <v>0.998503804726763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3.39663262220705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3.31125753777926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151.693612907767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147.880761637222</v>
      </c>
      <c r="T41" s="32" t="n">
        <v>0.06</v>
      </c>
      <c r="U41" s="32" t="n">
        <v>0.06</v>
      </c>
      <c r="V41" s="124" t="n">
        <v>11.7</v>
      </c>
      <c r="W41" s="124" t="n">
        <v>11.4</v>
      </c>
      <c r="X41" s="124" t="n">
        <v>11.6</v>
      </c>
      <c r="Y41" s="124" t="n">
        <v>11.3</v>
      </c>
      <c r="Z41" s="32" t="n">
        <v>0.9</v>
      </c>
      <c r="AA41" s="32" t="n">
        <v>0.88</v>
      </c>
      <c r="AB41" s="32" t="n">
        <v>4.47</v>
      </c>
      <c r="AC41" s="32" t="n">
        <v>4.37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2036</v>
      </c>
      <c r="E42" s="115" t="n">
        <v>21.3</v>
      </c>
      <c r="F42" s="116" t="n">
        <v>3.058</v>
      </c>
      <c r="G42" s="117" t="n">
        <v>35.875</v>
      </c>
      <c r="H42" s="115" t="n">
        <v>40</v>
      </c>
      <c r="I42" s="115" t="n">
        <v>40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109.39</v>
      </c>
      <c r="K42" s="119" t="n">
        <f aca="false">IF(ISBLANK(E42),"",(0.000824493-(0.0000040899*E42)+(0.000000076438*E42^2)-(0.00000000082467*E42^3)+(0.0000000000053875*E42^4)))</f>
        <v>0.000765196941676249</v>
      </c>
      <c r="L42" s="119" t="n">
        <f aca="false">IF(ISBLANK(E42),"",(-0.00000572466+(0.00000010227*E42)-(0.0000000016546*E42^2)))</f>
        <v>-4.296984474E-006</v>
      </c>
      <c r="M42" s="119" t="n">
        <f aca="false">IF(ISBLANK(E42),"",IF(ISBLANK(G42),(O42+(K42*35)+(L42*35^1.5)+(0.00000048314*35^2)),(O42+(K42*G42)+(L42*G42^1.5)+(0.00000048314*G42^2))))</f>
        <v>1.02507928718399</v>
      </c>
      <c r="N42" s="120" t="n">
        <f aca="false">IF(ISBLANK(D42),"",IF(ISBLANK(G42),J42*(1+0.00001*(35-20)),J42*(1+0.00001*(G42-20))))</f>
        <v>109.4073656625</v>
      </c>
      <c r="O42" s="119" t="n">
        <f aca="false">IF(ISBLANK(E42),"",(0.999842594+(0.00006793952*E42)-(0.00000909529*E42^2)+(0.0000001001685*E42^3)-(0.000000001120083*E42^4)+(0.000000000006536332*E42^5)))</f>
        <v>0.997929356909852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3.20229368146938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3.12394730974073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143.014435814423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139.515486853021</v>
      </c>
      <c r="T42" s="32" t="n">
        <v>0.45</v>
      </c>
      <c r="U42" s="32" t="n">
        <v>0.44</v>
      </c>
      <c r="V42" s="124" t="n">
        <v>9.08</v>
      </c>
      <c r="W42" s="124" t="n">
        <v>8.87</v>
      </c>
      <c r="X42" s="124" t="n">
        <v>8.63</v>
      </c>
      <c r="Y42" s="124" t="n">
        <v>8.43</v>
      </c>
      <c r="Z42" s="32" t="n">
        <v>0.8</v>
      </c>
      <c r="AA42" s="32" t="n">
        <v>0.79</v>
      </c>
      <c r="AB42" s="32" t="n">
        <v>3.05</v>
      </c>
      <c r="AC42" s="32" t="n">
        <v>2.98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2037</v>
      </c>
      <c r="E43" s="115" t="n">
        <v>28.3</v>
      </c>
      <c r="F43" s="116" t="n">
        <v>4.442</v>
      </c>
      <c r="G43" s="117" t="n">
        <v>34.95</v>
      </c>
      <c r="H43" s="115" t="n">
        <v>20</v>
      </c>
      <c r="I43" s="115" t="n">
        <v>20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110.47</v>
      </c>
      <c r="K43" s="119" t="n">
        <f aca="false">IF(ISBLANK(E43),"",(0.000824493-(0.0000040899*E43)+(0.000000076438*E43^2)-(0.00000000082467*E43^3)+(0.0000000000053875*E43^4)))</f>
        <v>0.000754731636124149</v>
      </c>
      <c r="L43" s="119" t="n">
        <f aca="false">IF(ISBLANK(E43),"",(-0.00000572466+(0.00000010227*E43)-(0.0000000016546*E43^2)))</f>
        <v>-4.155571594E-006</v>
      </c>
      <c r="M43" s="119" t="n">
        <f aca="false">IF(ISBLANK(E43),"",IF(ISBLANK(G43),(O43+(K43*35)+(L43*35^1.5)+(0.00000048314*35^2)),(O43+(K43*G43)+(L43*G43^1.5)+(0.00000048314*G43^2))))</f>
        <v>1.02226090032254</v>
      </c>
      <c r="N43" s="120" t="n">
        <f aca="false">IF(ISBLANK(D43),"",IF(ISBLANK(G43),J43*(1+0.00001*(35-20)),J43*(1+0.00001*(G43-20))))</f>
        <v>110.486515265</v>
      </c>
      <c r="O43" s="119" t="n">
        <f aca="false">IF(ISBLANK(E43),"",(0.999842594+(0.00006793952*E43)-(0.00000909529*E43^2)+(0.0000001001685*E43^3)-(0.000000001120083*E43^4)+(0.000000000006536332*E43^5)))</f>
        <v>0.996151493987156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4.61248454869446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4.51204242208533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205.993559944695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201.507814570331</v>
      </c>
      <c r="T43" s="32" t="n">
        <v>0</v>
      </c>
      <c r="U43" s="32" t="n">
        <v>0</v>
      </c>
      <c r="V43" s="124" t="n">
        <v>0.08</v>
      </c>
      <c r="W43" s="124" t="n">
        <v>0.08</v>
      </c>
      <c r="X43" s="124" t="n">
        <v>0.09</v>
      </c>
      <c r="Y43" s="124" t="n">
        <v>0.09</v>
      </c>
      <c r="Z43" s="32" t="n">
        <v>0</v>
      </c>
      <c r="AA43" s="32" t="n">
        <v>0</v>
      </c>
      <c r="AB43" s="32" t="n">
        <v>1.19</v>
      </c>
      <c r="AC43" s="32" t="n">
        <v>1.16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2038</v>
      </c>
      <c r="E44" s="115" t="n">
        <v>28.5</v>
      </c>
      <c r="F44" s="116" t="n">
        <v>4.479</v>
      </c>
      <c r="G44" s="117" t="n">
        <v>34.876</v>
      </c>
      <c r="H44" s="115" t="n">
        <v>10</v>
      </c>
      <c r="I44" s="115" t="n">
        <v>10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111.51</v>
      </c>
      <c r="K44" s="119" t="n">
        <f aca="false">IF(ISBLANK(E44),"",(0.000824493-(0.0000040899*E44)+(0.000000076438*E44^2)-(0.00000000082467*E44^3)+(0.0000000000053875*E44^4)))</f>
        <v>0.000754481630047969</v>
      </c>
      <c r="L44" s="119" t="n">
        <f aca="false">IF(ISBLANK(E44),"",(-0.00000572466+(0.00000010227*E44)-(0.0000000016546*E44^2)))</f>
        <v>-4.15391385E-006</v>
      </c>
      <c r="M44" s="119" t="n">
        <f aca="false">IF(ISBLANK(E44),"",IF(ISBLANK(G44),(O44+(K44*35)+(L44*35^1.5)+(0.00000048314*35^2)),(O44+(K44*G44)+(L44*G44^1.5)+(0.00000048314*G44^2))))</f>
        <v>1.02213936864073</v>
      </c>
      <c r="N44" s="120" t="n">
        <f aca="false">IF(ISBLANK(D44),"",IF(ISBLANK(G44),J44*(1+0.00001*(35-20)),J44*(1+0.00001*(G44-20))))</f>
        <v>111.5265882276</v>
      </c>
      <c r="O44" s="119" t="n">
        <f aca="false">IF(ISBLANK(E44),"",(0.999842594+(0.00006793952*E44)-(0.00000909529*E44^2)+(0.0000001001685*E44^3)-(0.000000001120083*E44^4)+(0.000000000006536332*E44^5)))</f>
        <v>0.996093961161005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4.60686324673851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4.50707935539636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205.742512599342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201.286164012002</v>
      </c>
      <c r="T44" s="32"/>
      <c r="U44" s="32"/>
      <c r="V44" s="124"/>
      <c r="W44" s="124"/>
      <c r="X44" s="124"/>
      <c r="Y44" s="124"/>
      <c r="Z44" s="32"/>
      <c r="AA44" s="32"/>
      <c r="AB44" s="32"/>
      <c r="AC44" s="3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2039</v>
      </c>
      <c r="E45" s="115" t="n">
        <v>29</v>
      </c>
      <c r="F45" s="116" t="n">
        <v>4.45</v>
      </c>
      <c r="G45" s="117" t="n">
        <v>34.9</v>
      </c>
      <c r="H45" s="115" t="n">
        <v>0</v>
      </c>
      <c r="I45" s="115" t="n">
        <v>2.6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111.47</v>
      </c>
      <c r="K45" s="119" t="n">
        <f aca="false">IF(ISBLANK(E45),"",(0.000824493-(0.0000040899*E45)+(0.000000076438*E45^2)-(0.00000000082467*E45^3)+(0.0000000000053875*E45^4)))</f>
        <v>0.0007538678577575</v>
      </c>
      <c r="L45" s="119" t="n">
        <f aca="false">IF(ISBLANK(E45),"",(-0.00000572466+(0.00000010227*E45)-(0.0000000016546*E45^2)))</f>
        <v>-4.1503486E-006</v>
      </c>
      <c r="M45" s="119" t="n">
        <f aca="false">IF(ISBLANK(E45),"",IF(ISBLANK(G45),(O45+(K45*35)+(L45*35^1.5)+(0.00000048314*35^2)),(O45+(K45*G45)+(L45*G45^1.5)+(0.00000048314*G45^2))))</f>
        <v>1.02199132024529</v>
      </c>
      <c r="N45" s="120" t="n">
        <f aca="false">IF(ISBLANK(D45),"",IF(ISBLANK(G45),J45*(1+0.00001*(35-20)),J45*(1+0.00001*(G45-20))))</f>
        <v>111.48660903</v>
      </c>
      <c r="O45" s="119" t="n">
        <f aca="false">IF(ISBLANK(E45),"",(0.999842594+(0.00006793952*E45)-(0.00000909529*E45^2)+(0.0000001001685*E45^3)-(0.000000001120083*E45^4)+(0.000000000006536332*E45^5)))</f>
        <v>0.995948564991743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4.57860538742663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4.48008245933801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204.480516602473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200.080482634035</v>
      </c>
      <c r="T45" s="32" t="n">
        <v>0</v>
      </c>
      <c r="U45" s="32" t="n">
        <v>0</v>
      </c>
      <c r="V45" s="124" t="n">
        <v>0.02</v>
      </c>
      <c r="W45" s="124" t="n">
        <v>0.02</v>
      </c>
      <c r="X45" s="124" t="n">
        <v>0.03</v>
      </c>
      <c r="Y45" s="124" t="n">
        <v>0.03</v>
      </c>
      <c r="Z45" s="32" t="n">
        <v>0</v>
      </c>
      <c r="AA45" s="32" t="n">
        <v>0</v>
      </c>
      <c r="AB45" s="32" t="n">
        <v>1.11</v>
      </c>
      <c r="AC45" s="32" t="n">
        <v>1.08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4"/>
      <c r="W53" s="124"/>
      <c r="X53" s="32"/>
      <c r="Y53" s="32"/>
      <c r="Z53" s="124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-2°0</v>
      </c>
      <c r="P9" s="29" t="s">
        <v>16</v>
      </c>
      <c r="Q9" s="33" t="n">
        <f aca="false">IF(ISBLANK(I9),"",IF(ISBLANK(J9),"",IF(J9&gt;60,"ERREUR !!",O11*(I9+(J9/60)))))</f>
        <v>-2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41355</v>
      </c>
      <c r="K11" s="38"/>
      <c r="L11" s="38"/>
      <c r="M11" s="38"/>
      <c r="N11" s="39" t="str">
        <f aca="false">I9&amp;"°"&amp;J9</f>
        <v>2°0</v>
      </c>
      <c r="O11" s="40" t="n">
        <f aca="false">IF(P9=M10,-1,1)</f>
        <v>-1</v>
      </c>
      <c r="P11" s="41" t="str">
        <f aca="false">TEXT(J11,"aaaa-mm-jj")&amp;"T"&amp;TEXT(J12,"hh:mm:ss")&amp;"z"</f>
        <v>2017-03-23T20:46:00z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0.865277777777778</v>
      </c>
      <c r="K12" s="46"/>
      <c r="L12" s="46"/>
      <c r="M12" s="46"/>
      <c r="N12" s="47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21.9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4.973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0.997994821686634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0.0200475064795326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5.00314001845988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4.97295027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0.00402812958397883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2186</v>
      </c>
      <c r="E35" s="115" t="n">
        <v>5.9</v>
      </c>
      <c r="F35" s="116" t="n">
        <v>5.428</v>
      </c>
      <c r="G35" s="117" t="n">
        <v>34.955</v>
      </c>
      <c r="H35" s="115" t="n">
        <v>2000</v>
      </c>
      <c r="I35" s="115" t="n">
        <v>2021</v>
      </c>
      <c r="J35" s="118" t="n">
        <v>112.01</v>
      </c>
      <c r="K35" s="119" t="n">
        <f aca="false">IF(ISBLANK(E35),"",(0.000824493-(0.0000040899*E35)+(0.000000076438*E35^2)-(0.00000000082467*E35^3)+(0.0000000000053875*E35^4)))</f>
        <v>0.000802860555108309</v>
      </c>
      <c r="L35" s="119" t="n">
        <f aca="false">IF(ISBLANK(E35),"",(-0.00000572466+(0.00000010227*E35)-(0.0000000016546*E35^2)))</f>
        <v>-5.178863626E-006</v>
      </c>
      <c r="M35" s="119" t="n">
        <f aca="false">IF(ISBLANK(E35),"",IF(ISBLANK(G35),(O35+(K35*35)+(L35*35^1.5)+(0.00000048314*35^2)),(O35+(K35*G35)+(L35*G35^1.5)+(0.00000048314*G35^2))))</f>
        <v>1.02753012588016</v>
      </c>
      <c r="N35" s="120" t="n">
        <f aca="false">IF(ISBLANK(D35),"",IF(ISBLANK(G35),J35*(1+0.00001*(35-20)),J35*(1+0.00001*(G35-20))))</f>
        <v>112.0267510955</v>
      </c>
      <c r="O35" s="119" t="n">
        <f aca="false">IF(ISBLANK(E35),"",(0.999842594+(0.00006793952*E35)-(0.00000909529*E35^2)+(0.0000001001685*E35^3)-(0.000000001120083*E35^4)+(0.000000000006536332*E35^5)))</f>
        <v>0.999946092114281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5.56087848402079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5.41188851203507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248.348833096368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241.694940947486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2187</v>
      </c>
      <c r="E36" s="115" t="n">
        <v>7.3</v>
      </c>
      <c r="F36" s="116" t="n">
        <v>3.383</v>
      </c>
      <c r="G36" s="117" t="n">
        <v>34.601</v>
      </c>
      <c r="H36" s="115" t="n">
        <v>2000</v>
      </c>
      <c r="I36" s="115" t="n">
        <v>1008.9</v>
      </c>
      <c r="J36" s="118" t="n">
        <v>111.83</v>
      </c>
      <c r="K36" s="119" t="n">
        <f aca="false">IF(ISBLANK(E36),"",(0.000824493-(0.0000040899*E36)+(0.000000076438*E36^2)-(0.00000000082467*E36^3)+(0.0000000000053875*E36^4)))</f>
        <v>0.000798404599922949</v>
      </c>
      <c r="L36" s="119" t="n">
        <f aca="false">IF(ISBLANK(E36),"",(-0.00000572466+(0.00000010227*E36)-(0.0000000016546*E36^2)))</f>
        <v>-5.066262634E-006</v>
      </c>
      <c r="M36" s="119" t="n">
        <f aca="false">IF(ISBLANK(E36),"",IF(ISBLANK(G36),(O36+(K36*35)+(L36*35^1.5)+(0.00000048314*35^2)),(O36+(K36*G36)+(L36*G36^1.5)+(0.00000048314*G36^2))))</f>
        <v>1.02706266606294</v>
      </c>
      <c r="N36" s="120" t="n">
        <f aca="false">IF(ISBLANK(D36),"",IF(ISBLANK(G36),J36*(1+0.00001*(35-20)),J36*(1+0.00001*(G36-20))))</f>
        <v>111.8463282983</v>
      </c>
      <c r="O36" s="119" t="n">
        <f aca="false">IF(ISBLANK(E36),"",(0.999842594+(0.00006793952*E36)-(0.00000909529*E36^2)+(0.0000001001685*E36^3)-(0.000000001120083*E36^4)+(0.000000000006536332*E36^5)))</f>
        <v>0.999889786405409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3.46562027788637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3.37430265201947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154.774601610405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150.69635643919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2188</v>
      </c>
      <c r="E37" s="115" t="n">
        <v>9.8</v>
      </c>
      <c r="F37" s="116" t="n">
        <v>2.776</v>
      </c>
      <c r="G37" s="117" t="n">
        <v>34.631</v>
      </c>
      <c r="H37" s="115" t="n">
        <v>1000</v>
      </c>
      <c r="I37" s="115" t="n">
        <v>504.4</v>
      </c>
      <c r="J37" s="118" t="n">
        <v>113.9</v>
      </c>
      <c r="K37" s="119" t="n">
        <f aca="false">IF(ISBLANK(E37),"",(0.000824493-(0.0000040899*E37)+(0.000000076438*E37^2)-(0.00000000082467*E37^3)+(0.0000000000053875*E37^4)))</f>
        <v>0.00079102660529798</v>
      </c>
      <c r="L37" s="119" t="n">
        <f aca="false">IF(ISBLANK(E37),"",(-0.00000572466+(0.00000010227*E37)-(0.0000000016546*E37^2)))</f>
        <v>-4.881321784E-006</v>
      </c>
      <c r="M37" s="119" t="n">
        <f aca="false">IF(ISBLANK(E37),"",IF(ISBLANK(G37),(O37+(K37*35)+(L37*35^1.5)+(0.00000048314*35^2)),(O37+(K37*G37)+(L37*G37^1.5)+(0.00000048314*G37^2))))</f>
        <v>1.0266981039355</v>
      </c>
      <c r="N37" s="120" t="n">
        <f aca="false">IF(ISBLANK(D37),"",IF(ISBLANK(G37),J37*(1+0.00001*(35-20)),J37*(1+0.00001*(G37-20))))</f>
        <v>113.916664709</v>
      </c>
      <c r="O37" s="119" t="n">
        <f aca="false">IF(ISBLANK(E37),"",(0.999842594+(0.00006793952*E37)-(0.00000909529*E37^2)+(0.0000001001685*E37^3)-(0.000000001120083*E37^4)+(0.000000000006536332*E37^5)))</f>
        <v>0.999719426978938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2.78842812163538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2.71591825381472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124.531199912236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121.292909215365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2189</v>
      </c>
      <c r="E38" s="115" t="n">
        <v>9.8</v>
      </c>
      <c r="F38" s="116" t="n">
        <v>2.773</v>
      </c>
      <c r="G38" s="117" t="n">
        <v>34.631</v>
      </c>
      <c r="H38" s="115" t="n">
        <v>500</v>
      </c>
      <c r="I38" s="115" t="n">
        <v>504.3</v>
      </c>
      <c r="J38" s="118" t="n">
        <v>113.62</v>
      </c>
      <c r="K38" s="119" t="n">
        <f aca="false">IF(ISBLANK(E38),"",(0.000824493-(0.0000040899*E38)+(0.000000076438*E38^2)-(0.00000000082467*E38^3)+(0.0000000000053875*E38^4)))</f>
        <v>0.00079102660529798</v>
      </c>
      <c r="L38" s="119" t="n">
        <f aca="false">IF(ISBLANK(E38),"",(-0.00000572466+(0.00000010227*E38)-(0.0000000016546*E38^2)))</f>
        <v>-4.881321784E-006</v>
      </c>
      <c r="M38" s="119" t="n">
        <f aca="false">IF(ISBLANK(E38),"",IF(ISBLANK(G38),(O38+(K38*35)+(L38*35^1.5)+(0.00000048314*35^2)),(O38+(K38*G38)+(L38*G38^1.5)+(0.00000048314*G38^2))))</f>
        <v>1.0266981039355</v>
      </c>
      <c r="N38" s="120" t="n">
        <f aca="false">IF(ISBLANK(D38),"",IF(ISBLANK(G38),J38*(1+0.00001*(35-20)),J38*(1+0.00001*(G38-20))))</f>
        <v>113.6366237422</v>
      </c>
      <c r="O38" s="119" t="n">
        <f aca="false">IF(ISBLANK(E38),"",(0.999842594+(0.00006793952*E38)-(0.00000909529*E38^2)+(0.0000001001685*E38^3)-(0.000000001120083*E38^4)+(0.000000000006536332*E38^5)))</f>
        <v>0.999719426978938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2.79238631872927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2.71977352254339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124.707972994449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121.465085516788</v>
      </c>
      <c r="T38" s="32"/>
      <c r="U38" s="32"/>
      <c r="V38" s="124"/>
      <c r="W38" s="124"/>
      <c r="X38" s="124"/>
      <c r="Y38" s="124"/>
      <c r="Z38" s="32"/>
      <c r="AA38" s="124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2190</v>
      </c>
      <c r="E39" s="115" t="n">
        <v>17.3</v>
      </c>
      <c r="F39" s="116" t="n">
        <v>3.278</v>
      </c>
      <c r="G39" s="117" t="n">
        <v>35.756</v>
      </c>
      <c r="H39" s="115" t="n">
        <v>100</v>
      </c>
      <c r="I39" s="115" t="n">
        <v>101.5</v>
      </c>
      <c r="J39" s="118" t="n">
        <v>111.38</v>
      </c>
      <c r="K39" s="119" t="n">
        <f aca="false">IF(ISBLANK(E39),"",(0.000824493-(0.0000040899*E39)+(0.000000076438*E39^2)-(0.00000000082467*E39^3)+(0.0000000000053875*E39^4)))</f>
        <v>0.000772827533782449</v>
      </c>
      <c r="L39" s="119" t="n">
        <f aca="false">IF(ISBLANK(E39),"",(-0.00000572466+(0.00000010227*E39)-(0.0000000016546*E39^2)))</f>
        <v>-4.450594234E-006</v>
      </c>
      <c r="M39" s="119" t="n">
        <f aca="false">IF(ISBLANK(E39),"",IF(ISBLANK(G39),(O39+(K39*35)+(L39*35^1.5)+(0.00000048314*35^2)),(O39+(K39*G39)+(L39*G39^1.5)+(0.00000048314*G39^2))))</f>
        <v>1.02602360084201</v>
      </c>
      <c r="N39" s="120" t="n">
        <f aca="false">IF(ISBLANK(D39),"",IF(ISBLANK(G39),J39*(1+0.00001*(35-20)),J39*(1+0.00001*(G39-20))))</f>
        <v>111.3975490328</v>
      </c>
      <c r="O39" s="119" t="n">
        <f aca="false">IF(ISBLANK(E39),"",(0.999842594+(0.00006793952*E39)-(0.00000909529*E39^2)+(0.0000001001685*E39^3)-(0.000000001120083*E39^4)+(0.000000000006536332*E39^5)))</f>
        <v>0.998724260572406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3.37134649924127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3.28583718393472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150.564334656115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146.745488634524</v>
      </c>
      <c r="T39" s="32" t="n">
        <v>0.02</v>
      </c>
      <c r="U39" s="32" t="n">
        <v>0.02</v>
      </c>
      <c r="V39" s="124" t="n">
        <v>13.62</v>
      </c>
      <c r="W39" s="124" t="n">
        <v>13.31</v>
      </c>
      <c r="X39" s="124" t="n">
        <v>13.6</v>
      </c>
      <c r="Y39" s="124" t="n">
        <v>13.29</v>
      </c>
      <c r="Z39" s="32" t="n">
        <v>1.03</v>
      </c>
      <c r="AA39" s="32" t="n">
        <v>1</v>
      </c>
      <c r="AB39" s="32" t="n">
        <v>5.28</v>
      </c>
      <c r="AC39" s="32" t="n">
        <v>5.16</v>
      </c>
      <c r="AD39" s="142" t="n">
        <v>0.0208</v>
      </c>
      <c r="AE39" s="142" t="n">
        <v>0.0099</v>
      </c>
      <c r="AF39" s="142" t="s">
        <v>169</v>
      </c>
      <c r="AG39" s="142" t="n">
        <v>0.0225</v>
      </c>
      <c r="AH39" s="142" t="n">
        <v>0.0099</v>
      </c>
      <c r="AI39" s="142" t="n">
        <v>0.002</v>
      </c>
      <c r="AJ39" s="142" t="n">
        <v>0.001</v>
      </c>
      <c r="AK39" s="142" t="s">
        <v>169</v>
      </c>
      <c r="AL39" s="142" t="n">
        <v>0.0298</v>
      </c>
      <c r="AM39" s="142" t="n">
        <v>0.0024</v>
      </c>
      <c r="AN39" s="142" t="s">
        <v>169</v>
      </c>
      <c r="AO39" s="142" t="s">
        <v>169</v>
      </c>
      <c r="AP39" s="142" t="n">
        <v>0.0039</v>
      </c>
      <c r="AQ39" s="142"/>
      <c r="AR39" s="142" t="n">
        <v>0.0389</v>
      </c>
      <c r="AS39" s="142" t="n">
        <v>0.014</v>
      </c>
      <c r="AT39" s="142"/>
      <c r="AU39" s="142" t="n">
        <v>0.0095</v>
      </c>
      <c r="AV39" s="142" t="s">
        <v>169</v>
      </c>
      <c r="AW39" s="142"/>
      <c r="AX39" s="142" t="n">
        <v>0.0171</v>
      </c>
      <c r="AY39" s="142" t="n">
        <v>0.0666</v>
      </c>
      <c r="AZ39" s="142"/>
      <c r="BA39" s="142" t="s">
        <v>169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2191</v>
      </c>
      <c r="E40" s="115" t="n">
        <v>17.7</v>
      </c>
      <c r="F40" s="116" t="n">
        <v>3.371</v>
      </c>
      <c r="G40" s="117" t="n">
        <v>35.816</v>
      </c>
      <c r="H40" s="115" t="n">
        <v>80</v>
      </c>
      <c r="I40" s="115" t="n">
        <v>80.6</v>
      </c>
      <c r="J40" s="118" t="n">
        <v>114.18</v>
      </c>
      <c r="K40" s="119" t="n">
        <f aca="false">IF(ISBLANK(E40),"",(0.000824493-(0.0000040899*E40)+(0.000000076438*E40^2)-(0.00000000082467*E40^3)+(0.0000000000053875*E40^4)))</f>
        <v>0.000772004830209229</v>
      </c>
      <c r="L40" s="119" t="n">
        <f aca="false">IF(ISBLANK(E40),"",(-0.00000572466+(0.00000010227*E40)-(0.0000000016546*E40^2)))</f>
        <v>-4.432850634E-006</v>
      </c>
      <c r="M40" s="119" t="n">
        <f aca="false">IF(ISBLANK(E40),"",IF(ISBLANK(G40),(O40+(K40*35)+(L40*35^1.5)+(0.00000048314*35^2)),(O40+(K40*G40)+(L40*G40^1.5)+(0.00000048314*G40^2))))</f>
        <v>1.02597226210685</v>
      </c>
      <c r="N40" s="120" t="n">
        <f aca="false">IF(ISBLANK(D40),"",IF(ISBLANK(G40),J40*(1+0.00001*(35-20)),J40*(1+0.00001*(G40-20))))</f>
        <v>114.1980587088</v>
      </c>
      <c r="O40" s="119" t="n">
        <f aca="false">IF(ISBLANK(E40),"",(0.999842594+(0.00006793952*E40)-(0.00000909529*E40^2)+(0.0000001001685*E40^3)-(0.000000001120083*E40^4)+(0.000000000006536332*E40^5)))</f>
        <v>0.99865253627382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3.38087878674624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3.29529258403493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150.990046616087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147.167766803</v>
      </c>
      <c r="T40" s="32" t="n">
        <v>0.05</v>
      </c>
      <c r="U40" s="32" t="n">
        <v>0.05</v>
      </c>
      <c r="V40" s="124" t="n">
        <v>12.94</v>
      </c>
      <c r="W40" s="124" t="n">
        <v>12.64</v>
      </c>
      <c r="X40" s="124" t="n">
        <v>12.89</v>
      </c>
      <c r="Y40" s="124" t="n">
        <v>12.59</v>
      </c>
      <c r="Z40" s="32" t="n">
        <v>1.02</v>
      </c>
      <c r="AA40" s="32" t="n">
        <v>0.99</v>
      </c>
      <c r="AB40" s="32" t="n">
        <v>4.99</v>
      </c>
      <c r="AC40" s="32" t="n">
        <v>4.87</v>
      </c>
      <c r="AD40" s="142" t="n">
        <v>0.034</v>
      </c>
      <c r="AE40" s="142" t="n">
        <v>0.0191</v>
      </c>
      <c r="AF40" s="142" t="n">
        <v>0.0021</v>
      </c>
      <c r="AG40" s="142" t="n">
        <v>0.0369</v>
      </c>
      <c r="AH40" s="142" t="n">
        <v>0.0163</v>
      </c>
      <c r="AI40" s="142" t="n">
        <v>0.002</v>
      </c>
      <c r="AJ40" s="142" t="n">
        <v>0.0015</v>
      </c>
      <c r="AK40" s="142" t="s">
        <v>169</v>
      </c>
      <c r="AL40" s="142" t="n">
        <v>0.0529</v>
      </c>
      <c r="AM40" s="142" t="n">
        <v>0.0041</v>
      </c>
      <c r="AN40" s="142" t="s">
        <v>169</v>
      </c>
      <c r="AO40" s="142" t="s">
        <v>169</v>
      </c>
      <c r="AP40" s="142" t="n">
        <v>0.0122</v>
      </c>
      <c r="AQ40" s="142"/>
      <c r="AR40" s="142" t="n">
        <v>0.0897</v>
      </c>
      <c r="AS40" s="142" t="n">
        <v>0.0235</v>
      </c>
      <c r="AT40" s="142"/>
      <c r="AU40" s="142" t="n">
        <v>0.0226</v>
      </c>
      <c r="AV40" s="142" t="s">
        <v>169</v>
      </c>
      <c r="AW40" s="142"/>
      <c r="AX40" s="142" t="n">
        <v>0.0464</v>
      </c>
      <c r="AY40" s="142" t="n">
        <v>0.1184</v>
      </c>
      <c r="AZ40" s="142"/>
      <c r="BA40" s="142" t="s">
        <v>169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2192</v>
      </c>
      <c r="E41" s="115" t="n">
        <v>18.4</v>
      </c>
      <c r="F41" s="116" t="n">
        <v>3.209</v>
      </c>
      <c r="G41" s="117" t="n">
        <v>35.878</v>
      </c>
      <c r="H41" s="115" t="n">
        <v>60</v>
      </c>
      <c r="I41" s="115" t="n">
        <v>61.4</v>
      </c>
      <c r="J41" s="118" t="n">
        <v>113.56</v>
      </c>
      <c r="K41" s="119" t="n">
        <f aca="false">IF(ISBLANK(E41),"",(0.000824493-(0.0000040899*E41)+(0.000000076438*E41^2)-(0.00000000082467*E41^3)+(0.0000000000053875*E41^4)))</f>
        <v>0.00077059793494784</v>
      </c>
      <c r="L41" s="119" t="n">
        <f aca="false">IF(ISBLANK(E41),"",(-0.00000572466+(0.00000010227*E41)-(0.0000000016546*E41^2)))</f>
        <v>-4.403073376E-006</v>
      </c>
      <c r="M41" s="119" t="n">
        <f aca="false">IF(ISBLANK(E41),"",IF(ISBLANK(G41),(O41+(K41*35)+(L41*35^1.5)+(0.00000048314*35^2)),(O41+(K41*G41)+(L41*G41^1.5)+(0.00000048314*G41^2))))</f>
        <v>1.02584597031341</v>
      </c>
      <c r="N41" s="120" t="n">
        <f aca="false">IF(ISBLANK(D41),"",IF(ISBLANK(G41),J41*(1+0.00001*(35-20)),J41*(1+0.00001*(G41-20))))</f>
        <v>113.5780310568</v>
      </c>
      <c r="O41" s="119" t="n">
        <f aca="false">IF(ISBLANK(E41),"",(0.999842594+(0.00006793952*E41)-(0.00000909529*E41^2)+(0.0000001001685*E41^3)-(0.000000001120083*E41^4)+(0.000000000006536332*E41^5)))</f>
        <v>0.998522778246976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3.23555140603587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3.15403237880573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144.499725793562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140.859086037464</v>
      </c>
      <c r="T41" s="32" t="n">
        <v>0.13</v>
      </c>
      <c r="U41" s="32" t="n">
        <v>0.13</v>
      </c>
      <c r="V41" s="124" t="n">
        <v>13.01</v>
      </c>
      <c r="W41" s="124" t="n">
        <v>12.71</v>
      </c>
      <c r="X41" s="124" t="n">
        <v>12.88</v>
      </c>
      <c r="Y41" s="124" t="n">
        <v>12.59</v>
      </c>
      <c r="Z41" s="32" t="n">
        <v>1.03</v>
      </c>
      <c r="AA41" s="32" t="n">
        <v>1.01</v>
      </c>
      <c r="AB41" s="32" t="n">
        <v>4.46</v>
      </c>
      <c r="AC41" s="32" t="n">
        <v>4.36</v>
      </c>
      <c r="AD41" s="142" t="n">
        <v>0.0507</v>
      </c>
      <c r="AE41" s="142" t="n">
        <v>0.0344</v>
      </c>
      <c r="AF41" s="142" t="s">
        <v>169</v>
      </c>
      <c r="AG41" s="142" t="n">
        <v>0.0624</v>
      </c>
      <c r="AH41" s="142" t="n">
        <v>0.0425</v>
      </c>
      <c r="AI41" s="142" t="n">
        <v>0.0033</v>
      </c>
      <c r="AJ41" s="142" t="n">
        <v>0.0042</v>
      </c>
      <c r="AK41" s="142" t="s">
        <v>169</v>
      </c>
      <c r="AL41" s="142" t="n">
        <v>0.0589</v>
      </c>
      <c r="AM41" s="142" t="n">
        <v>0.0063</v>
      </c>
      <c r="AN41" s="142" t="s">
        <v>169</v>
      </c>
      <c r="AO41" s="142" t="s">
        <v>169</v>
      </c>
      <c r="AP41" s="142" t="n">
        <v>0.027</v>
      </c>
      <c r="AQ41" s="142"/>
      <c r="AR41" s="142" t="n">
        <v>0.0898</v>
      </c>
      <c r="AS41" s="142" t="n">
        <v>0.0511</v>
      </c>
      <c r="AT41" s="142"/>
      <c r="AU41" s="142" t="n">
        <v>0.0327</v>
      </c>
      <c r="AV41" s="142" t="s">
        <v>169</v>
      </c>
      <c r="AW41" s="142"/>
      <c r="AX41" s="142" t="n">
        <v>0.0726</v>
      </c>
      <c r="AY41" s="142" t="n">
        <v>0.2069</v>
      </c>
      <c r="AZ41" s="142"/>
      <c r="BA41" s="142" t="s">
        <v>169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2193</v>
      </c>
      <c r="E42" s="115" t="n">
        <v>21.6</v>
      </c>
      <c r="F42" s="116" t="n">
        <v>3.475</v>
      </c>
      <c r="G42" s="117" t="n">
        <v>35.884</v>
      </c>
      <c r="H42" s="115" t="n">
        <v>40</v>
      </c>
      <c r="I42" s="115" t="n">
        <v>40.9</v>
      </c>
      <c r="J42" s="118" t="n">
        <v>111.44</v>
      </c>
      <c r="K42" s="119" t="n">
        <f aca="false">IF(ISBLANK(E42),"",(0.000824493-(0.0000040899*E42)+(0.000000076438*E42^2)-(0.00000000082467*E42^3)+(0.0000000000053875*E42^4)))</f>
        <v>0.0007646760412032</v>
      </c>
      <c r="L42" s="119" t="n">
        <f aca="false">IF(ISBLANK(E42),"",(-0.00000572466+(0.00000010227*E42)-(0.0000000016546*E42^2)))</f>
        <v>-4.287598176E-006</v>
      </c>
      <c r="M42" s="119" t="n">
        <f aca="false">IF(ISBLANK(E42),"",IF(ISBLANK(G42),(O42+(K42*35)+(L42*35^1.5)+(0.00000048314*35^2)),(O42+(K42*G42)+(L42*G42^1.5)+(0.00000048314*G42^2))))</f>
        <v>1.02500307924111</v>
      </c>
      <c r="N42" s="120" t="n">
        <f aca="false">IF(ISBLANK(D42),"",IF(ISBLANK(G42),J42*(1+0.00001*(35-20)),J42*(1+0.00001*(G42-20))))</f>
        <v>111.4577011296</v>
      </c>
      <c r="O42" s="119" t="n">
        <f aca="false">IF(ISBLANK(E42),"",(0.999842594+(0.00006793952*E42)-(0.00000909529*E42^2)+(0.0000001001685*E42^3)-(0.000000001120083*E42^4)+(0.000000000006536332*E42^5)))</f>
        <v>0.997862971984057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3.57293488447068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3.48577965942891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159.56727194046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155.674919590095</v>
      </c>
      <c r="T42" s="32" t="n">
        <v>0.36</v>
      </c>
      <c r="U42" s="32" t="n">
        <v>0.36</v>
      </c>
      <c r="V42" s="124" t="n">
        <v>5.98</v>
      </c>
      <c r="W42" s="124" t="n">
        <v>5.84</v>
      </c>
      <c r="X42" s="124" t="n">
        <v>5.62</v>
      </c>
      <c r="Y42" s="124" t="n">
        <v>5.49</v>
      </c>
      <c r="Z42" s="32" t="n">
        <v>0.67</v>
      </c>
      <c r="AA42" s="32" t="n">
        <v>0.66</v>
      </c>
      <c r="AB42" s="32" t="n">
        <v>2.69</v>
      </c>
      <c r="AC42" s="32" t="n">
        <v>2.63</v>
      </c>
      <c r="AD42" s="142" t="n">
        <v>0.1103</v>
      </c>
      <c r="AE42" s="142" t="n">
        <v>0.1138</v>
      </c>
      <c r="AF42" s="142" t="n">
        <v>0.0751</v>
      </c>
      <c r="AG42" s="142" t="n">
        <v>0.1241</v>
      </c>
      <c r="AH42" s="142" t="n">
        <v>0.0608</v>
      </c>
      <c r="AI42" s="142" t="n">
        <v>0.0261</v>
      </c>
      <c r="AJ42" s="142" t="n">
        <v>0.0116</v>
      </c>
      <c r="AK42" s="142" t="n">
        <v>0.0099</v>
      </c>
      <c r="AL42" s="142" t="n">
        <v>0.2444</v>
      </c>
      <c r="AM42" s="142" t="n">
        <v>0.0208</v>
      </c>
      <c r="AN42" s="142" t="n">
        <v>0.0066</v>
      </c>
      <c r="AO42" s="142" t="s">
        <v>169</v>
      </c>
      <c r="AP42" s="142" t="n">
        <v>0.0484</v>
      </c>
      <c r="AQ42" s="142"/>
      <c r="AR42" s="142" t="n">
        <v>0.0459</v>
      </c>
      <c r="AS42" s="142" t="n">
        <v>0.2134</v>
      </c>
      <c r="AT42" s="142"/>
      <c r="AU42" s="142" t="n">
        <v>0.0435</v>
      </c>
      <c r="AV42" s="142" t="s">
        <v>169</v>
      </c>
      <c r="AW42" s="142"/>
      <c r="AX42" s="142" t="n">
        <v>0.0907</v>
      </c>
      <c r="AY42" s="142" t="n">
        <v>0.7195</v>
      </c>
      <c r="AZ42" s="142"/>
      <c r="BA42" s="142" t="s">
        <v>169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2194</v>
      </c>
      <c r="E43" s="115" t="n">
        <v>28.2</v>
      </c>
      <c r="F43" s="116" t="n">
        <v>4.476</v>
      </c>
      <c r="G43" s="117" t="n">
        <v>34.848</v>
      </c>
      <c r="H43" s="115" t="n">
        <v>20</v>
      </c>
      <c r="I43" s="115" t="n">
        <v>21.3</v>
      </c>
      <c r="J43" s="118" t="n">
        <v>111.97</v>
      </c>
      <c r="K43" s="119" t="n">
        <f aca="false">IF(ISBLANK(E43),"",(0.000824493-(0.0000040899*E43)+(0.000000076438*E43^2)-(0.00000000082467*E43^3)+(0.0000000000053875*E43^4)))</f>
        <v>0.00075485760789126</v>
      </c>
      <c r="L43" s="119" t="n">
        <f aca="false">IF(ISBLANK(E43),"",(-0.00000572466+(0.00000010227*E43)-(0.0000000016546*E43^2)))</f>
        <v>-4.156450104E-006</v>
      </c>
      <c r="M43" s="119" t="n">
        <f aca="false">IF(ISBLANK(E43),"",IF(ISBLANK(G43),(O43+(K43*35)+(L43*35^1.5)+(0.00000048314*35^2)),(O43+(K43*G43)+(L43*G43^1.5)+(0.00000048314*G43^2))))</f>
        <v>1.02221707493164</v>
      </c>
      <c r="N43" s="120" t="n">
        <f aca="false">IF(ISBLANK(D43),"",IF(ISBLANK(G43),J43*(1+0.00001*(35-20)),J43*(1+0.00001*(G43-20))))</f>
        <v>111.9866253056</v>
      </c>
      <c r="O43" s="119" t="n">
        <f aca="false">IF(ISBLANK(E43),"",(0.999842594+(0.00006793952*E43)-(0.00000909529*E43^2)+(0.0000001001685*E43^3)-(0.000000001120083*E43^4)+(0.000000000006536332*E43^5)))</f>
        <v>0.996180125720464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4.58450822288938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4.48486758372333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204.74413723424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200.294186289084</v>
      </c>
      <c r="T43" s="32" t="n">
        <v>0</v>
      </c>
      <c r="U43" s="32" t="n">
        <v>0</v>
      </c>
      <c r="V43" s="124" t="n">
        <v>0.29</v>
      </c>
      <c r="W43" s="124" t="n">
        <v>0.28</v>
      </c>
      <c r="X43" s="124" t="n">
        <v>0.29</v>
      </c>
      <c r="Y43" s="124" t="n">
        <v>0.28</v>
      </c>
      <c r="Z43" s="32" t="n">
        <v>0.07</v>
      </c>
      <c r="AA43" s="32" t="n">
        <v>0.07</v>
      </c>
      <c r="AB43" s="32" t="n">
        <v>1.78</v>
      </c>
      <c r="AC43" s="32" t="n">
        <v>1.74</v>
      </c>
      <c r="AD43" s="142" t="n">
        <v>0.0133</v>
      </c>
      <c r="AE43" s="142" t="n">
        <v>0.0168</v>
      </c>
      <c r="AF43" s="142" t="n">
        <v>0.0057</v>
      </c>
      <c r="AG43" s="142" t="n">
        <v>0.0155</v>
      </c>
      <c r="AH43" s="142" t="n">
        <v>0.0203</v>
      </c>
      <c r="AI43" s="142" t="s">
        <v>169</v>
      </c>
      <c r="AJ43" s="142" t="s">
        <v>169</v>
      </c>
      <c r="AK43" s="142" t="s">
        <v>169</v>
      </c>
      <c r="AL43" s="142" t="n">
        <v>0.0349</v>
      </c>
      <c r="AM43" s="142" t="n">
        <v>0.0093</v>
      </c>
      <c r="AN43" s="142" t="s">
        <v>169</v>
      </c>
      <c r="AO43" s="142" t="s">
        <v>169</v>
      </c>
      <c r="AP43" s="142" t="n">
        <v>0.1613</v>
      </c>
      <c r="AQ43" s="142"/>
      <c r="AR43" s="142" t="n">
        <v>0.0124</v>
      </c>
      <c r="AS43" s="142" t="n">
        <v>0.0171</v>
      </c>
      <c r="AT43" s="142"/>
      <c r="AU43" s="142" t="s">
        <v>169</v>
      </c>
      <c r="AV43" s="142" t="n">
        <v>0.039</v>
      </c>
      <c r="AW43" s="142"/>
      <c r="AX43" s="142" t="n">
        <v>0.1006</v>
      </c>
      <c r="AY43" s="142" t="n">
        <v>0.2284</v>
      </c>
      <c r="AZ43" s="142"/>
      <c r="BA43" s="142" t="s">
        <v>169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2197</v>
      </c>
      <c r="E44" s="115" t="n">
        <v>28.4</v>
      </c>
      <c r="F44" s="116" t="n">
        <v>4.556</v>
      </c>
      <c r="G44" s="117" t="n">
        <v>34.784</v>
      </c>
      <c r="H44" s="115" t="n">
        <v>10</v>
      </c>
      <c r="I44" s="115" t="n">
        <v>10.9</v>
      </c>
      <c r="J44" s="118" t="n">
        <v>113.81</v>
      </c>
      <c r="K44" s="119" t="n">
        <f aca="false">IF(ISBLANK(E44),"",(0.000824493-(0.0000040899*E44)+(0.000000076438*E44^2)-(0.00000000082467*E44^3)+(0.0000000000053875*E44^4)))</f>
        <v>0.00075460631060384</v>
      </c>
      <c r="L44" s="119" t="n">
        <f aca="false">IF(ISBLANK(E44),"",(-0.00000572466+(0.00000010227*E44)-(0.0000000016546*E44^2)))</f>
        <v>-4.154726176E-006</v>
      </c>
      <c r="M44" s="119" t="n">
        <f aca="false">IF(ISBLANK(E44),"",IF(ISBLANK(G44),(O44+(K44*35)+(L44*35^1.5)+(0.00000048314*35^2)),(O44+(K44*G44)+(L44*G44^1.5)+(0.00000048314*G44^2))))</f>
        <v>1.02210322460525</v>
      </c>
      <c r="N44" s="120" t="n">
        <f aca="false">IF(ISBLANK(D44),"",IF(ISBLANK(G44),J44*(1+0.00001*(35-20)),J44*(1+0.00001*(G44-20))))</f>
        <v>113.8268256704</v>
      </c>
      <c r="O44" s="119" t="n">
        <f aca="false">IF(ISBLANK(E44),"",(0.999842594+(0.00006793952*E44)-(0.00000909529*E44^2)+(0.0000001001685*E44^3)-(0.000000001120083*E44^4)+(0.000000000006536332*E44^5)))</f>
        <v>0.996122772415965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4.5899206514317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4.49066252892843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204.98585629294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200.552988541944</v>
      </c>
      <c r="T44" s="32"/>
      <c r="U44" s="32"/>
      <c r="V44" s="124"/>
      <c r="W44" s="124"/>
      <c r="X44" s="124"/>
      <c r="Y44" s="124"/>
      <c r="Z44" s="32"/>
      <c r="AA44" s="32"/>
      <c r="AB44" s="32"/>
      <c r="AC44" s="3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2198</v>
      </c>
      <c r="E45" s="115" t="n">
        <v>28.4</v>
      </c>
      <c r="F45" s="116" t="n">
        <v>4.521</v>
      </c>
      <c r="G45" s="117" t="n">
        <v>34.77</v>
      </c>
      <c r="H45" s="115" t="n">
        <v>0</v>
      </c>
      <c r="I45" s="115" t="n">
        <v>3.5</v>
      </c>
      <c r="J45" s="118" t="n">
        <v>113.13</v>
      </c>
      <c r="K45" s="119" t="n">
        <f aca="false">IF(ISBLANK(E45),"",(0.000824493-(0.0000040899*E45)+(0.000000076438*E45^2)-(0.00000000082467*E45^3)+(0.0000000000053875*E45^4)))</f>
        <v>0.00075460631060384</v>
      </c>
      <c r="L45" s="119" t="n">
        <f aca="false">IF(ISBLANK(E45),"",(-0.00000572466+(0.00000010227*E45)-(0.0000000016546*E45^2)))</f>
        <v>-4.154726176E-006</v>
      </c>
      <c r="M45" s="119" t="n">
        <f aca="false">IF(ISBLANK(E45),"",IF(ISBLANK(G45),(O45+(K45*35)+(L45*35^1.5)+(0.00000048314*35^2)),(O45+(K45*G45)+(L45*G45^1.5)+(0.00000048314*G45^2))))</f>
        <v>1.02209270418294</v>
      </c>
      <c r="N45" s="120" t="n">
        <f aca="false">IF(ISBLANK(D45),"",IF(ISBLANK(G45),J45*(1+0.00001*(35-20)),J45*(1+0.00001*(G45-20))))</f>
        <v>113.146709301</v>
      </c>
      <c r="O45" s="119" t="n">
        <f aca="false">IF(ISBLANK(E45),"",(0.999842594+(0.00006793952*E45)-(0.00000909529*E45^2)+(0.0000001001685*E45^3)-(0.000000001120083*E45^4)+(0.000000000006536332*E45^5)))</f>
        <v>0.996122772415965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4.58241585009639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4.48336616761157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204.650691865305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200.227133045533</v>
      </c>
      <c r="T45" s="32" t="n">
        <v>0</v>
      </c>
      <c r="U45" s="32" t="n">
        <v>0</v>
      </c>
      <c r="V45" s="124" t="n">
        <v>0.31</v>
      </c>
      <c r="W45" s="124" t="n">
        <v>0.3</v>
      </c>
      <c r="X45" s="124" t="n">
        <v>0.31</v>
      </c>
      <c r="Y45" s="124" t="n">
        <v>0.3</v>
      </c>
      <c r="Z45" s="32" t="n">
        <v>0.12</v>
      </c>
      <c r="AA45" s="32" t="n">
        <v>0.12</v>
      </c>
      <c r="AB45" s="32" t="n">
        <v>1.79</v>
      </c>
      <c r="AC45" s="32" t="n">
        <v>1.75</v>
      </c>
      <c r="AD45" s="142" t="n">
        <v>0.0113</v>
      </c>
      <c r="AE45" s="142" t="n">
        <v>0.0126</v>
      </c>
      <c r="AF45" s="142" t="s">
        <v>169</v>
      </c>
      <c r="AG45" s="142" t="n">
        <v>0.0116</v>
      </c>
      <c r="AH45" s="142" t="n">
        <v>0.0181</v>
      </c>
      <c r="AI45" s="142" t="s">
        <v>169</v>
      </c>
      <c r="AJ45" s="142" t="s">
        <v>169</v>
      </c>
      <c r="AK45" s="142" t="s">
        <v>169</v>
      </c>
      <c r="AL45" s="142" t="n">
        <v>0.0273</v>
      </c>
      <c r="AM45" s="142" t="n">
        <v>0.0133</v>
      </c>
      <c r="AN45" s="142" t="s">
        <v>169</v>
      </c>
      <c r="AO45" s="142" t="s">
        <v>169</v>
      </c>
      <c r="AP45" s="142" t="n">
        <v>0.1798</v>
      </c>
      <c r="AQ45" s="142"/>
      <c r="AR45" s="142" t="n">
        <v>0.0081</v>
      </c>
      <c r="AS45" s="142" t="n">
        <v>0.0125</v>
      </c>
      <c r="AT45" s="142"/>
      <c r="AU45" s="142" t="s">
        <v>169</v>
      </c>
      <c r="AV45" s="142" t="n">
        <v>0.0328</v>
      </c>
      <c r="AW45" s="142"/>
      <c r="AX45" s="142" t="n">
        <v>0.0903</v>
      </c>
      <c r="AY45" s="142" t="n">
        <v>0.1965</v>
      </c>
      <c r="AZ45" s="142"/>
      <c r="BA45" s="142" t="s">
        <v>169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133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-1°30</v>
      </c>
      <c r="P9" s="29" t="s">
        <v>16</v>
      </c>
      <c r="Q9" s="33" t="n">
        <f aca="false">IF(ISBLANK(I9),"",IF(ISBLANK(J9),"",IF(J9&gt;60,"ERREUR !!",O11*(I9+(J9/60)))))</f>
        <v>-1.5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41356</v>
      </c>
      <c r="K11" s="38"/>
      <c r="L11" s="38"/>
      <c r="M11" s="38"/>
      <c r="N11" s="39" t="str">
        <f aca="false">I9&amp;"°"&amp;J9</f>
        <v>1°30</v>
      </c>
      <c r="O11" s="40" t="n">
        <f aca="false">IF(P9=M10,-1,1)</f>
        <v>-1</v>
      </c>
      <c r="P11" s="41" t="str">
        <f aca="false">TEXT(J11,"aaaa-mm-jj")&amp;"T"&amp;TEXT(J12,"hh:mm:ss")&amp;"z"</f>
        <v>2017-03-24T00:23:00z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0.0159722222222222</v>
      </c>
      <c r="K12" s="46"/>
      <c r="L12" s="46"/>
      <c r="M12" s="46"/>
      <c r="N12" s="47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22.1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4.973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0.997994821686634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0.0200475064795326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5.00314001845988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4.97295027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0.00402812958397883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2075</v>
      </c>
      <c r="E35" s="115" t="n">
        <v>6.4</v>
      </c>
      <c r="F35" s="116" t="n">
        <v>5.409</v>
      </c>
      <c r="G35" s="117" t="n">
        <v>34.957</v>
      </c>
      <c r="H35" s="115" t="n">
        <v>2000</v>
      </c>
      <c r="I35" s="115" t="n">
        <v>2021.6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110.99770773023</v>
      </c>
      <c r="K35" s="119" t="n">
        <f aca="false">IF(ISBLANK(E35),"",(0.000824493-(0.0000040899*E35)+(0.000000076438*E35^2)-(0.00000000082467*E35^3)+(0.0000000000053875*E35^4)))</f>
        <v>0.00080124139691264</v>
      </c>
      <c r="L35" s="119" t="n">
        <f aca="false">IF(ISBLANK(E35),"",(-0.00000572466+(0.00000010227*E35)-(0.0000000016546*E35^2)))</f>
        <v>-5.137904416E-006</v>
      </c>
      <c r="M35" s="119" t="n">
        <f aca="false">IF(ISBLANK(E35),"",IF(ISBLANK(G35),(O35+(K35*35)+(L35*35^1.5)+(0.00000048314*35^2)),(O35+(K35*G35)+(L35*G35^1.5)+(0.00000048314*G35^2))))</f>
        <v>1.02746679319104</v>
      </c>
      <c r="N35" s="120" t="n">
        <f aca="false">IF(ISBLANK(D35),"",IF(ISBLANK(G35),J35*(1+0.00001*(35-20)),J35*(1+0.00001*(G35-20))))</f>
        <v>111.014309657375</v>
      </c>
      <c r="O35" s="119" t="n">
        <f aca="false">IF(ISBLANK(E35),"",(0.999842594+(0.00006793952*E35)-(0.00000909529*E35^2)+(0.0000001001685*E35^3)-(0.000000001120083*E35^4)+(0.000000000006536332*E35^5)))</f>
        <v>0.999929313416752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5.59283036689795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5.44331982693876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249.775804185663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243.098663471085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2076</v>
      </c>
      <c r="E36" s="115" t="n">
        <v>7.7</v>
      </c>
      <c r="F36" s="116" t="n">
        <v>3.313</v>
      </c>
      <c r="G36" s="117" t="n">
        <v>34.629</v>
      </c>
      <c r="H36" s="115" t="n">
        <v>1000</v>
      </c>
      <c r="I36" s="115" t="n">
        <v>1008.9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106.398627209907</v>
      </c>
      <c r="K36" s="119" t="n">
        <f aca="false">IF(ISBLANK(E36),"",(0.000824493-(0.0000040899*E36)+(0.000000076438*E36^2)-(0.00000000082467*E36^3)+(0.0000000000053875*E36^4)))</f>
        <v>0.000797175228651729</v>
      </c>
      <c r="L36" s="119" t="n">
        <f aca="false">IF(ISBLANK(E36),"",(-0.00000572466+(0.00000010227*E36)-(0.0000000016546*E36^2)))</f>
        <v>-5.035282234E-006</v>
      </c>
      <c r="M36" s="119" t="n">
        <f aca="false">IF(ISBLANK(E36),"",IF(ISBLANK(G36),(O36+(K36*35)+(L36*35^1.5)+(0.00000048314*35^2)),(O36+(K36*G36)+(L36*G36^1.5)+(0.00000048314*G36^2))))</f>
        <v>1.02702709916781</v>
      </c>
      <c r="N36" s="120" t="n">
        <f aca="false">IF(ISBLANK(D36),"",IF(ISBLANK(G36),J36*(1+0.00001*(35-20)),J36*(1+0.00001*(G36-20))))</f>
        <v>106.414192265082</v>
      </c>
      <c r="O36" s="119" t="n">
        <f aca="false">IF(ISBLANK(E36),"",(0.999842594+(0.00006793952*E36)-(0.00000909529*E36^2)+(0.0000001001685*E36^3)-(0.000000001120083*E36^4)+(0.000000000006536332*E36^5)))</f>
        <v>0.999868438277747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3.57016595555923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3.47621397570922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159.443611575275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155.247716155174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2077</v>
      </c>
      <c r="E37" s="115" t="n">
        <v>9.8</v>
      </c>
      <c r="F37" s="116" t="n">
        <v>3.171</v>
      </c>
      <c r="G37" s="117" t="n">
        <v>34.581</v>
      </c>
      <c r="H37" s="115" t="n">
        <v>500</v>
      </c>
      <c r="I37" s="115" t="n">
        <v>504.1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117.65506019962</v>
      </c>
      <c r="K37" s="119" t="n">
        <f aca="false">IF(ISBLANK(E37),"",(0.000824493-(0.0000040899*E37)+(0.000000076438*E37^2)-(0.00000000082467*E37^3)+(0.0000000000053875*E37^4)))</f>
        <v>0.00079102660529798</v>
      </c>
      <c r="L37" s="119" t="n">
        <f aca="false">IF(ISBLANK(E37),"",(-0.00000572466+(0.00000010227*E37)-(0.0000000016546*E37^2)))</f>
        <v>-4.881321784E-006</v>
      </c>
      <c r="M37" s="119" t="n">
        <f aca="false">IF(ISBLANK(E37),"",IF(ISBLANK(G37),(O37+(K37*35)+(L37*35^1.5)+(0.00000048314*35^2)),(O37+(K37*G37)+(L37*G37^1.5)+(0.00000048314*G37^2))))</f>
        <v>1.02665903429732</v>
      </c>
      <c r="N37" s="120" t="n">
        <f aca="false">IF(ISBLANK(D37),"",IF(ISBLANK(G37),J37*(1+0.00001*(35-20)),J37*(1+0.00001*(G37-20))))</f>
        <v>117.672215483948</v>
      </c>
      <c r="O37" s="119" t="n">
        <f aca="false">IF(ISBLANK(E37),"",(0.999842594+(0.00006793952*E37)-(0.00000909529*E37^2)+(0.0000001001685*E37^3)-(0.000000001120083*E37^4)+(0.000000000006536332*E37^5)))</f>
        <v>0.999719426978938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3.08387988363891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3.00380143807883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137.726075603314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134.149772224601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2078</v>
      </c>
      <c r="E38" s="115" t="n">
        <v>17.7</v>
      </c>
      <c r="F38" s="116" t="n">
        <v>3.164</v>
      </c>
      <c r="G38" s="117" t="n">
        <v>35.79</v>
      </c>
      <c r="H38" s="115" t="n">
        <v>100</v>
      </c>
      <c r="I38" s="115" t="n">
        <v>100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110.09049390415</v>
      </c>
      <c r="K38" s="119" t="n">
        <f aca="false">IF(ISBLANK(E38),"",(0.000824493-(0.0000040899*E38)+(0.000000076438*E38^2)-(0.00000000082467*E38^3)+(0.0000000000053875*E38^4)))</f>
        <v>0.000772004830209229</v>
      </c>
      <c r="L38" s="119" t="n">
        <f aca="false">IF(ISBLANK(E38),"",(-0.00000572466+(0.00000010227*E38)-(0.0000000016546*E38^2)))</f>
        <v>-4.432850634E-006</v>
      </c>
      <c r="M38" s="119" t="n">
        <f aca="false">IF(ISBLANK(E38),"",IF(ISBLANK(G38),(O38+(K38*35)+(L38*35^1.5)+(0.00000048314*35^2)),(O38+(K38*G38)+(L38*G38^1.5)+(0.00000048314*G38^2))))</f>
        <v>1.02595232493749</v>
      </c>
      <c r="N38" s="120" t="n">
        <f aca="false">IF(ISBLANK(D38),"",IF(ISBLANK(G38),J38*(1+0.00001*(35-20)),J38*(1+0.00001*(G38-20))))</f>
        <v>110.107877193137</v>
      </c>
      <c r="O38" s="119" t="n">
        <f aca="false">IF(ISBLANK(E38),"",(0.999842594+(0.00006793952*E38)-(0.00000909529*E38^2)+(0.0000001001685*E38^3)-(0.000000001120083*E38^4)+(0.000000000006536332*E38^5)))</f>
        <v>0.99865253627382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3.29237339108649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3.20909004352332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147.037395645922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143.317961343751</v>
      </c>
      <c r="T38" s="32"/>
      <c r="U38" s="32"/>
      <c r="V38" s="124"/>
      <c r="W38" s="124"/>
      <c r="X38" s="124"/>
      <c r="Y38" s="124"/>
      <c r="Z38" s="32"/>
      <c r="AA38" s="124"/>
      <c r="AB38" s="124"/>
      <c r="AC38" s="124"/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2079</v>
      </c>
      <c r="E39" s="115" t="n">
        <v>17.8</v>
      </c>
      <c r="F39" s="116" t="n">
        <v>3.107</v>
      </c>
      <c r="G39" s="117" t="n">
        <v>35.791</v>
      </c>
      <c r="H39" s="115" t="n">
        <v>100</v>
      </c>
      <c r="I39" s="115" t="n">
        <v>100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107.716585598878</v>
      </c>
      <c r="K39" s="119" t="n">
        <f aca="false">IF(ISBLANK(E39),"",(0.000824493-(0.0000040899*E39)+(0.000000076438*E39^2)-(0.00000000082467*E39^3)+(0.0000000000053875*E39^4)))</f>
        <v>0.00077180129975558</v>
      </c>
      <c r="L39" s="119" t="n">
        <f aca="false">IF(ISBLANK(E39),"",(-0.00000572466+(0.00000010227*E39)-(0.0000000016546*E39^2)))</f>
        <v>-4.428497464E-006</v>
      </c>
      <c r="M39" s="119" t="n">
        <f aca="false">IF(ISBLANK(E39),"",IF(ISBLANK(G39),(O39+(K39*35)+(L39*35^1.5)+(0.00000048314*35^2)),(O39+(K39*G39)+(L39*G39^1.5)+(0.00000048314*G39^2))))</f>
        <v>1.02592853163042</v>
      </c>
      <c r="N39" s="120" t="n">
        <f aca="false">IF(ISBLANK(D39),"",IF(ISBLANK(G39),J39*(1+0.00001*(35-20)),J39*(1+0.00001*(G39-20))))</f>
        <v>107.73359512491</v>
      </c>
      <c r="O39" s="119" t="n">
        <f aca="false">IF(ISBLANK(E39),"",(0.999842594+(0.00006793952*E39)-(0.00000909529*E39^2)+(0.0000001001685*E39^3)-(0.000000001120083*E39^4)+(0.000000000006536332*E39^5)))</f>
        <v>0.998634328607839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3.30537882038119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3.2218412086934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147.618218118224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143.887428380247</v>
      </c>
      <c r="T39" s="32" t="n">
        <v>0.04</v>
      </c>
      <c r="U39" s="32" t="n">
        <v>0.04</v>
      </c>
      <c r="V39" s="124" t="n">
        <v>13.53</v>
      </c>
      <c r="W39" s="124" t="n">
        <v>13.22</v>
      </c>
      <c r="X39" s="124" t="n">
        <v>13.49</v>
      </c>
      <c r="Y39" s="124" t="n">
        <v>13.18</v>
      </c>
      <c r="Z39" s="32" t="n">
        <v>1.04</v>
      </c>
      <c r="AA39" s="32" t="n">
        <v>1.01</v>
      </c>
      <c r="AB39" s="32" t="n">
        <v>5.45</v>
      </c>
      <c r="AC39" s="32" t="n">
        <v>5.33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2080</v>
      </c>
      <c r="E40" s="115" t="n">
        <v>18.1</v>
      </c>
      <c r="F40" s="116" t="n">
        <v>3.199</v>
      </c>
      <c r="G40" s="117" t="n">
        <v>35.822</v>
      </c>
      <c r="H40" s="115" t="n">
        <v>80</v>
      </c>
      <c r="I40" s="115" t="n">
        <v>81.4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108.728955940893</v>
      </c>
      <c r="K40" s="119" t="n">
        <f aca="false">IF(ISBLANK(E40),"",(0.000824493-(0.0000040899*E40)+(0.000000076438*E40^2)-(0.00000000082467*E40^3)+(0.0000000000053875*E40^4)))</f>
        <v>0.000771195814950969</v>
      </c>
      <c r="L40" s="119" t="n">
        <f aca="false">IF(ISBLANK(E40),"",(-0.00000572466+(0.00000010227*E40)-(0.0000000016546*E40^2)))</f>
        <v>-4.415636506E-006</v>
      </c>
      <c r="M40" s="119" t="n">
        <f aca="false">IF(ISBLANK(E40),"",IF(ISBLANK(G40),(O40+(K40*35)+(L40*35^1.5)+(0.00000048314*35^2)),(O40+(K40*G40)+(L40*G40^1.5)+(0.00000048314*G40^2))))</f>
        <v>1.02587808267651</v>
      </c>
      <c r="N40" s="120" t="n">
        <f aca="false">IF(ISBLANK(D40),"",IF(ISBLANK(G40),J40*(1+0.00001*(35-20)),J40*(1+0.00001*(G40-20))))</f>
        <v>108.746159036302</v>
      </c>
      <c r="O40" s="119" t="n">
        <f aca="false">IF(ISBLANK(E40),"",(0.999842594+(0.00006793952*E40)-(0.00000909529*E40^2)+(0.0000001001685*E40^3)-(0.000000001120083*E40^4)+(0.000000000006536332*E40^5)))</f>
        <v>0.998579045754661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3.37144201573194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3.28639637854031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150.568600422589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146.77046226561</v>
      </c>
      <c r="T40" s="32" t="n">
        <v>0.04</v>
      </c>
      <c r="U40" s="32" t="n">
        <v>0.04</v>
      </c>
      <c r="V40" s="124" t="n">
        <v>12.82</v>
      </c>
      <c r="W40" s="124" t="n">
        <v>12.53</v>
      </c>
      <c r="X40" s="124" t="n">
        <v>12.78</v>
      </c>
      <c r="Y40" s="124" t="n">
        <v>12.49</v>
      </c>
      <c r="Z40" s="32" t="n">
        <v>0.99</v>
      </c>
      <c r="AA40" s="32" t="n">
        <v>0.96</v>
      </c>
      <c r="AB40" s="32" t="n">
        <v>5.03</v>
      </c>
      <c r="AC40" s="32" t="n">
        <v>4.91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2081</v>
      </c>
      <c r="E41" s="115" t="n">
        <v>19.7</v>
      </c>
      <c r="F41" s="116" t="n">
        <v>2.866</v>
      </c>
      <c r="G41" s="117" t="n">
        <v>35.851</v>
      </c>
      <c r="H41" s="115" t="n">
        <v>60</v>
      </c>
      <c r="I41" s="115" t="n">
        <v>61.2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119.400871030793</v>
      </c>
      <c r="K41" s="119" t="n">
        <f aca="false">IF(ISBLANK(E41),"",(0.000824493-(0.0000040899*E41)+(0.000000076438*E41^2)-(0.00000000082467*E41^3)+(0.0000000000053875*E41^4)))</f>
        <v>0.000768093315774729</v>
      </c>
      <c r="L41" s="119" t="n">
        <f aca="false">IF(ISBLANK(E41),"",(-0.00000572466+(0.00000010227*E41)-(0.0000000016546*E41^2)))</f>
        <v>-4.352074714E-006</v>
      </c>
      <c r="M41" s="119" t="n">
        <f aca="false">IF(ISBLANK(E41),"",IF(ISBLANK(G41),(O41+(K41*35)+(L41*35^1.5)+(0.00000048314*35^2)),(O41+(K41*G41)+(L41*G41^1.5)+(0.00000048314*G41^2))))</f>
        <v>1.02549140334123</v>
      </c>
      <c r="N41" s="120" t="n">
        <f aca="false">IF(ISBLANK(D41),"",IF(ISBLANK(G41),J41*(1+0.00001*(35-20)),J41*(1+0.00001*(G41-20))))</f>
        <v>119.41979726286</v>
      </c>
      <c r="O41" s="119" t="n">
        <f aca="false">IF(ISBLANK(E41),"",(0.999842594+(0.00006793952*E41)-(0.00000909529*E41^2)+(0.0000001001685*E41^3)-(0.000000001120083*E41^4)+(0.000000000006536332*E41^5)))</f>
        <v>0.998267730886094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2.74436370536933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2.67614501343232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122.563283081794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119.516636299888</v>
      </c>
      <c r="T41" s="32" t="n">
        <v>0.5</v>
      </c>
      <c r="U41" s="32" t="n">
        <v>0.49</v>
      </c>
      <c r="V41" s="124" t="n">
        <v>14.75</v>
      </c>
      <c r="W41" s="124" t="n">
        <v>14.41</v>
      </c>
      <c r="X41" s="124" t="n">
        <v>14.25</v>
      </c>
      <c r="Y41" s="124" t="n">
        <v>13.92</v>
      </c>
      <c r="Z41" s="32" t="n">
        <v>1.12</v>
      </c>
      <c r="AA41" s="32" t="n">
        <v>1.09</v>
      </c>
      <c r="AB41" s="32" t="n">
        <v>4.61</v>
      </c>
      <c r="AC41" s="32" t="n">
        <v>4.51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2082</v>
      </c>
      <c r="E42" s="115" t="n">
        <v>24.8</v>
      </c>
      <c r="F42" s="116" t="n">
        <v>4.555</v>
      </c>
      <c r="G42" s="117" t="n">
        <v>35.85</v>
      </c>
      <c r="H42" s="115" t="n">
        <v>40</v>
      </c>
      <c r="I42" s="115" t="n">
        <v>40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111.179069723571</v>
      </c>
      <c r="K42" s="119" t="n">
        <f aca="false">IF(ISBLANK(E42),"",(0.000824493-(0.0000040899*E42)+(0.000000076438*E42^2)-(0.00000000082467*E42^3)+(0.0000000000053875*E42^4)))</f>
        <v>0.00075953517486848</v>
      </c>
      <c r="L42" s="119" t="n">
        <f aca="false">IF(ISBLANK(E42),"",(-0.00000572466+(0.00000010227*E42)-(0.0000000016546*E42^2)))</f>
        <v>-4.206009184E-006</v>
      </c>
      <c r="M42" s="119" t="n">
        <f aca="false">IF(ISBLANK(E42),"",IF(ISBLANK(G42),(O42+(K42*35)+(L42*35^1.5)+(0.00000048314*35^2)),(O42+(K42*G42)+(L42*G42^1.5)+(0.00000048314*G42^2))))</f>
        <v>1.02404646902759</v>
      </c>
      <c r="N42" s="120" t="n">
        <f aca="false">IF(ISBLANK(D42),"",IF(ISBLANK(G42),J42*(1+0.00001*(35-20)),J42*(1+0.00001*(G42-20))))</f>
        <v>111.196691606122</v>
      </c>
      <c r="O42" s="119" t="n">
        <f aca="false">IF(ISBLANK(E42),"",(0.999842594+(0.00006793952*E42)-(0.00000909529*E42^2)+(0.0000001001685*E42^3)-(0.000000001120083*E42^4)+(0.000000000006536332*E42^5)))</f>
        <v>0.997099016400065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4.69945586216601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4.58910411226602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209.877698804334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204.9493896538</v>
      </c>
      <c r="T42" s="32" t="n">
        <v>0</v>
      </c>
      <c r="U42" s="32" t="n">
        <v>0</v>
      </c>
      <c r="V42" s="124" t="n">
        <v>0.26</v>
      </c>
      <c r="W42" s="124" t="n">
        <v>0.25</v>
      </c>
      <c r="X42" s="124" t="n">
        <v>0.26</v>
      </c>
      <c r="Y42" s="124" t="n">
        <v>0.25</v>
      </c>
      <c r="Z42" s="32" t="n">
        <v>0.21</v>
      </c>
      <c r="AA42" s="32" t="n">
        <v>0.2</v>
      </c>
      <c r="AB42" s="32" t="n">
        <v>1.53</v>
      </c>
      <c r="AC42" s="32" t="n">
        <v>1.5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2083</v>
      </c>
      <c r="E43" s="115" t="n">
        <v>28</v>
      </c>
      <c r="F43" s="116" t="n">
        <v>4.392</v>
      </c>
      <c r="G43" s="117" t="n">
        <v>35.056</v>
      </c>
      <c r="H43" s="115" t="n">
        <v>20</v>
      </c>
      <c r="I43" s="115" t="n">
        <v>20.1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109.430192197379</v>
      </c>
      <c r="K43" s="119" t="n">
        <f aca="false">IF(ISBLANK(E43),"",(0.000824493-(0.0000040899*E43)+(0.000000076438*E43^2)-(0.00000000082467*E43^3)+(0.0000000000053875*E43^4)))</f>
        <v>0.00075511149536</v>
      </c>
      <c r="L43" s="119" t="n">
        <f aca="false">IF(ISBLANK(E43),"",(-0.00000572466+(0.00000010227*E43)-(0.0000000016546*E43^2)))</f>
        <v>-4.1583064E-006</v>
      </c>
      <c r="M43" s="119" t="n">
        <f aca="false">IF(ISBLANK(E43),"",IF(ISBLANK(G43),(O43+(K43*35)+(L43*35^1.5)+(0.00000048314*35^2)),(O43+(K43*G43)+(L43*G43^1.5)+(0.00000048314*G43^2))))</f>
        <v>1.02243895172538</v>
      </c>
      <c r="N43" s="120" t="n">
        <f aca="false">IF(ISBLANK(D43),"",IF(ISBLANK(G43),J43*(1+0.00001*(35-20)),J43*(1+0.00001*(G43-20))))</f>
        <v>109.446668007116</v>
      </c>
      <c r="O43" s="119" t="n">
        <f aca="false">IF(ISBLANK(E43),"",(0.999842594+(0.00006793952*E43)-(0.00000909529*E43^2)+(0.0000001001685*E43^3)-(0.000000001120083*E43^4)+(0.000000000006536332*E43^5)))</f>
        <v>0.996237119054642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4.60452861732302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4.50347535131834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205.638248049646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201.125209189877</v>
      </c>
      <c r="T43" s="32" t="n">
        <v>0</v>
      </c>
      <c r="U43" s="32" t="n">
        <v>0</v>
      </c>
      <c r="V43" s="124" t="n">
        <v>0.28</v>
      </c>
      <c r="W43" s="124" t="n">
        <v>0.27</v>
      </c>
      <c r="X43" s="124" t="n">
        <v>0.28</v>
      </c>
      <c r="Y43" s="124" t="n">
        <v>0.27</v>
      </c>
      <c r="Z43" s="32" t="n">
        <v>0.11</v>
      </c>
      <c r="AA43" s="32" t="n">
        <v>0.11</v>
      </c>
      <c r="AB43" s="32" t="n">
        <v>1.69</v>
      </c>
      <c r="AC43" s="32" t="n">
        <v>1.65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2084</v>
      </c>
      <c r="E44" s="115" t="n">
        <v>28.2</v>
      </c>
      <c r="F44" s="116" t="n">
        <v>4.371</v>
      </c>
      <c r="G44" s="117" t="n">
        <v>35.026</v>
      </c>
      <c r="H44" s="115" t="n">
        <v>10</v>
      </c>
      <c r="I44" s="115" t="n">
        <v>10.2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109.283119775488</v>
      </c>
      <c r="K44" s="119" t="n">
        <f aca="false">IF(ISBLANK(E44),"",(0.000824493-(0.0000040899*E44)+(0.000000076438*E44^2)-(0.00000000082467*E44^3)+(0.0000000000053875*E44^4)))</f>
        <v>0.00075485760789126</v>
      </c>
      <c r="L44" s="119" t="n">
        <f aca="false">IF(ISBLANK(E44),"",(-0.00000572466+(0.00000010227*E44)-(0.0000000016546*E44^2)))</f>
        <v>-4.156450104E-006</v>
      </c>
      <c r="M44" s="119" t="n">
        <f aca="false">IF(ISBLANK(E44),"",IF(ISBLANK(G44),(O44+(K44*35)+(L44*35^1.5)+(0.00000048314*35^2)),(O44+(K44*G44)+(L44*G44^1.5)+(0.00000048314*G44^2))))</f>
        <v>1.02235088908702</v>
      </c>
      <c r="N44" s="120" t="n">
        <f aca="false">IF(ISBLANK(D44),"",IF(ISBLANK(G44),J44*(1+0.00001*(35-20)),J44*(1+0.00001*(G44-20))))</f>
        <v>109.299540657065</v>
      </c>
      <c r="O44" s="119" t="n">
        <f aca="false">IF(ISBLANK(E44),"",(0.999842594+(0.00006793952*E44)-(0.00000909529*E44^2)+(0.0000001001685*E44^3)-(0.000000001120083*E44^4)+(0.000000000006536332*E44^5)))</f>
        <v>0.996180125720464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4.58872033220686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4.48840058847572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204.932250036358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200.451970281326</v>
      </c>
      <c r="T44" s="32"/>
      <c r="U44" s="32"/>
      <c r="V44" s="124"/>
      <c r="W44" s="124"/>
      <c r="X44" s="124"/>
      <c r="Y44" s="124"/>
      <c r="Z44" s="32"/>
      <c r="AA44" s="32"/>
      <c r="AB44" s="32"/>
      <c r="AC44" s="3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2085</v>
      </c>
      <c r="E45" s="115" t="n">
        <v>28</v>
      </c>
      <c r="F45" s="116" t="n">
        <v>4.644</v>
      </c>
      <c r="G45" s="117" t="n">
        <v>35.027</v>
      </c>
      <c r="H45" s="115" t="n">
        <v>0</v>
      </c>
      <c r="I45" s="115" t="n">
        <v>2.6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116.158259585244</v>
      </c>
      <c r="K45" s="119" t="n">
        <f aca="false">IF(ISBLANK(E45),"",(0.000824493-(0.0000040899*E45)+(0.000000076438*E45^2)-(0.00000000082467*E45^3)+(0.0000000000053875*E45^4)))</f>
        <v>0.00075511149536</v>
      </c>
      <c r="L45" s="119" t="n">
        <f aca="false">IF(ISBLANK(E45),"",(-0.00000572466+(0.00000010227*E45)-(0.0000000016546*E45^2)))</f>
        <v>-4.1583064E-006</v>
      </c>
      <c r="M45" s="119" t="n">
        <f aca="false">IF(ISBLANK(E45),"",IF(ISBLANK(G45),(O45+(K45*35)+(L45*35^1.5)+(0.00000048314*35^2)),(O45+(K45*G45)+(L45*G45^1.5)+(0.00000048314*G45^2))))</f>
        <v>1.02241714232709</v>
      </c>
      <c r="N45" s="120" t="n">
        <f aca="false">IF(ISBLANK(D45),"",IF(ISBLANK(G45),J45*(1+0.00001*(35-20)),J45*(1+0.00001*(G45-20))))</f>
        <v>116.175714686912</v>
      </c>
      <c r="O45" s="119" t="n">
        <f aca="false">IF(ISBLANK(E45),"",(0.999842594+(0.00006793952*E45)-(0.00000909529*E45^2)+(0.0000001001685*E45^3)-(0.000000001120083*E45^4)+(0.000000000006536332*E45^5)))</f>
        <v>0.996237119054642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4.58260213765947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4.48212568817963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204.659011467872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200.171733234102</v>
      </c>
      <c r="T45" s="32" t="n">
        <v>0</v>
      </c>
      <c r="U45" s="32" t="n">
        <v>0</v>
      </c>
      <c r="V45" s="124" t="n">
        <v>0.24</v>
      </c>
      <c r="W45" s="124" t="n">
        <v>0.23</v>
      </c>
      <c r="X45" s="124" t="n">
        <v>0.24</v>
      </c>
      <c r="Y45" s="124" t="n">
        <v>0.23</v>
      </c>
      <c r="Z45" s="32" t="n">
        <v>0.08</v>
      </c>
      <c r="AA45" s="32" t="n">
        <v>0.08</v>
      </c>
      <c r="AB45" s="32" t="n">
        <v>1.62</v>
      </c>
      <c r="AC45" s="32" t="n">
        <v>1.58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-1°0</v>
      </c>
      <c r="P9" s="29" t="s">
        <v>16</v>
      </c>
      <c r="Q9" s="33" t="n">
        <f aca="false">IF(ISBLANK(I9),"",IF(ISBLANK(J9),"",IF(J9&gt;60,"ERREUR !!",O11*(I9+(J9/60)))))</f>
        <v>-1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41356</v>
      </c>
      <c r="K11" s="38"/>
      <c r="L11" s="38"/>
      <c r="M11" s="38"/>
      <c r="N11" s="39" t="str">
        <f aca="false">I9&amp;"°"&amp;J9</f>
        <v>1°0</v>
      </c>
      <c r="O11" s="40" t="n">
        <f aca="false">IF(P9=M10,-1,1)</f>
        <v>-1</v>
      </c>
      <c r="P11" s="41" t="str">
        <f aca="false">TEXT(J11,"aaaa-mm-jj")&amp;"T"&amp;TEXT(J12,"hh:mm:ss")&amp;"z"</f>
        <v>2017-03-24T04:50:00z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0.201388888888889</v>
      </c>
      <c r="K12" s="46"/>
      <c r="L12" s="46"/>
      <c r="M12" s="46"/>
      <c r="N12" s="47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22.1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4.973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0.997994821686634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0.0200475064795326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5.00314001845988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4.97295027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0.00499995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0.00402812958397883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2051</v>
      </c>
      <c r="E35" s="115" t="n">
        <v>6.8</v>
      </c>
      <c r="F35" s="116" t="n">
        <v>5.555</v>
      </c>
      <c r="G35" s="117" t="n">
        <v>34.957</v>
      </c>
      <c r="H35" s="115" t="n">
        <v>2000</v>
      </c>
      <c r="I35" s="115" t="n">
        <v>2021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111.838273331523</v>
      </c>
      <c r="K35" s="119" t="n">
        <f aca="false">IF(ISBLANK(E35),"",(0.000824493-(0.0000040899*E35)+(0.000000076438*E35^2)-(0.00000000082467*E35^3)+(0.0000000000053875*E35^4)))</f>
        <v>0.00079996838969888</v>
      </c>
      <c r="L35" s="119" t="n">
        <f aca="false">IF(ISBLANK(E35),"",(-0.00000572466+(0.00000010227*E35)-(0.0000000016546*E35^2)))</f>
        <v>-5.105732704E-006</v>
      </c>
      <c r="M35" s="119" t="n">
        <f aca="false">IF(ISBLANK(E35),"",IF(ISBLANK(G35),(O35+(K35*35)+(L35*35^1.5)+(0.00000048314*35^2)),(O35+(K35*G35)+(L35*G35^1.5)+(0.00000048314*G35^2))))</f>
        <v>1.02741284140364</v>
      </c>
      <c r="N35" s="120" t="n">
        <f aca="false">IF(ISBLANK(D35),"",IF(ISBLANK(G35),J35*(1+0.00001*(35-20)),J35*(1+0.00001*(G35-20))))</f>
        <v>111.855000982065</v>
      </c>
      <c r="O35" s="119" t="n">
        <f aca="false">IF(ISBLANK(E35),"",(0.999842594+(0.00006793952*E35)-(0.00000909529*E35^2)+(0.0000001001685*E35^3)-(0.000000001120083*E35^4)+(0.000000000006536332*E35^5)))</f>
        <v>0.99991321285054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5.70025196717112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5.5481611066721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254.573252853862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247.780875023976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2052</v>
      </c>
      <c r="E36" s="115" t="n">
        <v>7.8</v>
      </c>
      <c r="F36" s="116" t="n">
        <v>3.696</v>
      </c>
      <c r="G36" s="117" t="n">
        <v>34.627</v>
      </c>
      <c r="H36" s="115" t="n">
        <v>1000</v>
      </c>
      <c r="I36" s="115" t="n">
        <v>1008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117.881589078711</v>
      </c>
      <c r="K36" s="119" t="n">
        <f aca="false">IF(ISBLANK(E36),"",(0.000824493-(0.0000040899*E36)+(0.000000076438*E36^2)-(0.00000000082467*E36^3)+(0.0000000000053875*E36^4)))</f>
        <v>0.00079687086098358</v>
      </c>
      <c r="L36" s="119" t="n">
        <f aca="false">IF(ISBLANK(E36),"",(-0.00000572466+(0.00000010227*E36)-(0.0000000016546*E36^2)))</f>
        <v>-5.027619864E-006</v>
      </c>
      <c r="M36" s="119" t="n">
        <f aca="false">IF(ISBLANK(E36),"",IF(ISBLANK(G36),(O36+(K36*35)+(L36*35^1.5)+(0.00000048314*35^2)),(O36+(K36*G36)+(L36*G36^1.5)+(0.00000048314*G36^2))))</f>
        <v>1.02701085316371</v>
      </c>
      <c r="N36" s="120" t="n">
        <f aca="false">IF(ISBLANK(D36),"",IF(ISBLANK(G36),J36*(1+0.00001*(35-20)),J36*(1+0.00001*(G36-20))))</f>
        <v>117.898831618746</v>
      </c>
      <c r="O36" s="119" t="n">
        <f aca="false">IF(ISBLANK(E36),"",(0.999842594+(0.00006793952*E36)-(0.00000909529*E36^2)+(0.0000001001685*E36^3)-(0.000000001120083*E36^4)+(0.000000000006536332*E36^5)))</f>
        <v>0.999862742696217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3.58987985106619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3.49546437606532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160.324034148616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156.107439035077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2053</v>
      </c>
      <c r="E37" s="115" t="n">
        <v>10</v>
      </c>
      <c r="F37" s="116" t="n">
        <v>2.973</v>
      </c>
      <c r="G37" s="117" t="n">
        <v>34.587</v>
      </c>
      <c r="H37" s="115" t="n">
        <v>500</v>
      </c>
      <c r="I37" s="115" t="n">
        <v>504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118.025819941595</v>
      </c>
      <c r="K37" s="119" t="n">
        <f aca="false">IF(ISBLANK(E37),"",(0.000824493-(0.0000040899*E37)+(0.000000076438*E37^2)-(0.00000000082467*E37^3)+(0.0000000000053875*E37^4)))</f>
        <v>0.000790467005</v>
      </c>
      <c r="L37" s="119" t="n">
        <f aca="false">IF(ISBLANK(E37),"",(-0.00000572466+(0.00000010227*E37)-(0.0000000016546*E37^2)))</f>
        <v>-4.86742E-006</v>
      </c>
      <c r="M37" s="119" t="n">
        <f aca="false">IF(ISBLANK(E37),"",IF(ISBLANK(G37),(O37+(K37*35)+(L37*35^1.5)+(0.00000048314*35^2)),(O37+(K37*G37)+(L37*G37^1.5)+(0.00000048314*G37^2))))</f>
        <v>1.02662984997988</v>
      </c>
      <c r="N37" s="120" t="n">
        <f aca="false">IF(ISBLANK(D37),"",IF(ISBLANK(G37),J37*(1+0.00001*(35-20)),J37*(1+0.00001*(G37-20))))</f>
        <v>118.04303636795</v>
      </c>
      <c r="O37" s="119" t="n">
        <f aca="false">IF(ISBLANK(E37),"",(0.999842594+(0.00006793952*E37)-(0.00000909529*E37^2)+(0.0000001001685*E37^3)-(0.000000001120083*E37^4)+(0.000000000006536332*E37^5)))</f>
        <v>0.9997020815032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2.88115509325387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2.8064205354153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128.672386464718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125.334741111647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2054</v>
      </c>
      <c r="E38" s="115" t="n">
        <v>18</v>
      </c>
      <c r="F38" s="116" t="n">
        <v>3.227</v>
      </c>
      <c r="G38" s="117" t="n">
        <v>35.813</v>
      </c>
      <c r="H38" s="115" t="n">
        <v>100</v>
      </c>
      <c r="I38" s="115" t="n">
        <v>102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116.885647043745</v>
      </c>
      <c r="K38" s="119" t="n">
        <f aca="false">IF(ISBLANK(E38),"",(0.000824493-(0.0000040899*E38)+(0.000000076438*E38^2)-(0.00000000082467*E38^3)+(0.0000000000053875*E38^4)))</f>
        <v>0.00077139679476</v>
      </c>
      <c r="L38" s="119" t="n">
        <f aca="false">IF(ISBLANK(E38),"",(-0.00000572466+(0.00000010227*E38)-(0.0000000016546*E38^2)))</f>
        <v>-4.4198904E-006</v>
      </c>
      <c r="M38" s="119" t="n">
        <f aca="false">IF(ISBLANK(E38),"",IF(ISBLANK(G38),(O38+(K38*35)+(L38*35^1.5)+(0.00000048314*35^2)),(O38+(K38*G38)+(L38*G38^1.5)+(0.00000048314*G38^2))))</f>
        <v>1.0258960105323</v>
      </c>
      <c r="N38" s="120" t="n">
        <f aca="false">IF(ISBLANK(D38),"",IF(ISBLANK(G38),J38*(1+0.00001*(35-20)),J38*(1+0.00001*(G38-20))))</f>
        <v>116.904130171112</v>
      </c>
      <c r="O38" s="119" t="n">
        <f aca="false">IF(ISBLANK(E38),"",(0.999842594+(0.00006793952*E38)-(0.00000909529*E38^2)+(0.0000001001685*E38^3)-(0.000000001120083*E38^4)+(0.000000000006536332*E38^5)))</f>
        <v>0.998597583102777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3.15958673368776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3.07983138763585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141.107143526495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137.545269771817</v>
      </c>
      <c r="T38" s="32" t="n">
        <v>0.11</v>
      </c>
      <c r="U38" s="32" t="n">
        <v>0.1</v>
      </c>
      <c r="V38" s="124" t="n">
        <v>13.48</v>
      </c>
      <c r="W38" s="124" t="n">
        <v>13.17</v>
      </c>
      <c r="X38" s="124" t="n">
        <v>13.37</v>
      </c>
      <c r="Y38" s="124" t="n">
        <v>13.07</v>
      </c>
      <c r="Z38" s="32" t="n">
        <v>1.02</v>
      </c>
      <c r="AA38" s="32" t="n">
        <v>1</v>
      </c>
      <c r="AB38" s="32" t="n">
        <v>4.8</v>
      </c>
      <c r="AC38" s="32" t="n">
        <v>4.69</v>
      </c>
      <c r="AD38" s="142" t="n">
        <v>0.0296</v>
      </c>
      <c r="AE38" s="142" t="n">
        <v>0.0219</v>
      </c>
      <c r="AF38" s="142" t="s">
        <v>169</v>
      </c>
      <c r="AG38" s="142" t="n">
        <v>0.0414</v>
      </c>
      <c r="AH38" s="142" t="n">
        <v>0.013</v>
      </c>
      <c r="AI38" s="142" t="n">
        <v>0.0025</v>
      </c>
      <c r="AJ38" s="142" t="n">
        <v>0.0031</v>
      </c>
      <c r="AK38" s="142" t="s">
        <v>169</v>
      </c>
      <c r="AL38" s="142" t="n">
        <v>0.0455</v>
      </c>
      <c r="AM38" s="142" t="n">
        <v>0.0036</v>
      </c>
      <c r="AN38" s="142" t="s">
        <v>169</v>
      </c>
      <c r="AO38" s="142" t="s">
        <v>169</v>
      </c>
      <c r="AP38" s="142" t="n">
        <v>0.0124</v>
      </c>
      <c r="AQ38" s="142"/>
      <c r="AR38" s="142" t="n">
        <v>0.0561</v>
      </c>
      <c r="AS38" s="142" t="n">
        <v>0.0302</v>
      </c>
      <c r="AT38" s="142"/>
      <c r="AU38" s="142" t="n">
        <v>0.0183</v>
      </c>
      <c r="AV38" s="142" t="s">
        <v>169</v>
      </c>
      <c r="AW38" s="142"/>
      <c r="AX38" s="142" t="n">
        <v>0.0352</v>
      </c>
      <c r="AY38" s="142" t="n">
        <v>0.113</v>
      </c>
      <c r="AZ38" s="142"/>
      <c r="BA38" s="142" t="s">
        <v>169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2055</v>
      </c>
      <c r="E39" s="115" t="n">
        <v>19</v>
      </c>
      <c r="F39" s="116" t="n">
        <v>3.427</v>
      </c>
      <c r="G39" s="117" t="n">
        <v>35.952</v>
      </c>
      <c r="H39" s="115" t="n">
        <v>80</v>
      </c>
      <c r="I39" s="115" t="n">
        <v>81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116.476882270713</v>
      </c>
      <c r="K39" s="119" t="n">
        <f aca="false">IF(ISBLANK(E39),"",(0.000824493-(0.0000040899*E39)+(0.000000076438*E39^2)-(0.00000000082467*E39^3)+(0.0000000000053875*E39^4)))</f>
        <v>0.0007694247108575</v>
      </c>
      <c r="L39" s="119" t="n">
        <f aca="false">IF(ISBLANK(E39),"",(-0.00000572466+(0.00000010227*E39)-(0.0000000016546*E39^2)))</f>
        <v>-4.3788406E-006</v>
      </c>
      <c r="M39" s="119" t="n">
        <f aca="false">IF(ISBLANK(E39),"",IF(ISBLANK(G39),(O39+(K39*35)+(L39*35^1.5)+(0.00000048314*35^2)),(O39+(K39*G39)+(L39*G39^1.5)+(0.00000048314*G39^2))))</f>
        <v>1.0257502146849</v>
      </c>
      <c r="N39" s="120" t="n">
        <f aca="false">IF(ISBLANK(D39),"",IF(ISBLANK(G39),J39*(1+0.00001*(35-20)),J39*(1+0.00001*(G39-20))))</f>
        <v>116.495462662973</v>
      </c>
      <c r="O39" s="119" t="n">
        <f aca="false">IF(ISBLANK(E39),"",(0.999842594+(0.00006793952*E39)-(0.00000909529*E39^2)+(0.0000001001685*E39^3)-(0.000000001120083*E39^4)+(0.000000000006536332*E39^5)))</f>
        <v>0.998407315199986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3.36831632850721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3.28375883356938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150.429007231132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146.652669507209</v>
      </c>
      <c r="T39" s="32" t="n">
        <v>0.14</v>
      </c>
      <c r="U39" s="32" t="n">
        <v>0.14</v>
      </c>
      <c r="V39" s="124" t="n">
        <v>11.33</v>
      </c>
      <c r="W39" s="124" t="n">
        <v>11.07</v>
      </c>
      <c r="X39" s="124" t="n">
        <v>11.19</v>
      </c>
      <c r="Y39" s="124" t="n">
        <v>10.94</v>
      </c>
      <c r="Z39" s="32" t="n">
        <v>0.89</v>
      </c>
      <c r="AA39" s="32" t="n">
        <v>0.86</v>
      </c>
      <c r="AB39" s="32" t="n">
        <v>3.9</v>
      </c>
      <c r="AC39" s="32" t="n">
        <v>3.81</v>
      </c>
      <c r="AD39" s="142" t="n">
        <v>0.0399</v>
      </c>
      <c r="AE39" s="142" t="n">
        <v>0.0303</v>
      </c>
      <c r="AF39" s="142" t="n">
        <v>0.0045</v>
      </c>
      <c r="AG39" s="142" t="n">
        <v>0.0537</v>
      </c>
      <c r="AH39" s="142" t="n">
        <v>0.0183</v>
      </c>
      <c r="AI39" s="142" t="n">
        <v>0.0036</v>
      </c>
      <c r="AJ39" s="142" t="n">
        <v>0.0042</v>
      </c>
      <c r="AK39" s="142" t="s">
        <v>169</v>
      </c>
      <c r="AL39" s="142" t="n">
        <v>0.0633</v>
      </c>
      <c r="AM39" s="142" t="n">
        <v>0.0051</v>
      </c>
      <c r="AN39" s="142" t="n">
        <v>0.003</v>
      </c>
      <c r="AO39" s="142" t="s">
        <v>169</v>
      </c>
      <c r="AP39" s="142" t="n">
        <v>0.0229</v>
      </c>
      <c r="AQ39" s="142"/>
      <c r="AR39" s="142" t="n">
        <v>0.0846</v>
      </c>
      <c r="AS39" s="142" t="n">
        <v>0.0447</v>
      </c>
      <c r="AT39" s="142"/>
      <c r="AU39" s="142" t="n">
        <v>0.0272</v>
      </c>
      <c r="AV39" s="142" t="s">
        <v>169</v>
      </c>
      <c r="AW39" s="142"/>
      <c r="AX39" s="142" t="n">
        <v>0.0619</v>
      </c>
      <c r="AY39" s="142" t="n">
        <v>0.1697</v>
      </c>
      <c r="AZ39" s="142"/>
      <c r="BA39" s="142" t="s">
        <v>169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2056</v>
      </c>
      <c r="E40" s="115" t="n">
        <v>19.1</v>
      </c>
      <c r="F40" s="116" t="n">
        <v>3.444</v>
      </c>
      <c r="G40" s="117" t="n">
        <v>35.952</v>
      </c>
      <c r="H40" s="115" t="n">
        <v>80</v>
      </c>
      <c r="I40" s="115" t="n">
        <v>81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117.328924917993</v>
      </c>
      <c r="K40" s="119" t="n">
        <f aca="false">IF(ISBLANK(E40),"",(0.000824493-(0.0000040899*E40)+(0.000000076438*E40^2)-(0.00000000082467*E40^3)+(0.0000000000053875*E40^4)))</f>
        <v>0.000769232065238169</v>
      </c>
      <c r="L40" s="119" t="n">
        <f aca="false">IF(ISBLANK(E40),"",(-0.00000572466+(0.00000010227*E40)-(0.0000000016546*E40^2)))</f>
        <v>-4.374917626E-006</v>
      </c>
      <c r="M40" s="119" t="n">
        <f aca="false">IF(ISBLANK(E40),"",IF(ISBLANK(G40),(O40+(K40*35)+(L40*35^1.5)+(0.00000048314*35^2)),(O40+(K40*G40)+(L40*G40^1.5)+(0.00000048314*G40^2))))</f>
        <v>1.02572451371131</v>
      </c>
      <c r="N40" s="120" t="n">
        <f aca="false">IF(ISBLANK(D40),"",IF(ISBLANK(G40),J40*(1+0.00001*(35-20)),J40*(1+0.00001*(G40-20))))</f>
        <v>117.347641228096</v>
      </c>
      <c r="O40" s="119" t="n">
        <f aca="false">IF(ISBLANK(E40),"",(0.999842594+(0.00006793952*E40)-(0.00000909529*E40^2)+(0.0000001001685*E40^3)-(0.000000001120083*E40^4)+(0.000000000006536332*E40^5)))</f>
        <v>0.998387694553484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3.36008723780604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3.27581840239779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150.061496040418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146.298049851085</v>
      </c>
      <c r="T40" s="32"/>
      <c r="U40" s="32"/>
      <c r="V40" s="124"/>
      <c r="W40" s="124"/>
      <c r="X40" s="124"/>
      <c r="Y40" s="124"/>
      <c r="Z40" s="32"/>
      <c r="AA40" s="32"/>
      <c r="AB40" s="32"/>
      <c r="AC40" s="3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2057</v>
      </c>
      <c r="E41" s="115" t="n">
        <v>20.6</v>
      </c>
      <c r="F41" s="116" t="n">
        <v>3.618</v>
      </c>
      <c r="G41" s="117" t="n">
        <v>36.121</v>
      </c>
      <c r="H41" s="115" t="n">
        <v>60</v>
      </c>
      <c r="I41" s="115" t="n">
        <v>61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117.674004191901</v>
      </c>
      <c r="K41" s="119" t="n">
        <f aca="false">IF(ISBLANK(E41),"",(0.000824493-(0.0000040899*E41)+(0.000000076438*E41^2)-(0.00000000082467*E41^3)+(0.0000000000053875*E41^4)))</f>
        <v>0.0007664393648735</v>
      </c>
      <c r="L41" s="119" t="n">
        <f aca="false">IF(ISBLANK(E41),"",(-0.00000572466+(0.00000010227*E41)-(0.0000000016546*E41^2)))</f>
        <v>-4.320044056E-006</v>
      </c>
      <c r="M41" s="119" t="n">
        <f aca="false">IF(ISBLANK(E41),"",IF(ISBLANK(G41),(O41+(K41*35)+(L41*35^1.5)+(0.00000048314*35^2)),(O41+(K41*G41)+(L41*G41^1.5)+(0.00000048314*G41^2))))</f>
        <v>1.02545775093178</v>
      </c>
      <c r="N41" s="120" t="n">
        <f aca="false">IF(ISBLANK(D41),"",IF(ISBLANK(G41),J41*(1+0.00001*(35-20)),J41*(1+0.00001*(G41-20))))</f>
        <v>117.692974418117</v>
      </c>
      <c r="O41" s="119" t="n">
        <f aca="false">IF(ISBLANK(E41),"",(0.999842594+(0.00006793952*E41)-(0.00000909529*E41^2)+(0.0000001001685*E41^3)-(0.000000001120083*E41^4)+(0.000000000006536332*E41^5)))</f>
        <v>0.998080666998819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3.52005986213765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3.4326717594549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157.205873443067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153.303120777256</v>
      </c>
      <c r="T41" s="32" t="n">
        <v>0.6</v>
      </c>
      <c r="U41" s="32" t="n">
        <v>0.58</v>
      </c>
      <c r="V41" s="124" t="n">
        <v>8.59</v>
      </c>
      <c r="W41" s="124" t="n">
        <v>8.39</v>
      </c>
      <c r="X41" s="124" t="n">
        <v>7.99</v>
      </c>
      <c r="Y41" s="124" t="n">
        <v>7.81</v>
      </c>
      <c r="Z41" s="32" t="n">
        <v>0.74</v>
      </c>
      <c r="AA41" s="32" t="n">
        <v>0.72</v>
      </c>
      <c r="AB41" s="32" t="n">
        <v>3.39</v>
      </c>
      <c r="AC41" s="32" t="n">
        <v>3.32</v>
      </c>
      <c r="AD41" s="142" t="n">
        <v>0.0555</v>
      </c>
      <c r="AE41" s="142" t="n">
        <v>0.0451</v>
      </c>
      <c r="AF41" s="142" t="n">
        <v>0.0093</v>
      </c>
      <c r="AG41" s="142" t="n">
        <v>0.0684</v>
      </c>
      <c r="AH41" s="142" t="n">
        <v>0.0256</v>
      </c>
      <c r="AI41" s="142" t="n">
        <v>0.0074</v>
      </c>
      <c r="AJ41" s="142" t="n">
        <v>0.0083</v>
      </c>
      <c r="AK41" s="142" t="s">
        <v>169</v>
      </c>
      <c r="AL41" s="142" t="n">
        <v>0.0975</v>
      </c>
      <c r="AM41" s="142" t="n">
        <v>0.008</v>
      </c>
      <c r="AN41" s="142" t="n">
        <v>0.005</v>
      </c>
      <c r="AO41" s="142" t="s">
        <v>169</v>
      </c>
      <c r="AP41" s="142" t="n">
        <v>0.0364</v>
      </c>
      <c r="AQ41" s="142"/>
      <c r="AR41" s="142" t="n">
        <v>0.0578</v>
      </c>
      <c r="AS41" s="142" t="n">
        <v>0.1045</v>
      </c>
      <c r="AT41" s="142"/>
      <c r="AU41" s="142" t="n">
        <v>0.0343</v>
      </c>
      <c r="AV41" s="142" t="s">
        <v>169</v>
      </c>
      <c r="AW41" s="142"/>
      <c r="AX41" s="142" t="n">
        <v>0.0873</v>
      </c>
      <c r="AY41" s="142" t="n">
        <v>0.2772</v>
      </c>
      <c r="AZ41" s="142"/>
      <c r="BA41" s="142" t="s">
        <v>169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2059</v>
      </c>
      <c r="E42" s="115" t="n">
        <v>24.6</v>
      </c>
      <c r="F42" s="116" t="n">
        <v>4.674</v>
      </c>
      <c r="G42" s="117" t="n">
        <v>35.965</v>
      </c>
      <c r="H42" s="115" t="n">
        <v>40</v>
      </c>
      <c r="I42" s="115" t="n">
        <v>41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115.844362159689</v>
      </c>
      <c r="K42" s="119" t="n">
        <f aca="false">IF(ISBLANK(E42),"",(0.000824493-(0.0000040899*E42)+(0.000000076438*E42^2)-(0.00000000082467*E42^3)+(0.0000000000053875*E42^4)))</f>
        <v>0.0007598348734143</v>
      </c>
      <c r="L42" s="119" t="n">
        <f aca="false">IF(ISBLANK(E42),"",(-0.00000572466+(0.00000010227*E42)-(0.0000000016546*E42^2)))</f>
        <v>-4.210115736E-006</v>
      </c>
      <c r="M42" s="119" t="n">
        <f aca="false">IF(ISBLANK(E42),"",IF(ISBLANK(G42),(O42+(K42*35)+(L42*35^1.5)+(0.00000048314*35^2)),(O42+(K42*G42)+(L42*G42^1.5)+(0.00000048314*G42^2))))</f>
        <v>1.02419402756641</v>
      </c>
      <c r="N42" s="120" t="n">
        <f aca="false">IF(ISBLANK(D42),"",IF(ISBLANK(G42),J42*(1+0.00001*(35-20)),J42*(1+0.00001*(G42-20))))</f>
        <v>115.862856712108</v>
      </c>
      <c r="O42" s="119" t="n">
        <f aca="false">IF(ISBLANK(E42),"",(0.999842594+(0.00006793952*E42)-(0.00000909529*E42^2)+(0.0000001001685*E42^3)-(0.000000001120083*E42^4)+(0.000000000006536332*E42^5)))</f>
        <v>0.997149692959927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4.62497759567256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4.51572404367752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206.551499422736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201.672235790638</v>
      </c>
      <c r="T42" s="32" t="n">
        <v>0.01</v>
      </c>
      <c r="U42" s="32" t="n">
        <v>0.01</v>
      </c>
      <c r="V42" s="124" t="n">
        <v>0.02</v>
      </c>
      <c r="W42" s="124" t="n">
        <v>0.02</v>
      </c>
      <c r="X42" s="124" t="n">
        <v>0.01</v>
      </c>
      <c r="Y42" s="124" t="n">
        <v>0.01</v>
      </c>
      <c r="Z42" s="32" t="n">
        <v>0.21</v>
      </c>
      <c r="AA42" s="32" t="n">
        <v>0.2</v>
      </c>
      <c r="AB42" s="32" t="n">
        <v>1.3</v>
      </c>
      <c r="AC42" s="32" t="n">
        <v>1.27</v>
      </c>
      <c r="AD42" s="142" t="n">
        <v>0.0616</v>
      </c>
      <c r="AE42" s="142" t="n">
        <v>0.0681</v>
      </c>
      <c r="AF42" s="142" t="n">
        <v>0.0222</v>
      </c>
      <c r="AG42" s="142" t="n">
        <v>0.0576</v>
      </c>
      <c r="AH42" s="142" t="n">
        <v>0.0232</v>
      </c>
      <c r="AI42" s="142" t="n">
        <v>0.005</v>
      </c>
      <c r="AJ42" s="142" t="n">
        <v>0.006</v>
      </c>
      <c r="AK42" s="142" t="n">
        <v>0.003</v>
      </c>
      <c r="AL42" s="142" t="n">
        <v>0.1698</v>
      </c>
      <c r="AM42" s="142" t="n">
        <v>0.0144</v>
      </c>
      <c r="AN42" s="142" t="n">
        <v>0.0088</v>
      </c>
      <c r="AO42" s="142" t="n">
        <v>0.004</v>
      </c>
      <c r="AP42" s="142" t="n">
        <v>0.0816</v>
      </c>
      <c r="AQ42" s="142"/>
      <c r="AR42" s="142" t="n">
        <v>0.0227</v>
      </c>
      <c r="AS42" s="142" t="n">
        <v>0.0675</v>
      </c>
      <c r="AT42" s="142"/>
      <c r="AU42" s="142" t="n">
        <v>0.047</v>
      </c>
      <c r="AV42" s="142" t="s">
        <v>169</v>
      </c>
      <c r="AW42" s="142"/>
      <c r="AX42" s="142" t="n">
        <v>0.1628</v>
      </c>
      <c r="AY42" s="142" t="n">
        <v>0.4391</v>
      </c>
      <c r="AZ42" s="142"/>
      <c r="BA42" s="142" t="s">
        <v>169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2060</v>
      </c>
      <c r="E43" s="115" t="n">
        <v>27.9</v>
      </c>
      <c r="F43" s="116" t="n">
        <v>4.66</v>
      </c>
      <c r="G43" s="117" t="n">
        <v>35.173</v>
      </c>
      <c r="H43" s="115" t="n">
        <v>20</v>
      </c>
      <c r="I43" s="115" t="n">
        <v>20.5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116.760412154059</v>
      </c>
      <c r="K43" s="119" t="n">
        <f aca="false">IF(ISBLANK(E43),"",(0.000824493-(0.0000040899*E43)+(0.000000076438*E43^2)-(0.00000000082467*E43^3)+(0.0000000000053875*E43^4)))</f>
        <v>0.000755239413691009</v>
      </c>
      <c r="L43" s="119" t="n">
        <f aca="false">IF(ISBLANK(E43),"",(-0.00000572466+(0.00000010227*E43)-(0.0000000016546*E43^2)))</f>
        <v>-4.159284186E-006</v>
      </c>
      <c r="M43" s="119" t="n">
        <f aca="false">IF(ISBLANK(E43),"",IF(ISBLANK(G43),(O43+(K43*35)+(L43*35^1.5)+(0.00000048314*35^2)),(O43+(K43*G43)+(L43*G43^1.5)+(0.00000048314*G43^2))))</f>
        <v>1.0225596017184</v>
      </c>
      <c r="N43" s="120" t="n">
        <f aca="false">IF(ISBLANK(D43),"",IF(ISBLANK(G43),J43*(1+0.00001*(35-20)),J43*(1+0.00001*(G43-20))))</f>
        <v>116.778128211395</v>
      </c>
      <c r="O43" s="119" t="n">
        <f aca="false">IF(ISBLANK(E43),"",(0.999842594+(0.00006793952*E43)-(0.00000909529*E43^2)+(0.0000001001685*E43^3)-(0.000000001120083*E43^4)+(0.000000000006536332*E43^5)))</f>
        <v>0.996265480344915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4.57430402700477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4.47338621564717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204.288417846033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199.781428390803</v>
      </c>
      <c r="T43" s="32" t="n">
        <v>0</v>
      </c>
      <c r="U43" s="32" t="n">
        <v>0</v>
      </c>
      <c r="V43" s="124" t="n">
        <v>0</v>
      </c>
      <c r="W43" s="124" t="n">
        <v>0</v>
      </c>
      <c r="X43" s="124" t="n">
        <v>0</v>
      </c>
      <c r="Y43" s="124" t="n">
        <v>0</v>
      </c>
      <c r="Z43" s="32" t="n">
        <v>0.05</v>
      </c>
      <c r="AA43" s="32" t="n">
        <v>0.05</v>
      </c>
      <c r="AB43" s="32" t="n">
        <v>0.79</v>
      </c>
      <c r="AC43" s="32" t="n">
        <v>0.77</v>
      </c>
      <c r="AD43" s="142" t="n">
        <v>0.0113</v>
      </c>
      <c r="AE43" s="142" t="n">
        <v>0.0148</v>
      </c>
      <c r="AF43" s="142" t="n">
        <v>0.0082</v>
      </c>
      <c r="AG43" s="142" t="n">
        <v>0.0119</v>
      </c>
      <c r="AH43" s="142" t="n">
        <v>0.016</v>
      </c>
      <c r="AI43" s="142" t="s">
        <v>169</v>
      </c>
      <c r="AJ43" s="142" t="s">
        <v>169</v>
      </c>
      <c r="AK43" s="142" t="n">
        <v>0.0063</v>
      </c>
      <c r="AL43" s="142" t="n">
        <v>0.0297</v>
      </c>
      <c r="AM43" s="142" t="n">
        <v>0.0095</v>
      </c>
      <c r="AN43" s="142" t="s">
        <v>169</v>
      </c>
      <c r="AO43" s="142" t="s">
        <v>169</v>
      </c>
      <c r="AP43" s="142" t="n">
        <v>0.1486</v>
      </c>
      <c r="AQ43" s="142"/>
      <c r="AR43" s="142" t="n">
        <v>0.0075</v>
      </c>
      <c r="AS43" s="142" t="n">
        <v>0.0145</v>
      </c>
      <c r="AT43" s="142"/>
      <c r="AU43" s="142" t="s">
        <v>169</v>
      </c>
      <c r="AV43" s="142" t="n">
        <v>0.0344</v>
      </c>
      <c r="AW43" s="142"/>
      <c r="AX43" s="142" t="n">
        <v>0.0767</v>
      </c>
      <c r="AY43" s="142" t="n">
        <v>0.2111</v>
      </c>
      <c r="AZ43" s="142"/>
      <c r="BA43" s="142" t="s">
        <v>169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2061</v>
      </c>
      <c r="E44" s="115" t="n">
        <v>28.1</v>
      </c>
      <c r="F44" s="116" t="n">
        <v>4.307</v>
      </c>
      <c r="G44" s="117" t="n">
        <v>35.086</v>
      </c>
      <c r="H44" s="115" t="n">
        <v>10</v>
      </c>
      <c r="I44" s="115" t="n">
        <v>10.6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108.361953853045</v>
      </c>
      <c r="K44" s="119" t="n">
        <f aca="false">IF(ISBLANK(E44),"",(0.000824493-(0.0000040899*E44)+(0.000000076438*E44^2)-(0.00000000082467*E44^3)+(0.0000000000053875*E44^4)))</f>
        <v>0.000754984227200469</v>
      </c>
      <c r="L44" s="119" t="n">
        <f aca="false">IF(ISBLANK(E44),"",(-0.00000572466+(0.00000010227*E44)-(0.0000000016546*E44^2)))</f>
        <v>-4.157361706E-006</v>
      </c>
      <c r="M44" s="119" t="n">
        <f aca="false">IF(ISBLANK(E44),"",IF(ISBLANK(G44),(O44+(K44*35)+(L44*35^1.5)+(0.00000048314*35^2)),(O44+(K44*G44)+(L44*G44^1.5)+(0.00000048314*G44^2))))</f>
        <v>1.0224287929693</v>
      </c>
      <c r="N44" s="120" t="n">
        <f aca="false">IF(ISBLANK(D44),"",IF(ISBLANK(G44),J44*(1+0.00001*(35-20)),J44*(1+0.00001*(G44-20))))</f>
        <v>108.378301337403</v>
      </c>
      <c r="O44" s="119" t="n">
        <f aca="false">IF(ISBLANK(E44),"",(0.999842594+(0.00006793952*E44)-(0.00000909529*E44^2)+(0.0000001001685*E44^3)-(0.000000001120083*E44^4)+(0.000000000006536332*E44^5)))</f>
        <v>0.996208667461312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4.56045876546908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4.46041699610668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203.670088465849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199.202223046124</v>
      </c>
      <c r="T44" s="32"/>
      <c r="U44" s="32"/>
      <c r="V44" s="124"/>
      <c r="W44" s="124"/>
      <c r="X44" s="124"/>
      <c r="Y44" s="124"/>
      <c r="Z44" s="32"/>
      <c r="AA44" s="32"/>
      <c r="AB44" s="32"/>
      <c r="AC44" s="3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2062</v>
      </c>
      <c r="E45" s="115" t="n">
        <v>28</v>
      </c>
      <c r="F45" s="116" t="n">
        <v>4.585</v>
      </c>
      <c r="G45" s="117" t="n">
        <v>35.081</v>
      </c>
      <c r="H45" s="115" t="n">
        <v>0</v>
      </c>
      <c r="I45" s="115" t="n">
        <v>2.7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115.263856488146</v>
      </c>
      <c r="K45" s="119" t="n">
        <f aca="false">IF(ISBLANK(E45),"",(0.000824493-(0.0000040899*E45)+(0.000000076438*E45^2)-(0.00000000082467*E45^3)+(0.0000000000053875*E45^4)))</f>
        <v>0.00075511149536</v>
      </c>
      <c r="L45" s="119" t="n">
        <f aca="false">IF(ISBLANK(E45),"",(-0.00000572466+(0.00000010227*E45)-(0.0000000016546*E45^2)))</f>
        <v>-4.1583064E-006</v>
      </c>
      <c r="M45" s="119" t="n">
        <f aca="false">IF(ISBLANK(E45),"",IF(ISBLANK(G45),(O45+(K45*35)+(L45*35^1.5)+(0.00000048314*35^2)),(O45+(K45*G45)+(L45*G45^1.5)+(0.00000048314*G45^2))))</f>
        <v>1.02245775322749</v>
      </c>
      <c r="N45" s="120" t="n">
        <f aca="false">IF(ISBLANK(D45),"",IF(ISBLANK(G45),J45*(1+0.00001*(35-20)),J45*(1+0.00001*(G45-20))))</f>
        <v>115.281239430343</v>
      </c>
      <c r="O45" s="119" t="n">
        <f aca="false">IF(ISBLANK(E45),"",(0.999842594+(0.00006793952*E45)-(0.00000909529*E45^2)+(0.0000001001685*E45^3)-(0.000000001120083*E45^4)+(0.000000000006536332*E45^5)))</f>
        <v>0.996237119054642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4.55991954115344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4.45976327800304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203.646006707913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199.173027995616</v>
      </c>
      <c r="T45" s="32" t="n">
        <v>0</v>
      </c>
      <c r="U45" s="32" t="n">
        <v>0</v>
      </c>
      <c r="V45" s="124" t="n">
        <v>0</v>
      </c>
      <c r="W45" s="124" t="n">
        <v>0</v>
      </c>
      <c r="X45" s="124" t="n">
        <v>0</v>
      </c>
      <c r="Y45" s="124" t="n">
        <v>0</v>
      </c>
      <c r="Z45" s="32" t="n">
        <v>0.03</v>
      </c>
      <c r="AA45" s="32" t="n">
        <v>0.03</v>
      </c>
      <c r="AB45" s="32" t="n">
        <v>0.7</v>
      </c>
      <c r="AC45" s="32" t="n">
        <v>0.68</v>
      </c>
      <c r="AD45" s="142" t="n">
        <v>0.0029</v>
      </c>
      <c r="AE45" s="142" t="n">
        <v>0.0085</v>
      </c>
      <c r="AF45" s="142" t="n">
        <v>0.0046</v>
      </c>
      <c r="AG45" s="142" t="n">
        <v>0.0088</v>
      </c>
      <c r="AH45" s="142" t="n">
        <v>0.0121</v>
      </c>
      <c r="AI45" s="142" t="s">
        <v>169</v>
      </c>
      <c r="AJ45" s="142" t="s">
        <v>169</v>
      </c>
      <c r="AK45" s="142" t="n">
        <v>0.001</v>
      </c>
      <c r="AL45" s="142" t="n">
        <v>0.0231</v>
      </c>
      <c r="AM45" s="142" t="n">
        <v>0.0095</v>
      </c>
      <c r="AN45" s="142" t="s">
        <v>169</v>
      </c>
      <c r="AO45" s="142" t="s">
        <v>169</v>
      </c>
      <c r="AP45" s="142" t="n">
        <v>0.1544</v>
      </c>
      <c r="AQ45" s="142"/>
      <c r="AR45" s="142" t="n">
        <v>0.0047</v>
      </c>
      <c r="AS45" s="142" t="n">
        <v>0.0059</v>
      </c>
      <c r="AT45" s="142"/>
      <c r="AU45" s="142" t="s">
        <v>169</v>
      </c>
      <c r="AV45" s="142" t="n">
        <v>0.036</v>
      </c>
      <c r="AW45" s="142"/>
      <c r="AX45" s="142" t="n">
        <v>0.0732</v>
      </c>
      <c r="AY45" s="142" t="n">
        <v>0.201</v>
      </c>
      <c r="AZ45" s="142"/>
      <c r="BA45" s="142" t="s">
        <v>169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-0°30</v>
      </c>
      <c r="P9" s="29" t="s">
        <v>16</v>
      </c>
      <c r="Q9" s="33" t="n">
        <f aca="false">IF(ISBLANK(I9),"",IF(ISBLANK(J9),"",IF(J9&gt;60,"ERREUR !!",O11*(I9+(J9/60)))))</f>
        <v>-0.5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41356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-1</v>
      </c>
      <c r="P11" s="41" t="str">
        <f aca="false">TEXT(J11,"aaaa-mm-jj")&amp;"T"&amp;TEXT(J12,"hh:mm:ss")&amp;"z"</f>
        <v>2017-03-24T09:15:00z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0.385416666666667</v>
      </c>
      <c r="K12" s="46"/>
      <c r="L12" s="46"/>
      <c r="M12" s="46"/>
      <c r="N12" s="47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21.7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4.97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4.96993042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0.00403022627315735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2013</v>
      </c>
      <c r="E35" s="115" t="n">
        <v>7.5</v>
      </c>
      <c r="F35" s="116" t="n">
        <v>5.46</v>
      </c>
      <c r="G35" s="117" t="n">
        <v>34.96</v>
      </c>
      <c r="H35" s="115" t="n">
        <v>2000</v>
      </c>
      <c r="I35" s="115" t="n">
        <v>2022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109.83</v>
      </c>
      <c r="K35" s="119" t="n">
        <f aca="false">IF(ISBLANK(E35),"",(0.000824493-(0.0000040899*E35)+(0.000000076438*E35^2)-(0.00000000082467*E35^3)+(0.0000000000053875*E35^4)))</f>
        <v>0.000797787526230469</v>
      </c>
      <c r="L35" s="119" t="n">
        <f aca="false">IF(ISBLANK(E35),"",(-0.00000572466+(0.00000010227*E35)-(0.0000000016546*E35^2)))</f>
        <v>-5.05070625E-006</v>
      </c>
      <c r="M35" s="119" t="n">
        <f aca="false">IF(ISBLANK(E35),"",IF(ISBLANK(G35),(O35+(K35*35)+(L35*35^1.5)+(0.00000048314*35^2)),(O35+(K35*G35)+(L35*G35^1.5)+(0.00000048314*G35^2))))</f>
        <v>1.02731652538986</v>
      </c>
      <c r="N35" s="120" t="n">
        <f aca="false">IF(ISBLANK(D35),"",IF(ISBLANK(G35),J35*(1+0.00001*(35-20)),J35*(1+0.00001*(G35-20))))</f>
        <v>109.846430568</v>
      </c>
      <c r="O35" s="119" t="n">
        <f aca="false">IF(ISBLANK(E35),"",(0.999842594+(0.00006793952*E35)-(0.00000909529*E35^2)+(0.0000001001685*E35^3)-(0.000000001120083*E35^4)+(0.000000000006536332*E35^5)))</f>
        <v>0.999879400021043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5.70983811084762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5.55801252070853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255.001370030455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248.220839174843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2014</v>
      </c>
      <c r="E36" s="115" t="n">
        <v>8.2</v>
      </c>
      <c r="F36" s="116" t="n">
        <v>3.479</v>
      </c>
      <c r="G36" s="117" t="n">
        <v>34.623</v>
      </c>
      <c r="H36" s="115" t="n">
        <v>1000</v>
      </c>
      <c r="I36" s="115" t="n">
        <v>1007.7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112.03</v>
      </c>
      <c r="K36" s="119" t="n">
        <f aca="false">IF(ISBLANK(E36),"",(0.000824493-(0.0000040899*E36)+(0.000000076438*E36^2)-(0.00000000082467*E36^3)+(0.0000000000053875*E36^4)))</f>
        <v>0.00079566517253126</v>
      </c>
      <c r="L36" s="119" t="n">
        <f aca="false">IF(ISBLANK(E36),"",(-0.00000572466+(0.00000010227*E36)-(0.0000000016546*E36^2)))</f>
        <v>-4.997301304E-006</v>
      </c>
      <c r="M36" s="119" t="n">
        <f aca="false">IF(ISBLANK(E36),"",IF(ISBLANK(G36),(O36+(K36*35)+(L36*35^1.5)+(0.00000048314*35^2)),(O36+(K36*G36)+(L36*G36^1.5)+(0.00000048314*G36^2))))</f>
        <v>1.02694793745324</v>
      </c>
      <c r="N36" s="120" t="n">
        <f aca="false">IF(ISBLANK(D36),"",IF(ISBLANK(G36),J36*(1+0.00001*(35-20)),J36*(1+0.00001*(G36-20))))</f>
        <v>112.0463821469</v>
      </c>
      <c r="O36" s="119" t="n">
        <f aca="false">IF(ISBLANK(E36),"",(0.999842594+(0.00006793952*E36)-(0.00000909529*E36^2)+(0.0000001001685*E36^3)-(0.000000001120083*E36^4)+(0.000000000006536332*E36^5)))</f>
        <v>0.999838538658805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3.55978768864231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3.46637600487356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158.980118174766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154.808352377653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2015</v>
      </c>
      <c r="E37" s="115" t="n">
        <v>10</v>
      </c>
      <c r="F37" s="116" t="n">
        <v>2.659</v>
      </c>
      <c r="G37" s="117" t="n">
        <v>34.638</v>
      </c>
      <c r="H37" s="115" t="n">
        <v>500</v>
      </c>
      <c r="I37" s="115" t="n">
        <v>502.9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110.12</v>
      </c>
      <c r="K37" s="119" t="n">
        <f aca="false">IF(ISBLANK(E37),"",(0.000824493-(0.0000040899*E37)+(0.000000076438*E37^2)-(0.00000000082467*E37^3)+(0.0000000000053875*E37^4)))</f>
        <v>0.000790467005</v>
      </c>
      <c r="L37" s="119" t="n">
        <f aca="false">IF(ISBLANK(E37),"",(-0.00000572466+(0.00000010227*E37)-(0.0000000016546*E37^2)))</f>
        <v>-4.86742E-006</v>
      </c>
      <c r="M37" s="119" t="n">
        <f aca="false">IF(ISBLANK(E37),"",IF(ISBLANK(G37),(O37+(K37*35)+(L37*35^1.5)+(0.00000048314*35^2)),(O37+(K37*G37)+(L37*G37^1.5)+(0.00000048314*G37^2))))</f>
        <v>1.02666967884198</v>
      </c>
      <c r="N37" s="120" t="n">
        <f aca="false">IF(ISBLANK(D37),"",IF(ISBLANK(G37),J37*(1+0.00001*(35-20)),J37*(1+0.00001*(G37-20))))</f>
        <v>110.1361193656</v>
      </c>
      <c r="O37" s="119" t="n">
        <f aca="false">IF(ISBLANK(E37),"",(0.999842594+(0.00006793952*E37)-(0.00000909529*E37^2)+(0.0000001001685*E37^3)-(0.000000001120083*E37^4)+(0.000000000006536332*E37^5)))</f>
        <v>0.9997020815032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2.76507330634962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2.69324531865833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123.488173861574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120.280335931281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2016</v>
      </c>
      <c r="E38" s="115" t="n">
        <v>18</v>
      </c>
      <c r="F38" s="116" t="n">
        <v>3.562</v>
      </c>
      <c r="G38" s="117" t="n">
        <v>35.867</v>
      </c>
      <c r="H38" s="115" t="n">
        <v>100</v>
      </c>
      <c r="I38" s="115" t="n">
        <v>99.2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107.63</v>
      </c>
      <c r="K38" s="119" t="n">
        <f aca="false">IF(ISBLANK(E38),"",(0.000824493-(0.0000040899*E38)+(0.000000076438*E38^2)-(0.00000000082467*E38^3)+(0.0000000000053875*E38^4)))</f>
        <v>0.00077139679476</v>
      </c>
      <c r="L38" s="119" t="n">
        <f aca="false">IF(ISBLANK(E38),"",(-0.00000572466+(0.00000010227*E38)-(0.0000000016546*E38^2)))</f>
        <v>-4.4198904E-006</v>
      </c>
      <c r="M38" s="119" t="n">
        <f aca="false">IF(ISBLANK(E38),"",IF(ISBLANK(G38),(O38+(K38*35)+(L38*35^1.5)+(0.00000048314*35^2)),(O38+(K38*G38)+(L38*G38^1.5)+(0.00000048314*G38^2))))</f>
        <v>1.02593739277099</v>
      </c>
      <c r="N38" s="120" t="n">
        <f aca="false">IF(ISBLANK(D38),"",IF(ISBLANK(G38),J38*(1+0.00001*(35-20)),J38*(1+0.00001*(G38-20))))</f>
        <v>107.6470776521</v>
      </c>
      <c r="O38" s="119" t="n">
        <f aca="false">IF(ISBLANK(E38),"",(0.999842594+(0.00006793952*E38)-(0.00000909529*E38^2)+(0.0000001001685*E38^3)-(0.000000001120083*E38^4)+(0.000000000006536332*E38^5)))</f>
        <v>0.998597583102777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3.79689788000321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3.70090602677815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169.569459320943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165.282463155912</v>
      </c>
      <c r="T38" s="32" t="n">
        <v>0.1</v>
      </c>
      <c r="U38" s="32" t="n">
        <v>0.1</v>
      </c>
      <c r="V38" s="32" t="n">
        <v>9.9</v>
      </c>
      <c r="W38" s="32" t="n">
        <v>9.67</v>
      </c>
      <c r="X38" s="32" t="n">
        <v>9.8</v>
      </c>
      <c r="Y38" s="32" t="n">
        <v>9.58</v>
      </c>
      <c r="Z38" s="32" t="n">
        <v>0.81</v>
      </c>
      <c r="AA38" s="32" t="n">
        <v>0.79</v>
      </c>
      <c r="AB38" s="32" t="n">
        <v>4.1</v>
      </c>
      <c r="AC38" s="32" t="n">
        <v>4.01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2017</v>
      </c>
      <c r="E39" s="115" t="n">
        <v>19</v>
      </c>
      <c r="F39" s="116" t="n">
        <v>3.72</v>
      </c>
      <c r="G39" s="117" t="n">
        <v>36.015</v>
      </c>
      <c r="H39" s="115" t="n">
        <v>80</v>
      </c>
      <c r="I39" s="115" t="n">
        <v>81.6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109.96</v>
      </c>
      <c r="K39" s="119" t="n">
        <f aca="false">IF(ISBLANK(E39),"",(0.000824493-(0.0000040899*E39)+(0.000000076438*E39^2)-(0.00000000082467*E39^3)+(0.0000000000053875*E39^4)))</f>
        <v>0.0007694247108575</v>
      </c>
      <c r="L39" s="119" t="n">
        <f aca="false">IF(ISBLANK(E39),"",(-0.00000572466+(0.00000010227*E39)-(0.0000000016546*E39^2)))</f>
        <v>-4.3788406E-006</v>
      </c>
      <c r="M39" s="119" t="n">
        <f aca="false">IF(ISBLANK(E39),"",IF(ISBLANK(G39),(O39+(K39*35)+(L39*35^1.5)+(0.00000048314*35^2)),(O39+(K39*G39)+(L39*G39^1.5)+(0.00000048314*G39^2))))</f>
        <v>1.02579839672677</v>
      </c>
      <c r="N39" s="120" t="n">
        <f aca="false">IF(ISBLANK(D39),"",IF(ISBLANK(G39),J39*(1+0.00001*(35-20)),J39*(1+0.00001*(G39-20))))</f>
        <v>109.977610094</v>
      </c>
      <c r="O39" s="119" t="n">
        <f aca="false">IF(ISBLANK(E39),"",(0.999842594+(0.00006793952*E39)-(0.00000909529*E39^2)+(0.0000001001685*E39^3)-(0.000000001120083*E39^4)+(0.000000000006536332*E39^5)))</f>
        <v>0.998407315199986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3.88042436604507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3.78283333102016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173.299752187573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168.94133656336</v>
      </c>
      <c r="T39" s="32" t="n">
        <v>0.26</v>
      </c>
      <c r="U39" s="32" t="n">
        <v>0.25</v>
      </c>
      <c r="V39" s="32" t="n">
        <v>8.26</v>
      </c>
      <c r="W39" s="32" t="n">
        <v>8.07</v>
      </c>
      <c r="X39" s="32" t="n">
        <v>8</v>
      </c>
      <c r="Y39" s="32" t="n">
        <v>7.82</v>
      </c>
      <c r="Z39" s="32" t="n">
        <v>0.98</v>
      </c>
      <c r="AA39" s="32" t="n">
        <v>0.96</v>
      </c>
      <c r="AB39" s="32" t="n">
        <v>3.36</v>
      </c>
      <c r="AC39" s="32" t="n">
        <v>3.28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2018</v>
      </c>
      <c r="E40" s="115" t="n">
        <v>20.4</v>
      </c>
      <c r="F40" s="116" t="n">
        <v>3.864</v>
      </c>
      <c r="G40" s="117" t="n">
        <v>36.216</v>
      </c>
      <c r="H40" s="115" t="n">
        <v>60</v>
      </c>
      <c r="I40" s="115" t="n">
        <v>62.3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109.32</v>
      </c>
      <c r="K40" s="119" t="n">
        <f aca="false">IF(ISBLANK(E40),"",(0.000824493-(0.0000040899*E40)+(0.000000076438*E40^2)-(0.00000000082467*E40^3)+(0.0000000000053875*E40^4)))</f>
        <v>0.00076680136339104</v>
      </c>
      <c r="L40" s="119" t="n">
        <f aca="false">IF(ISBLANK(E40),"",(-0.00000572466+(0.00000010227*E40)-(0.0000000016546*E40^2)))</f>
        <v>-4.326930336E-006</v>
      </c>
      <c r="M40" s="119" t="n">
        <f aca="false">IF(ISBLANK(E40),"",IF(ISBLANK(G40),(O40+(K40*35)+(L40*35^1.5)+(0.00000048314*35^2)),(O40+(K40*G40)+(L40*G40^1.5)+(0.00000048314*G40^2))))</f>
        <v>1.02558409109734</v>
      </c>
      <c r="N40" s="120" t="n">
        <f aca="false">IF(ISBLANK(D40),"",IF(ISBLANK(G40),J40*(1+0.00001*(35-20)),J40*(1+0.00001*(G40-20))))</f>
        <v>109.3377273312</v>
      </c>
      <c r="O40" s="119" t="n">
        <f aca="false">IF(ISBLANK(E40),"",(0.999842594+(0.00006793952*E40)-(0.00000909529*E40^2)+(0.0000001001685*E40^3)-(0.000000001120083*E40^4)+(0.000000000006536332*E40^5)))</f>
        <v>0.998122968256003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4.05528551189039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3.95412287211998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181.109050961025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176.591127468878</v>
      </c>
      <c r="T40" s="32"/>
      <c r="U40" s="32"/>
      <c r="V40" s="32"/>
      <c r="W40" s="32"/>
      <c r="X40" s="32"/>
      <c r="Y40" s="32"/>
      <c r="Z40" s="32"/>
      <c r="AA40" s="32"/>
      <c r="AB40" s="32"/>
      <c r="AC40" s="32"/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2021</v>
      </c>
      <c r="E41" s="115" t="n">
        <v>20.4</v>
      </c>
      <c r="F41" s="116" t="n">
        <v>3.925</v>
      </c>
      <c r="G41" s="117" t="n">
        <v>36.215</v>
      </c>
      <c r="H41" s="115" t="n">
        <v>60</v>
      </c>
      <c r="I41" s="115" t="n">
        <v>62.4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110.95</v>
      </c>
      <c r="K41" s="119" t="n">
        <f aca="false">IF(ISBLANK(E41),"",(0.000824493-(0.0000040899*E41)+(0.000000076438*E41^2)-(0.00000000082467*E41^3)+(0.0000000000053875*E41^4)))</f>
        <v>0.00076680136339104</v>
      </c>
      <c r="L41" s="119" t="n">
        <f aca="false">IF(ISBLANK(E41),"",(-0.00000572466+(0.00000010227*E41)-(0.0000000016546*E41^2)))</f>
        <v>-4.326930336E-006</v>
      </c>
      <c r="M41" s="119" t="n">
        <f aca="false">IF(ISBLANK(E41),"",IF(ISBLANK(G41),(O41+(K41*35)+(L41*35^1.5)+(0.00000048314*35^2)),(O41+(K41*G41)+(L41*G41^1.5)+(0.00000048314*G41^2))))</f>
        <v>1.02558332836042</v>
      </c>
      <c r="N41" s="120" t="n">
        <f aca="false">IF(ISBLANK(D41),"",IF(ISBLANK(G41),J41*(1+0.00001*(35-20)),J41*(1+0.00001*(G41-20))))</f>
        <v>110.9679905425</v>
      </c>
      <c r="O41" s="119" t="n">
        <f aca="false">IF(ISBLANK(E41),"",(0.999842594+(0.00006793952*E41)-(0.00000909529*E41^2)+(0.0000001001685*E41^3)-(0.000000001120083*E41^4)+(0.000000000006536332*E41^5)))</f>
        <v>0.998122968256003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4.05791613177257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3.95669081152077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181.226534444963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176.705811642517</v>
      </c>
      <c r="T41" s="32" t="n">
        <v>0.56</v>
      </c>
      <c r="U41" s="32" t="n">
        <v>0.54</v>
      </c>
      <c r="V41" s="32" t="n">
        <v>5.83</v>
      </c>
      <c r="W41" s="32" t="n">
        <v>5.7</v>
      </c>
      <c r="X41" s="32" t="n">
        <v>5.27</v>
      </c>
      <c r="Y41" s="32" t="n">
        <v>5.15</v>
      </c>
      <c r="Z41" s="32" t="n">
        <v>0.55</v>
      </c>
      <c r="AA41" s="32" t="n">
        <v>0.54</v>
      </c>
      <c r="AB41" s="32" t="n">
        <v>2.57</v>
      </c>
      <c r="AC41" s="32" t="n">
        <v>2.51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2022</v>
      </c>
      <c r="E42" s="115" t="n">
        <v>22.8</v>
      </c>
      <c r="F42" s="116" t="n">
        <v>4.047</v>
      </c>
      <c r="G42" s="117" t="n">
        <v>36.404</v>
      </c>
      <c r="H42" s="115" t="n">
        <v>40</v>
      </c>
      <c r="I42" s="115" t="n">
        <v>42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109.76</v>
      </c>
      <c r="K42" s="119" t="n">
        <f aca="false">IF(ISBLANK(E42),"",(0.000824493-(0.0000040899*E42)+(0.000000076438*E42^2)-(0.00000000082467*E42^3)+(0.0000000000053875*E42^4)))</f>
        <v>0.00076266041445408</v>
      </c>
      <c r="L42" s="119" t="n">
        <f aca="false">IF(ISBLANK(E42),"",(-0.00000572466+(0.00000010227*E42)-(0.0000000016546*E42^2)))</f>
        <v>-4.253031264E-006</v>
      </c>
      <c r="M42" s="119" t="n">
        <f aca="false">IF(ISBLANK(E42),"",IF(ISBLANK(G42),(O42+(K42*35)+(L42*35^1.5)+(0.00000048314*35^2)),(O42+(K42*G42)+(L42*G42^1.5)+(0.00000048314*G42^2))))</f>
        <v>1.0250583497315</v>
      </c>
      <c r="N42" s="120" t="n">
        <f aca="false">IF(ISBLANK(D42),"",IF(ISBLANK(G42),J42*(1+0.00001*(35-20)),J42*(1+0.00001*(G42-20))))</f>
        <v>109.7780050304</v>
      </c>
      <c r="O42" s="119" t="n">
        <f aca="false">IF(ISBLANK(E42),"",(0.999842594+(0.00006793952*E42)-(0.00000909529*E42^2)+(0.0000001001685*E42^3)-(0.000000001120083*E42^4)+(0.000000000006536332*E42^5)))</f>
        <v>0.997588340210283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4.23074620785091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4.12732232166011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188.945125642622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184.326214885341</v>
      </c>
      <c r="T42" s="32" t="n">
        <v>0.11</v>
      </c>
      <c r="U42" s="32" t="n">
        <v>0.11</v>
      </c>
      <c r="V42" s="32" t="n">
        <v>0.75</v>
      </c>
      <c r="W42" s="32" t="n">
        <v>0.73</v>
      </c>
      <c r="X42" s="32" t="n">
        <v>0.64</v>
      </c>
      <c r="Y42" s="32" t="n">
        <v>0.63</v>
      </c>
      <c r="Z42" s="32" t="n">
        <v>0.35</v>
      </c>
      <c r="AA42" s="32" t="n">
        <v>0.34</v>
      </c>
      <c r="AB42" s="32" t="n">
        <v>1.82</v>
      </c>
      <c r="AC42" s="32" t="n">
        <v>1.78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2023</v>
      </c>
      <c r="E43" s="115" t="n">
        <v>28.5</v>
      </c>
      <c r="F43" s="116" t="n">
        <v>4.338</v>
      </c>
      <c r="G43" s="117" t="n">
        <v>34.994</v>
      </c>
      <c r="H43" s="115" t="n">
        <v>20</v>
      </c>
      <c r="I43" s="115" t="n">
        <v>20.9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109.63</v>
      </c>
      <c r="K43" s="119" t="n">
        <f aca="false">IF(ISBLANK(E43),"",(0.000824493-(0.0000040899*E43)+(0.000000076438*E43^2)-(0.00000000082467*E43^3)+(0.0000000000053875*E43^4)))</f>
        <v>0.000754481630047969</v>
      </c>
      <c r="L43" s="119" t="n">
        <f aca="false">IF(ISBLANK(E43),"",(-0.00000572466+(0.00000010227*E43)-(0.0000000016546*E43^2)))</f>
        <v>-4.15391385E-006</v>
      </c>
      <c r="M43" s="119" t="n">
        <f aca="false">IF(ISBLANK(E43),"",IF(ISBLANK(G43),(O43+(K43*35)+(L43*35^1.5)+(0.00000048314*35^2)),(O43+(K43*G43)+(L43*G43^1.5)+(0.00000048314*G43^2))))</f>
        <v>1.02222803508478</v>
      </c>
      <c r="N43" s="120" t="n">
        <f aca="false">IF(ISBLANK(D43),"",IF(ISBLANK(G43),J43*(1+0.00001*(35-20)),J43*(1+0.00001*(G43-20))))</f>
        <v>109.6464379222</v>
      </c>
      <c r="O43" s="119" t="n">
        <f aca="false">IF(ISBLANK(E43),"",(0.999842594+(0.00006793952*E43)-(0.00000909529*E43^2)+(0.0000001001685*E43^3)-(0.000000001120083*E43^4)+(0.000000000006536332*E43^5)))</f>
        <v>0.996093961161005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4.54164910132076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4.44289233462871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202.830048864985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198.419571664518</v>
      </c>
      <c r="T43" s="32" t="n">
        <v>0</v>
      </c>
      <c r="U43" s="32" t="n">
        <v>0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0.01</v>
      </c>
      <c r="AA43" s="32" t="n">
        <v>0.01</v>
      </c>
      <c r="AB43" s="32" t="n">
        <v>0.81</v>
      </c>
      <c r="AC43" s="32" t="n">
        <v>0.79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2024</v>
      </c>
      <c r="E44" s="115" t="n">
        <v>28.8</v>
      </c>
      <c r="F44" s="116" t="n">
        <v>4.366</v>
      </c>
      <c r="G44" s="117" t="n">
        <v>34.979</v>
      </c>
      <c r="H44" s="115" t="n">
        <v>10</v>
      </c>
      <c r="I44" s="115" t="n">
        <v>10.9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110.41</v>
      </c>
      <c r="K44" s="119" t="n">
        <f aca="false">IF(ISBLANK(E44),"",(0.000824493-(0.0000040899*E44)+(0.000000076438*E44^2)-(0.00000000082467*E44^3)+(0.0000000000053875*E44^4)))</f>
        <v>0.00075411144553728</v>
      </c>
      <c r="L44" s="119" t="n">
        <f aca="false">IF(ISBLANK(E44),"",(-0.00000572466+(0.00000010227*E44)-(0.0000000016546*E44^2)))</f>
        <v>-4.151675424E-006</v>
      </c>
      <c r="M44" s="119" t="n">
        <f aca="false">IF(ISBLANK(E44),"",IF(ISBLANK(G44),(O44+(K44*35)+(L44*35^1.5)+(0.00000048314*35^2)),(O44+(K44*G44)+(L44*G44^1.5)+(0.00000048314*G44^2))))</f>
        <v>1.02211730764769</v>
      </c>
      <c r="N44" s="120" t="n">
        <f aca="false">IF(ISBLANK(D44),"",IF(ISBLANK(G44),J44*(1+0.00001*(35-20)),J44*(1+0.00001*(G44-20))))</f>
        <v>110.4265383139</v>
      </c>
      <c r="O44" s="119" t="n">
        <f aca="false">IF(ISBLANK(E44),"",(0.999842594+(0.00006793952*E44)-(0.00000909529*E44^2)+(0.0000001001685*E44^3)-(0.000000001120083*E44^4)+(0.000000000006536332*E44^5)))</f>
        <v>0.996006990827753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4.53817394526879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4.43997368140941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202.674848395704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198.289224611744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2027</v>
      </c>
      <c r="E45" s="115" t="n">
        <v>29.2</v>
      </c>
      <c r="F45" s="116" t="n">
        <v>4.354</v>
      </c>
      <c r="G45" s="117" t="n">
        <v>34.981</v>
      </c>
      <c r="H45" s="115" t="n">
        <v>0</v>
      </c>
      <c r="I45" s="115" t="n">
        <v>3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110.13</v>
      </c>
      <c r="K45" s="119" t="n">
        <f aca="false">IF(ISBLANK(E45),"",(0.000824493-(0.0000040899*E45)+(0.000000076438*E45^2)-(0.00000000082467*E45^3)+(0.0000000000053875*E45^4)))</f>
        <v>0.00075362682015776</v>
      </c>
      <c r="L45" s="119" t="n">
        <f aca="false">IF(ISBLANK(E45),"",(-0.00000572466+(0.00000010227*E45)-(0.0000000016546*E45^2)))</f>
        <v>-4.149154144E-006</v>
      </c>
      <c r="M45" s="119" t="n">
        <f aca="false">IF(ISBLANK(E45),"",IF(ISBLANK(G45),(O45+(K45*35)+(L45*35^1.5)+(0.00000048314*35^2)),(O45+(K45*G45)+(L45*G45^1.5)+(0.00000048314*G45^2))))</f>
        <v>1.02198517201904</v>
      </c>
      <c r="N45" s="120" t="n">
        <f aca="false">IF(ISBLANK(D45),"",IF(ISBLANK(G45),J45*(1+0.00001*(35-20)),J45*(1+0.00001*(G45-20))))</f>
        <v>110.1464985753</v>
      </c>
      <c r="O45" s="119" t="n">
        <f aca="false">IF(ISBLANK(E45),"",(0.999842594+(0.00006793952*E45)-(0.00000909529*E45^2)+(0.0000001001685*E45^3)-(0.000000001120083*E45^4)+(0.000000000006536332*E45^5)))</f>
        <v>0.995889784081316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4.53737792418251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4.43976884245632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202.639298093991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198.280076504099</v>
      </c>
      <c r="T45" s="32" t="n">
        <v>0</v>
      </c>
      <c r="U45" s="32" t="n">
        <v>0</v>
      </c>
      <c r="V45" s="32" t="n">
        <v>0</v>
      </c>
      <c r="W45" s="32" t="n">
        <v>0</v>
      </c>
      <c r="X45" s="32" t="n">
        <v>0</v>
      </c>
      <c r="Y45" s="32" t="n">
        <v>0</v>
      </c>
      <c r="Z45" s="32" t="n">
        <v>0.06</v>
      </c>
      <c r="AA45" s="32" t="n">
        <v>0.06</v>
      </c>
      <c r="AB45" s="32" t="n">
        <v>0.78</v>
      </c>
      <c r="AC45" s="32" t="n">
        <v>0.76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</v>
      </c>
      <c r="P9" s="29" t="s">
        <v>13</v>
      </c>
      <c r="Q9" s="33" t="n">
        <f aca="false">IF(ISBLANK(I9),"",IF(ISBLANK(J9),"",IF(J9&gt;60,"ERREUR !!",O11*(I9+(J9/60)))))</f>
        <v>0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41356</v>
      </c>
      <c r="K11" s="38"/>
      <c r="L11" s="38"/>
      <c r="M11" s="38"/>
      <c r="N11" s="39" t="str">
        <f aca="false">I9&amp;"°"&amp;J9</f>
        <v>0°0</v>
      </c>
      <c r="O11" s="40" t="n">
        <f aca="false">IF(P9=M10,-1,1)</f>
        <v>1</v>
      </c>
      <c r="P11" s="41" t="s">
        <v>173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199" t="s">
        <v>174</v>
      </c>
      <c r="K12" s="46"/>
      <c r="L12" s="46"/>
      <c r="M12" s="46"/>
      <c r="N12" s="47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22.3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4.97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4.96993042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0.00403022627315735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2086</v>
      </c>
      <c r="E35" s="115" t="n">
        <v>6.6</v>
      </c>
      <c r="F35" s="116" t="n">
        <v>5.386</v>
      </c>
      <c r="G35" s="117" t="n">
        <v>34.962</v>
      </c>
      <c r="H35" s="115" t="n">
        <v>2000</v>
      </c>
      <c r="I35" s="115" t="n">
        <v>2021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108.404759918703</v>
      </c>
      <c r="K35" s="119" t="n">
        <f aca="false">IF(ISBLANK(E35),"",(0.000824493-(0.0000040899*E35)+(0.000000076438*E35^2)-(0.00000000082467*E35^3)+(0.0000000000053875*E35^4)))</f>
        <v>0.0008006024325927</v>
      </c>
      <c r="L35" s="119" t="n">
        <f aca="false">IF(ISBLANK(E35),"",(-0.00000572466+(0.00000010227*E35)-(0.0000000016546*E35^2)))</f>
        <v>-5.121752376E-006</v>
      </c>
      <c r="M35" s="119" t="n">
        <f aca="false">IF(ISBLANK(E35),"",IF(ISBLANK(G35),(O35+(K35*35)+(L35*35^1.5)+(0.00000048314*35^2)),(O35+(K35*G35)+(L35*G35^1.5)+(0.00000048314*G35^2))))</f>
        <v>1.0274439851867</v>
      </c>
      <c r="N35" s="120" t="n">
        <f aca="false">IF(ISBLANK(D35),"",IF(ISBLANK(G35),J35*(1+0.00001*(35-20)),J35*(1+0.00001*(G35-20))))</f>
        <v>108.420979438882</v>
      </c>
      <c r="O35" s="119" t="n">
        <f aca="false">IF(ISBLANK(E35),"",(0.999842594+(0.00006793952*E35)-(0.00000909529*E35^2)+(0.0000001001685*E35^3)-(0.000000001120083*E35^4)+(0.000000000006536332*E35^5)))</f>
        <v>0.999921558571369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5.7076885860216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5.55523091118628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254.905372251724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248.096612493579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2087</v>
      </c>
      <c r="E36" s="115" t="n">
        <v>7.6</v>
      </c>
      <c r="F36" s="116" t="n">
        <v>3.414</v>
      </c>
      <c r="G36" s="117" t="n">
        <v>34.61</v>
      </c>
      <c r="H36" s="115" t="n">
        <v>1000</v>
      </c>
      <c r="I36" s="115" t="n">
        <v>1009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111.385509914614</v>
      </c>
      <c r="K36" s="119" t="n">
        <f aca="false">IF(ISBLANK(E36),"",(0.000824493-(0.0000040899*E36)+(0.000000076438*E36^2)-(0.00000000082467*E36^3)+(0.0000000000053875*E36^4)))</f>
        <v>0.0007974807824144</v>
      </c>
      <c r="L36" s="119" t="n">
        <f aca="false">IF(ISBLANK(E36),"",(-0.00000572466+(0.00000010227*E36)-(0.0000000016546*E36^2)))</f>
        <v>-5.042977696E-006</v>
      </c>
      <c r="M36" s="119" t="n">
        <f aca="false">IF(ISBLANK(E36),"",IF(ISBLANK(G36),(O36+(K36*35)+(L36*35^1.5)+(0.00000048314*35^2)),(O36+(K36*G36)+(L36*G36^1.5)+(0.00000048314*G36^2))))</f>
        <v>1.02702672252261</v>
      </c>
      <c r="N36" s="120" t="n">
        <f aca="false">IF(ISBLANK(D36),"",IF(ISBLANK(G36),J36*(1+0.00001*(35-20)),J36*(1+0.00001*(G36-20))))</f>
        <v>111.401783337613</v>
      </c>
      <c r="O36" s="119" t="n">
        <f aca="false">IF(ISBLANK(E36),"",(0.999842594+(0.00006793952*E36)-(0.00000909529*E36^2)+(0.0000001001685*E36^3)-(0.000000001120083*E36^4)+(0.000000000006536332*E36^5)))</f>
        <v>0.999873990858795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3.51357061672165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3.42110924639966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156.916063742789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152.786738944209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2088</v>
      </c>
      <c r="E37" s="115" t="n">
        <v>10</v>
      </c>
      <c r="F37" s="116" t="n">
        <v>2.604</v>
      </c>
      <c r="G37" s="117" t="n">
        <v>34.636</v>
      </c>
      <c r="H37" s="115" t="n">
        <v>500</v>
      </c>
      <c r="I37" s="115" t="n">
        <v>503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109.244678688073</v>
      </c>
      <c r="K37" s="119" t="n">
        <f aca="false">IF(ISBLANK(E37),"",(0.000824493-(0.0000040899*E37)+(0.000000076438*E37^2)-(0.00000000082467*E37^3)+(0.0000000000053875*E37^4)))</f>
        <v>0.000790467005</v>
      </c>
      <c r="L37" s="119" t="n">
        <f aca="false">IF(ISBLANK(E37),"",(-0.00000572466+(0.00000010227*E37)-(0.0000000016546*E37^2)))</f>
        <v>-4.86742E-006</v>
      </c>
      <c r="M37" s="119" t="n">
        <f aca="false">IF(ISBLANK(E37),"",IF(ISBLANK(G37),(O37+(K37*35)+(L37*35^1.5)+(0.00000048314*35^2)),(O37+(K37*G37)+(L37*G37^1.5)+(0.00000048314*G37^2))))</f>
        <v>1.02666811690887</v>
      </c>
      <c r="N37" s="120" t="n">
        <f aca="false">IF(ISBLANK(D37),"",IF(ISBLANK(G37),J37*(1+0.00001*(35-20)),J37*(1+0.00001*(G37-20))))</f>
        <v>109.260667739246</v>
      </c>
      <c r="O37" s="119" t="n">
        <f aca="false">IF(ISBLANK(E37),"",(0.999842594+(0.00006793952*E37)-(0.00000909529*E37^2)+(0.0000001001685*E37^3)-(0.000000001120083*E37^4)+(0.000000000006536332*E37^5)))</f>
        <v>0.9997020815032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2.72965291963829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2.65874908812482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121.906299391046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118.739734275654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2089</v>
      </c>
      <c r="E38" s="115" t="n">
        <v>18.2</v>
      </c>
      <c r="F38" s="116" t="n">
        <v>3.501</v>
      </c>
      <c r="G38" s="117" t="n">
        <v>35.84</v>
      </c>
      <c r="H38" s="115" t="n">
        <v>100</v>
      </c>
      <c r="I38" s="115" t="n">
        <v>101.6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110.153296882051</v>
      </c>
      <c r="K38" s="119" t="n">
        <f aca="false">IF(ISBLANK(E38),"",(0.000824493-(0.0000040899*E38)+(0.000000076438*E38^2)-(0.00000000082467*E38^3)+(0.0000000000053875*E38^4)))</f>
        <v>0.00077099568011126</v>
      </c>
      <c r="L38" s="119" t="n">
        <f aca="false">IF(ISBLANK(E38),"",(-0.00000572466+(0.00000010227*E38)-(0.0000000016546*E38^2)))</f>
        <v>-4.411415704E-006</v>
      </c>
      <c r="M38" s="119" t="n">
        <f aca="false">IF(ISBLANK(E38),"",IF(ISBLANK(G38),(O38+(K38*35)+(L38*35^1.5)+(0.00000048314*35^2)),(O38+(K38*G38)+(L38*G38^1.5)+(0.00000048314*G38^2))))</f>
        <v>1.02586695979515</v>
      </c>
      <c r="N38" s="120" t="n">
        <f aca="false">IF(ISBLANK(D38),"",IF(ISBLANK(G38),J38*(1+0.00001*(35-20)),J38*(1+0.00001*(G38-20))))</f>
        <v>110.170745164277</v>
      </c>
      <c r="O38" s="119" t="n">
        <f aca="false">IF(ISBLANK(E38),"",(0.999842594+(0.00006793952*E38)-(0.00000909529*E38^2)+(0.0000001001685*E38^3)-(0.000000001120083*E38^4)+(0.000000000006536332*E38^5)))</f>
        <v>0.998560399001334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3.64452397493644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3.55262828199885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162.764440720661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158.660379074069</v>
      </c>
      <c r="T38" s="32" t="n">
        <v>0.12</v>
      </c>
      <c r="U38" s="32" t="n">
        <v>0.11</v>
      </c>
      <c r="V38" s="124" t="n">
        <v>11</v>
      </c>
      <c r="W38" s="124" t="n">
        <v>10.7</v>
      </c>
      <c r="X38" s="124" t="n">
        <v>10.8</v>
      </c>
      <c r="Y38" s="124" t="n">
        <v>10.6</v>
      </c>
      <c r="Z38" s="32" t="n">
        <v>0.9</v>
      </c>
      <c r="AA38" s="32" t="n">
        <v>0.88</v>
      </c>
      <c r="AB38" s="32" t="n">
        <v>4.71</v>
      </c>
      <c r="AC38" s="32" t="n">
        <v>4.6</v>
      </c>
      <c r="AD38" s="142" t="n">
        <v>0.0259</v>
      </c>
      <c r="AE38" s="142" t="n">
        <v>0.016</v>
      </c>
      <c r="AF38" s="142" t="s">
        <v>169</v>
      </c>
      <c r="AG38" s="142" t="n">
        <v>0.0407</v>
      </c>
      <c r="AH38" s="142" t="n">
        <v>0.0086</v>
      </c>
      <c r="AI38" s="142" t="s">
        <v>169</v>
      </c>
      <c r="AJ38" s="142" t="s">
        <v>169</v>
      </c>
      <c r="AK38" s="142" t="s">
        <v>169</v>
      </c>
      <c r="AL38" s="142" t="n">
        <v>0.0406</v>
      </c>
      <c r="AM38" s="142" t="n">
        <v>0.0032</v>
      </c>
      <c r="AN38" s="142" t="s">
        <v>169</v>
      </c>
      <c r="AO38" s="142" t="s">
        <v>169</v>
      </c>
      <c r="AP38" s="142" t="n">
        <v>0.0082</v>
      </c>
      <c r="AQ38" s="142"/>
      <c r="AR38" s="142" t="n">
        <v>0.039</v>
      </c>
      <c r="AS38" s="142" t="n">
        <v>0.031</v>
      </c>
      <c r="AT38" s="142"/>
      <c r="AU38" s="142" t="n">
        <v>0.0161</v>
      </c>
      <c r="AV38" s="142" t="s">
        <v>169</v>
      </c>
      <c r="AW38" s="142"/>
      <c r="AX38" s="142" t="n">
        <v>0.0317</v>
      </c>
      <c r="AY38" s="142" t="n">
        <v>0.1105</v>
      </c>
      <c r="AZ38" s="142"/>
      <c r="BA38" s="142" t="s">
        <v>169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2090</v>
      </c>
      <c r="E39" s="115" t="n">
        <v>19.8</v>
      </c>
      <c r="F39" s="116" t="n">
        <v>3.738</v>
      </c>
      <c r="G39" s="117" t="n">
        <v>36.08</v>
      </c>
      <c r="H39" s="115" t="n">
        <v>80</v>
      </c>
      <c r="I39" s="115" t="n">
        <v>80.2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112.008002694155</v>
      </c>
      <c r="K39" s="119" t="n">
        <f aca="false">IF(ISBLANK(E39),"",(0.000824493-(0.0000040899*E39)+(0.000000076438*E39^2)-(0.00000000082467*E39^3)+(0.0000000000053875*E39^4)))</f>
        <v>0.00076790635546998</v>
      </c>
      <c r="L39" s="119" t="n">
        <f aca="false">IF(ISBLANK(E39),"",(-0.00000572466+(0.00000010227*E39)-(0.0000000016546*E39^2)))</f>
        <v>-4.348383384E-006</v>
      </c>
      <c r="M39" s="119" t="n">
        <f aca="false">IF(ISBLANK(E39),"",IF(ISBLANK(G39),(O39+(K39*35)+(L39*35^1.5)+(0.00000048314*35^2)),(O39+(K39*G39)+(L39*G39^1.5)+(0.00000048314*G39^2))))</f>
        <v>1.02563997910133</v>
      </c>
      <c r="N39" s="120" t="n">
        <f aca="false">IF(ISBLANK(D39),"",IF(ISBLANK(G39),J39*(1+0.00001*(35-20)),J39*(1+0.00001*(G39-20))))</f>
        <v>112.026013580988</v>
      </c>
      <c r="O39" s="119" t="n">
        <f aca="false">IF(ISBLANK(E39),"",(0.999842594+(0.00006793952*E39)-(0.00000909529*E39^2)+(0.0000001001685*E39^3)-(0.000000001120083*E39^4)+(0.000000000006536332*E39^5)))</f>
        <v>0.998247365763169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3.82667215338191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3.73100915658031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170.899178370036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166.626868932877</v>
      </c>
      <c r="T39" s="32" t="n">
        <v>0.34</v>
      </c>
      <c r="U39" s="32" t="n">
        <v>0.33</v>
      </c>
      <c r="V39" s="124" t="n">
        <v>8.22</v>
      </c>
      <c r="W39" s="124" t="n">
        <v>8.03</v>
      </c>
      <c r="X39" s="124" t="n">
        <v>7.88</v>
      </c>
      <c r="Y39" s="124" t="n">
        <v>7.7</v>
      </c>
      <c r="Z39" s="32" t="n">
        <v>0.7</v>
      </c>
      <c r="AA39" s="32" t="n">
        <v>0.69</v>
      </c>
      <c r="AB39" s="32" t="n">
        <v>3.67</v>
      </c>
      <c r="AC39" s="32" t="n">
        <v>3.59</v>
      </c>
      <c r="AD39" s="142" t="n">
        <v>0.0396</v>
      </c>
      <c r="AE39" s="142" t="n">
        <v>0.0275</v>
      </c>
      <c r="AF39" s="142" t="n">
        <v>0.0048</v>
      </c>
      <c r="AG39" s="142" t="n">
        <v>0.0564</v>
      </c>
      <c r="AH39" s="142" t="n">
        <v>0.0195</v>
      </c>
      <c r="AI39" s="142" t="n">
        <v>0.002</v>
      </c>
      <c r="AJ39" s="142" t="n">
        <v>0.0028</v>
      </c>
      <c r="AK39" s="142" t="s">
        <v>169</v>
      </c>
      <c r="AL39" s="142" t="n">
        <v>0.0538</v>
      </c>
      <c r="AM39" s="142" t="n">
        <v>0.0055</v>
      </c>
      <c r="AN39" s="142" t="s">
        <v>169</v>
      </c>
      <c r="AO39" s="142" t="s">
        <v>169</v>
      </c>
      <c r="AP39" s="142" t="n">
        <v>0.0145</v>
      </c>
      <c r="AQ39" s="142"/>
      <c r="AR39" s="142" t="n">
        <v>0.0492</v>
      </c>
      <c r="AS39" s="142" t="n">
        <v>0.0401</v>
      </c>
      <c r="AT39" s="142"/>
      <c r="AU39" s="142" t="n">
        <v>0.0204</v>
      </c>
      <c r="AV39" s="142" t="s">
        <v>169</v>
      </c>
      <c r="AW39" s="142"/>
      <c r="AX39" s="142" t="n">
        <v>0.0422</v>
      </c>
      <c r="AY39" s="142" t="n">
        <v>0.1808</v>
      </c>
      <c r="AZ39" s="142"/>
      <c r="BA39" s="142" t="s">
        <v>169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0</v>
      </c>
      <c r="C40" s="114" t="n">
        <v>6</v>
      </c>
      <c r="D40" s="115"/>
      <c r="E40" s="115"/>
      <c r="F40" s="116"/>
      <c r="G40" s="117"/>
      <c r="H40" s="115" t="n">
        <v>60</v>
      </c>
      <c r="I40" s="115"/>
      <c r="J40" s="118" t="str">
        <f aca="false">IF(ISBLANK(D40),"",IF(VLOOKUP(D40,'Volumes flacons'!$A$5:$C$989,2)=0,"",IF(D40&gt;'Volumes flacons'!$A$989,"Mauvais numéro",IF(D40&lt;'Volumes flacons'!$A$5,"Mauvais numéro",(VLOOKUP(D40,'Volumes flacons'!$A$5:$C$989,3))))))</f>
        <v/>
      </c>
      <c r="K40" s="119" t="str">
        <f aca="false">IF(ISBLANK(E40),"",(0.000824493-(0.0000040899*E40)+(0.000000076438*E40^2)-(0.00000000082467*E40^3)+(0.0000000000053875*E40^4)))</f>
        <v/>
      </c>
      <c r="L40" s="119" t="str">
        <f aca="false">IF(ISBLANK(E40),"",(-0.00000572466+(0.00000010227*E40)-(0.0000000016546*E40^2)))</f>
        <v/>
      </c>
      <c r="M40" s="119" t="str">
        <f aca="false">IF(ISBLANK(E40),"",IF(ISBLANK(G40),(O40+(K40*35)+(L40*35^1.5)+(0.00000048314*35^2)),(O40+(K40*G40)+(L40*G40^1.5)+(0.00000048314*G40^2))))</f>
        <v/>
      </c>
      <c r="N40" s="120" t="str">
        <f aca="false">IF(ISBLANK(D40),"",IF(ISBLANK(G40),J40*(1+0.00001*(35-20)),J40*(1+0.00001*(G40-20))))</f>
        <v/>
      </c>
      <c r="O40" s="119" t="str">
        <f aca="false">IF(ISBLANK(E40),"",(0.999842594+(0.00006793952*E40)-(0.00000909529*E40^2)+(0.0000001001685*E40^3)-(0.000000001120083*E40^4)+(0.000000000006536332*E40^5)))</f>
        <v/>
      </c>
      <c r="P40" s="121" t="str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/>
      </c>
      <c r="Q40" s="122" t="str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/>
      </c>
      <c r="R40" s="123" t="str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/>
      </c>
      <c r="S40" s="123" t="str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/>
      </c>
      <c r="T40" s="32"/>
      <c r="U40" s="32"/>
      <c r="V40" s="124"/>
      <c r="W40" s="124"/>
      <c r="X40" s="124"/>
      <c r="Y40" s="124"/>
      <c r="Z40" s="32"/>
      <c r="AA40" s="32"/>
      <c r="AB40" s="32"/>
      <c r="AC40" s="3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2091</v>
      </c>
      <c r="E41" s="115" t="n">
        <v>26.7</v>
      </c>
      <c r="F41" s="116" t="n">
        <v>4.396</v>
      </c>
      <c r="G41" s="117" t="n">
        <v>35.775</v>
      </c>
      <c r="H41" s="115" t="n">
        <v>40</v>
      </c>
      <c r="I41" s="115" t="n">
        <v>39.7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108.770580132604</v>
      </c>
      <c r="K41" s="119" t="n">
        <f aca="false">IF(ISBLANK(E41),"",(0.000824493-(0.0000040899*E41)+(0.000000076438*E41^2)-(0.00000000082467*E41^3)+(0.0000000000053875*E41^4)))</f>
        <v>0.000756825645588229</v>
      </c>
      <c r="L41" s="119" t="n">
        <f aca="false">IF(ISBLANK(E41),"",(-0.00000572466+(0.00000010227*E41)-(0.0000000016546*E41^2)))</f>
        <v>-4.173598794E-006</v>
      </c>
      <c r="M41" s="119" t="n">
        <f aca="false">IF(ISBLANK(E41),"",IF(ISBLANK(G41),(O41+(K41*35)+(L41*35^1.5)+(0.00000048314*35^2)),(O41+(K41*G41)+(L41*G41^1.5)+(0.00000048314*G41^2))))</f>
        <v>1.02339944035854</v>
      </c>
      <c r="N41" s="120" t="n">
        <f aca="false">IF(ISBLANK(D41),"",IF(ISBLANK(G41),J41*(1+0.00001*(35-20)),J41*(1+0.00001*(G41-20))))</f>
        <v>108.78773869162</v>
      </c>
      <c r="O41" s="119" t="n">
        <f aca="false">IF(ISBLANK(E41),"",(0.999842594+(0.00006793952*E41)-(0.00000909529*E41^2)+(0.0000001001685*E41^3)-(0.000000001120083*E41^4)+(0.000000000006536332*E41^5)))</f>
        <v>0.996598714877918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4.63960111184965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4.53351929743504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207.204585655205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202.466971823449</v>
      </c>
      <c r="T41" s="32"/>
      <c r="U41" s="32"/>
      <c r="V41" s="124"/>
      <c r="W41" s="124"/>
      <c r="X41" s="124"/>
      <c r="Y41" s="124"/>
      <c r="Z41" s="32"/>
      <c r="AA41" s="32"/>
      <c r="AB41" s="32"/>
      <c r="AC41" s="3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2092</v>
      </c>
      <c r="E42" s="115" t="n">
        <v>26.7</v>
      </c>
      <c r="F42" s="116" t="n">
        <v>4.353</v>
      </c>
      <c r="G42" s="117" t="n">
        <v>35.763</v>
      </c>
      <c r="H42" s="115" t="n">
        <v>40</v>
      </c>
      <c r="I42" s="115" t="n">
        <v>40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107.214138279002</v>
      </c>
      <c r="K42" s="119" t="n">
        <f aca="false">IF(ISBLANK(E42),"",(0.000824493-(0.0000040899*E42)+(0.000000076438*E42^2)-(0.00000000082467*E42^3)+(0.0000000000053875*E42^4)))</f>
        <v>0.000756825645588229</v>
      </c>
      <c r="L42" s="119" t="n">
        <f aca="false">IF(ISBLANK(E42),"",(-0.00000572466+(0.00000010227*E42)-(0.0000000016546*E42^2)))</f>
        <v>-4.173598794E-006</v>
      </c>
      <c r="M42" s="119" t="n">
        <f aca="false">IF(ISBLANK(E42),"",IF(ISBLANK(G42),(O42+(K42*35)+(L42*35^1.5)+(0.00000048314*35^2)),(O42+(K42*G42)+(L42*G42^1.5)+(0.00000048314*G42^2))))</f>
        <v>1.02339039299655</v>
      </c>
      <c r="N42" s="120" t="n">
        <f aca="false">IF(ISBLANK(D42),"",IF(ISBLANK(G42),J42*(1+0.00001*(35-20)),J42*(1+0.00001*(G42-20))))</f>
        <v>107.231038443619</v>
      </c>
      <c r="O42" s="119" t="n">
        <f aca="false">IF(ISBLANK(E42),"",(0.999842594+(0.00006793952*E42)-(0.00000909529*E42^2)+(0.0000001001685*E42^3)-(0.000000001120083*E42^4)+(0.000000000006536332*E42^5)))</f>
        <v>0.996598714877918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4.6620323002866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4.55547788233177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208.206362530799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203.447642224937</v>
      </c>
      <c r="T42" s="32" t="n">
        <v>0.01</v>
      </c>
      <c r="U42" s="32" t="n">
        <v>0.01</v>
      </c>
      <c r="V42" s="124" t="n">
        <v>0</v>
      </c>
      <c r="W42" s="124" t="n">
        <v>0</v>
      </c>
      <c r="X42" s="124" t="n">
        <v>0</v>
      </c>
      <c r="Y42" s="124" t="n">
        <v>0</v>
      </c>
      <c r="Z42" s="32" t="n">
        <v>0.08</v>
      </c>
      <c r="AA42" s="32" t="n">
        <v>0.08</v>
      </c>
      <c r="AB42" s="32" t="n">
        <v>0.95</v>
      </c>
      <c r="AC42" s="32" t="n">
        <v>0.93</v>
      </c>
      <c r="AD42" s="142" t="n">
        <v>0.0053</v>
      </c>
      <c r="AE42" s="142" t="n">
        <v>0.014</v>
      </c>
      <c r="AF42" s="142" t="n">
        <v>0.0046</v>
      </c>
      <c r="AG42" s="142" t="n">
        <v>0.0092</v>
      </c>
      <c r="AH42" s="142" t="n">
        <v>0.0088</v>
      </c>
      <c r="AI42" s="142" t="s">
        <v>169</v>
      </c>
      <c r="AJ42" s="142" t="s">
        <v>169</v>
      </c>
      <c r="AK42" s="142" t="s">
        <v>169</v>
      </c>
      <c r="AL42" s="142" t="n">
        <v>0.0282</v>
      </c>
      <c r="AM42" s="142" t="n">
        <v>0.0087</v>
      </c>
      <c r="AN42" s="142" t="n">
        <v>0.0019</v>
      </c>
      <c r="AO42" s="142" t="s">
        <v>169</v>
      </c>
      <c r="AP42" s="142" t="n">
        <v>0.1042</v>
      </c>
      <c r="AQ42" s="142"/>
      <c r="AR42" s="142" t="n">
        <v>0.012</v>
      </c>
      <c r="AS42" s="142" t="n">
        <v>0.0271</v>
      </c>
      <c r="AT42" s="142"/>
      <c r="AU42" s="142" t="n">
        <v>0.0285</v>
      </c>
      <c r="AV42" s="142" t="s">
        <v>169</v>
      </c>
      <c r="AW42" s="142"/>
      <c r="AX42" s="142" t="n">
        <v>0.0854</v>
      </c>
      <c r="AY42" s="142" t="n">
        <v>0.1431</v>
      </c>
      <c r="AZ42" s="142"/>
      <c r="BA42" s="142" t="s">
        <v>169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2093</v>
      </c>
      <c r="E43" s="115" t="n">
        <v>28.9</v>
      </c>
      <c r="F43" s="116" t="n">
        <v>4.27</v>
      </c>
      <c r="G43" s="117" t="n">
        <v>34.435</v>
      </c>
      <c r="H43" s="115" t="n">
        <v>20</v>
      </c>
      <c r="I43" s="115" t="n">
        <v>20.2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109.121163085939</v>
      </c>
      <c r="K43" s="119" t="n">
        <f aca="false">IF(ISBLANK(E43),"",(0.000824493-(0.0000040899*E43)+(0.000000076438*E43^2)-(0.00000000082467*E43^3)+(0.0000000000053875*E43^4)))</f>
        <v>0.000753989332274109</v>
      </c>
      <c r="L43" s="119" t="n">
        <f aca="false">IF(ISBLANK(E43),"",(-0.00000572466+(0.00000010227*E43)-(0.0000000016546*E43^2)))</f>
        <v>-4.150995466E-006</v>
      </c>
      <c r="M43" s="119" t="n">
        <f aca="false">IF(ISBLANK(E43),"",IF(ISBLANK(G43),(O43+(K43*35)+(L43*35^1.5)+(0.00000048314*35^2)),(O43+(K43*G43)+(L43*G43^1.5)+(0.00000048314*G43^2))))</f>
        <v>1.02167554921974</v>
      </c>
      <c r="N43" s="120" t="n">
        <f aca="false">IF(ISBLANK(D43),"",IF(ISBLANK(G43),J43*(1+0.00001*(35-20)),J43*(1+0.00001*(G43-20))))</f>
        <v>109.13691472583</v>
      </c>
      <c r="O43" s="119" t="n">
        <f aca="false">IF(ISBLANK(E43),"",(0.999842594+(0.00006793952*E43)-(0.00000909529*E43^2)+(0.0000001001685*E43^3)-(0.000000001120083*E43^4)+(0.000000000006536332*E43^5)))</f>
        <v>0.995977822369731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4.49146947719118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4.3961798641666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200.589026851358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196.33339273368</v>
      </c>
      <c r="T43" s="32" t="n">
        <v>0.01</v>
      </c>
      <c r="U43" s="32" t="n">
        <v>0.01</v>
      </c>
      <c r="V43" s="124" t="n">
        <v>0.04</v>
      </c>
      <c r="W43" s="124" t="n">
        <v>0.04</v>
      </c>
      <c r="X43" s="124" t="n">
        <v>0.03</v>
      </c>
      <c r="Y43" s="124" t="n">
        <v>0.03</v>
      </c>
      <c r="Z43" s="32" t="n">
        <v>0.02</v>
      </c>
      <c r="AA43" s="32" t="n">
        <v>0.02</v>
      </c>
      <c r="AB43" s="32" t="n">
        <v>0.87</v>
      </c>
      <c r="AC43" s="32" t="n">
        <v>0.85</v>
      </c>
      <c r="AD43" s="142" t="n">
        <v>0.002</v>
      </c>
      <c r="AE43" s="142" t="n">
        <v>0.0066</v>
      </c>
      <c r="AF43" s="142" t="n">
        <v>0.0027</v>
      </c>
      <c r="AG43" s="142" t="n">
        <v>0.0033</v>
      </c>
      <c r="AH43" s="142" t="n">
        <v>0.0109</v>
      </c>
      <c r="AI43" s="142" t="s">
        <v>169</v>
      </c>
      <c r="AJ43" s="142" t="s">
        <v>169</v>
      </c>
      <c r="AK43" s="142" t="s">
        <v>169</v>
      </c>
      <c r="AL43" s="142" t="n">
        <v>0.0151</v>
      </c>
      <c r="AM43" s="142" t="n">
        <v>0.0076</v>
      </c>
      <c r="AN43" s="142" t="s">
        <v>169</v>
      </c>
      <c r="AO43" s="142" t="s">
        <v>169</v>
      </c>
      <c r="AP43" s="142" t="n">
        <v>0.0844</v>
      </c>
      <c r="AQ43" s="142"/>
      <c r="AR43" s="142" t="s">
        <v>169</v>
      </c>
      <c r="AS43" s="142" t="s">
        <v>169</v>
      </c>
      <c r="AT43" s="142"/>
      <c r="AU43" s="142" t="n">
        <v>0.0117</v>
      </c>
      <c r="AV43" s="142" t="s">
        <v>169</v>
      </c>
      <c r="AW43" s="142"/>
      <c r="AX43" s="142" t="n">
        <v>0.0391</v>
      </c>
      <c r="AY43" s="142" t="n">
        <v>0.0859</v>
      </c>
      <c r="AZ43" s="142"/>
      <c r="BA43" s="142" t="s">
        <v>169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2094</v>
      </c>
      <c r="E44" s="115" t="n">
        <v>29</v>
      </c>
      <c r="F44" s="116" t="n">
        <v>4.314</v>
      </c>
      <c r="G44" s="117" t="n">
        <v>34.438</v>
      </c>
      <c r="H44" s="115" t="n">
        <v>10</v>
      </c>
      <c r="I44" s="115" t="n">
        <v>10.6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110.234050870896</v>
      </c>
      <c r="K44" s="119" t="n">
        <f aca="false">IF(ISBLANK(E44),"",(0.000824493-(0.0000040899*E44)+(0.000000076438*E44^2)-(0.00000000082467*E44^3)+(0.0000000000053875*E44^4)))</f>
        <v>0.0007538678577575</v>
      </c>
      <c r="L44" s="119" t="n">
        <f aca="false">IF(ISBLANK(E44),"",(-0.00000572466+(0.00000010227*E44)-(0.0000000016546*E44^2)))</f>
        <v>-4.1503486E-006</v>
      </c>
      <c r="M44" s="119" t="n">
        <f aca="false">IF(ISBLANK(E44),"",IF(ISBLANK(G44),(O44+(K44*35)+(L44*35^1.5)+(0.00000048314*35^2)),(O44+(K44*G44)+(L44*G44^1.5)+(0.00000048314*G44^2))))</f>
        <v>1.02164449140895</v>
      </c>
      <c r="N44" s="120" t="n">
        <f aca="false">IF(ISBLANK(D44),"",IF(ISBLANK(G44),J44*(1+0.00001*(35-20)),J44*(1+0.00001*(G44-20))))</f>
        <v>110.249966463161</v>
      </c>
      <c r="O44" s="119" t="n">
        <f aca="false">IF(ISBLANK(E44),"",(0.999842594+(0.00006793952*E44)-(0.00000909529*E44^2)+(0.0000001001685*E44^3)-(0.000000001120083*E44^4)+(0.000000000006536332*E44^5)))</f>
        <v>0.995948564991743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4.4912497612043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4.39609844615363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200.579214335384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196.329756605221</v>
      </c>
      <c r="T44" s="32"/>
      <c r="U44" s="32"/>
      <c r="V44" s="124"/>
      <c r="W44" s="124"/>
      <c r="X44" s="124"/>
      <c r="Y44" s="124"/>
      <c r="Z44" s="32"/>
      <c r="AA44" s="32"/>
      <c r="AB44" s="32"/>
      <c r="AC44" s="3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2095</v>
      </c>
      <c r="E45" s="115" t="n">
        <v>28.9</v>
      </c>
      <c r="F45" s="116" t="n">
        <v>4.393</v>
      </c>
      <c r="G45" s="117" t="n">
        <v>34.438</v>
      </c>
      <c r="H45" s="115" t="n">
        <v>0</v>
      </c>
      <c r="I45" s="115" t="n">
        <v>2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112.364432902446</v>
      </c>
      <c r="K45" s="119" t="n">
        <f aca="false">IF(ISBLANK(E45),"",(0.000824493-(0.0000040899*E45)+(0.000000076438*E45^2)-(0.00000000082467*E45^3)+(0.0000000000053875*E45^4)))</f>
        <v>0.000753989332274109</v>
      </c>
      <c r="L45" s="119" t="n">
        <f aca="false">IF(ISBLANK(E45),"",(-0.00000572466+(0.00000010227*E45)-(0.0000000016546*E45^2)))</f>
        <v>-4.150995466E-006</v>
      </c>
      <c r="M45" s="119" t="n">
        <f aca="false">IF(ISBLANK(E45),"",IF(ISBLANK(G45),(O45+(K45*35)+(L45*35^1.5)+(0.00000048314*35^2)),(O45+(K45*G45)+(L45*G45^1.5)+(0.00000048314*G45^2))))</f>
        <v>1.02167780139756</v>
      </c>
      <c r="N45" s="120" t="n">
        <f aca="false">IF(ISBLANK(D45),"",IF(ISBLANK(G45),J45*(1+0.00001*(35-20)),J45*(1+0.00001*(G45-20))))</f>
        <v>112.380656079268</v>
      </c>
      <c r="O45" s="119" t="n">
        <f aca="false">IF(ISBLANK(E45),"",(0.999842594+(0.00006793952*E45)-(0.00000909529*E45^2)+(0.0000001001685*E45^3)-(0.000000001120083*E45^4)+(0.000000000006536332*E45^5)))</f>
        <v>0.995977822369731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4.48548474391804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4.39031242313605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200.321748663379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196.071352817256</v>
      </c>
      <c r="T45" s="32" t="n">
        <v>0.01</v>
      </c>
      <c r="U45" s="32" t="n">
        <v>0.01</v>
      </c>
      <c r="V45" s="124" t="n">
        <v>0.04</v>
      </c>
      <c r="W45" s="124" t="n">
        <v>0.04</v>
      </c>
      <c r="X45" s="124" t="n">
        <v>0.03</v>
      </c>
      <c r="Y45" s="124" t="n">
        <v>0.03</v>
      </c>
      <c r="Z45" s="32" t="n">
        <v>0.03</v>
      </c>
      <c r="AA45" s="32" t="n">
        <v>0.03</v>
      </c>
      <c r="AB45" s="32" t="n">
        <v>0.86</v>
      </c>
      <c r="AC45" s="32" t="n">
        <v>0.84</v>
      </c>
      <c r="AD45" s="142" t="n">
        <v>0.0021</v>
      </c>
      <c r="AE45" s="142" t="n">
        <v>0.0056</v>
      </c>
      <c r="AF45" s="142" t="s">
        <v>169</v>
      </c>
      <c r="AG45" s="142" t="n">
        <v>0.0032</v>
      </c>
      <c r="AH45" s="142" t="n">
        <v>0.0114</v>
      </c>
      <c r="AI45" s="142" t="s">
        <v>169</v>
      </c>
      <c r="AJ45" s="142" t="s">
        <v>169</v>
      </c>
      <c r="AK45" s="142" t="s">
        <v>169</v>
      </c>
      <c r="AL45" s="142" t="n">
        <v>0.0145</v>
      </c>
      <c r="AM45" s="142" t="n">
        <v>0.0087</v>
      </c>
      <c r="AN45" s="142" t="s">
        <v>169</v>
      </c>
      <c r="AO45" s="142" t="s">
        <v>169</v>
      </c>
      <c r="AP45" s="142" t="n">
        <v>0.092</v>
      </c>
      <c r="AQ45" s="142"/>
      <c r="AR45" s="142" t="s">
        <v>169</v>
      </c>
      <c r="AS45" s="142" t="s">
        <v>169</v>
      </c>
      <c r="AT45" s="142"/>
      <c r="AU45" s="142" t="n">
        <v>0.0084</v>
      </c>
      <c r="AV45" s="142" t="s">
        <v>169</v>
      </c>
      <c r="AW45" s="142"/>
      <c r="AX45" s="142" t="n">
        <v>0.0432</v>
      </c>
      <c r="AY45" s="142" t="n">
        <v>0.084</v>
      </c>
      <c r="AZ45" s="142"/>
      <c r="BA45" s="142" t="s">
        <v>169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4"/>
      <c r="W53" s="124"/>
      <c r="X53" s="32"/>
      <c r="Y53" s="32"/>
      <c r="Z53" s="124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41357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30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0°30</v>
      </c>
      <c r="P9" s="29" t="s">
        <v>13</v>
      </c>
      <c r="Q9" s="33" t="n">
        <f aca="false">IF(ISBLANK(I9),"",IF(ISBLANK(J9),"",IF(J9&gt;60,"ERREUR !!",O11*(I9+(J9/60)))))</f>
        <v>0.5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41357</v>
      </c>
      <c r="K11" s="38"/>
      <c r="L11" s="38"/>
      <c r="M11" s="38"/>
      <c r="N11" s="39" t="str">
        <f aca="false">I9&amp;"°"&amp;J9</f>
        <v>0°30</v>
      </c>
      <c r="O11" s="40" t="n">
        <f aca="false">IF(P9=M10,-1,1)</f>
        <v>1</v>
      </c>
      <c r="P11" s="41" t="str">
        <f aca="false">TEXT(J11,"aaaa-mm-jj")&amp;"T"&amp;TEXT(J12,"hh:mm:ss")&amp;"z"</f>
        <v>2017-03-25T05:17:00z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0.220138888888889</v>
      </c>
      <c r="K12" s="46"/>
      <c r="L12" s="46"/>
      <c r="M12" s="46"/>
      <c r="N12" s="47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21.4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22.1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4.97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0.99790733056523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0.0200457489766026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5.00316003081983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4.96993042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0.00499993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0.00403022627315735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98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98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2063</v>
      </c>
      <c r="E35" s="115" t="n">
        <v>6.7</v>
      </c>
      <c r="F35" s="116" t="n">
        <v>5.387</v>
      </c>
      <c r="G35" s="117" t="n">
        <v>34.96</v>
      </c>
      <c r="H35" s="115" t="n">
        <v>2000</v>
      </c>
      <c r="I35" s="115" t="n">
        <v>2020</v>
      </c>
      <c r="J35" s="118" t="n">
        <f aca="false">IF(ISBLANK(D35),"",IF(VLOOKUP(D35,'Volumes flacons'!$A$5:$C$989,2)=0,"",IF(D35&gt;'Volumes flacons'!$A$989,"Mauvais numéro",IF(D35&lt;'Volumes flacons'!$A$5,"Mauvais numéro",(VLOOKUP(D35,'Volumes flacons'!$A$5:$C$989,3))))))</f>
        <v>108.352560113409</v>
      </c>
      <c r="K35" s="119" t="n">
        <f aca="false">IF(ISBLANK(E35),"",(0.000824493-(0.0000040899*E35)+(0.000000076438*E35^2)-(0.00000000082467*E35^3)+(0.0000000000053875*E35^4)))</f>
        <v>0.000800284798013229</v>
      </c>
      <c r="L35" s="119" t="n">
        <f aca="false">IF(ISBLANK(E35),"",(-0.00000572466+(0.00000010227*E35)-(0.0000000016546*E35^2)))</f>
        <v>-5.113725994E-006</v>
      </c>
      <c r="M35" s="119" t="n">
        <f aca="false">IF(ISBLANK(E35),"",IF(ISBLANK(G35),(O35+(K35*35)+(L35*35^1.5)+(0.00000048314*35^2)),(O35+(K35*G35)+(L35*G35^1.5)+(0.00000048314*G35^2))))</f>
        <v>1.02742886265989</v>
      </c>
      <c r="N35" s="120" t="n">
        <f aca="false">IF(ISBLANK(D35),"",IF(ISBLANK(G35),J35*(1+0.00001*(35-20)),J35*(1+0.00001*(G35-20))))</f>
        <v>108.368769656402</v>
      </c>
      <c r="O35" s="119" t="n">
        <f aca="false">IF(ISBLANK(E35),"",(0.999842594+(0.00006793952*E35)-(0.00000909529*E35^2)+(0.0000001001685*E35^3)-(0.000000001120083*E35^4)+(0.000000000006536332*E35^5)))</f>
        <v>0.999917459350319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5.71155381000809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5.55907471318411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255.077993154961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248.268276690802</v>
      </c>
      <c r="T35" s="32"/>
      <c r="U35" s="32"/>
      <c r="V35" s="124"/>
      <c r="W35" s="124"/>
      <c r="X35" s="124"/>
      <c r="Y35" s="124"/>
      <c r="Z35" s="32"/>
      <c r="AA35" s="124"/>
      <c r="AB35" s="124"/>
      <c r="AC35" s="124"/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2064</v>
      </c>
      <c r="E36" s="115" t="n">
        <v>8</v>
      </c>
      <c r="F36" s="116" t="n">
        <v>3.615</v>
      </c>
      <c r="G36" s="117" t="n">
        <v>34.598</v>
      </c>
      <c r="H36" s="115" t="n">
        <v>1000</v>
      </c>
      <c r="I36" s="115" t="n">
        <v>1009</v>
      </c>
      <c r="J36" s="118" t="n">
        <f aca="false">IF(ISBLANK(D36),"",IF(VLOOKUP(D36,'Volumes flacons'!$A$5:$C$989,2)=0,"",IF(D36&gt;'Volumes flacons'!$A$989,"Mauvais numéro",IF(D36&lt;'Volumes flacons'!$A$5,"Mauvais numéro",(VLOOKUP(D36,'Volumes flacons'!$A$5:$C$989,3))))))</f>
        <v>118.060264320243</v>
      </c>
      <c r="K36" s="119" t="n">
        <f aca="false">IF(ISBLANK(E36),"",(0.000824493-(0.0000040899*E36)+(0.000000076438*E36^2)-(0.00000000082467*E36^3)+(0.0000000000053875*E36^4)))</f>
        <v>0.00079626566816</v>
      </c>
      <c r="L36" s="119" t="n">
        <f aca="false">IF(ISBLANK(E36),"",(-0.00000572466+(0.00000010227*E36)-(0.0000000016546*E36^2)))</f>
        <v>-5.0123944E-006</v>
      </c>
      <c r="M36" s="119" t="n">
        <f aca="false">IF(ISBLANK(E36),"",IF(ISBLANK(G36),(O36+(K36*35)+(L36*35^1.5)+(0.00000048314*35^2)),(O36+(K36*G36)+(L36*G36^1.5)+(0.00000048314*G36^2))))</f>
        <v>1.02695840217119</v>
      </c>
      <c r="N36" s="120" t="n">
        <f aca="false">IF(ISBLANK(D36),"",IF(ISBLANK(G36),J36*(1+0.00001*(35-20)),J36*(1+0.00001*(G36-20))))</f>
        <v>118.077498757628</v>
      </c>
      <c r="O36" s="119" t="n">
        <f aca="false">IF(ISBLANK(E36),"",(0.999842594+(0.00006793952*E36)-(0.00000909529*E36^2)+(0.0000001001685*E36^3)-(0.000000001120083*E36^4)+(0.000000000006536332*E36^5)))</f>
        <v>0.999850924194559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3.5073083623609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3.41523897652113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156.636391463038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152.524572691433</v>
      </c>
      <c r="T36" s="32"/>
      <c r="U36" s="32"/>
      <c r="V36" s="124"/>
      <c r="W36" s="124"/>
      <c r="X36" s="124"/>
      <c r="Y36" s="124"/>
      <c r="Z36" s="32"/>
      <c r="AA36" s="124"/>
      <c r="AB36" s="124"/>
      <c r="AC36" s="124"/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2065</v>
      </c>
      <c r="E37" s="115" t="n">
        <v>10.3</v>
      </c>
      <c r="F37" s="116" t="n">
        <v>2.626</v>
      </c>
      <c r="G37" s="117" t="n">
        <v>34.659</v>
      </c>
      <c r="H37" s="115" t="n">
        <v>500</v>
      </c>
      <c r="I37" s="115" t="n">
        <v>504</v>
      </c>
      <c r="J37" s="118" t="n">
        <f aca="false">IF(ISBLANK(D37),"",IF(VLOOKUP(D37,'Volumes flacons'!$A$5:$C$989,2)=0,"",IF(D37&gt;'Volumes flacons'!$A$989,"Mauvais numéro",IF(D37&lt;'Volumes flacons'!$A$5,"Mauvais numéro",(VLOOKUP(D37,'Volumes flacons'!$A$5:$C$989,3))))))</f>
        <v>117.887103401277</v>
      </c>
      <c r="K37" s="119" t="n">
        <f aca="false">IF(ISBLANK(E37),"",(0.000824493-(0.0000040899*E37)+(0.000000076438*E37^2)-(0.00000000082467*E37^3)+(0.0000000000053875*E37^4)))</f>
        <v>0.000789635835032049</v>
      </c>
      <c r="L37" s="119" t="n">
        <f aca="false">IF(ISBLANK(E37),"",(-0.00000572466+(0.00000010227*E37)-(0.0000000016546*E37^2)))</f>
        <v>-4.846815514E-006</v>
      </c>
      <c r="M37" s="119" t="n">
        <f aca="false">IF(ISBLANK(E37),"",IF(ISBLANK(G37),(O37+(K37*35)+(L37*35^1.5)+(0.00000048314*35^2)),(O37+(K37*G37)+(L37*G37^1.5)+(0.00000048314*G37^2))))</f>
        <v>1.02663445409545</v>
      </c>
      <c r="N37" s="120" t="n">
        <f aca="false">IF(ISBLANK(D37),"",IF(ISBLANK(G37),J37*(1+0.00001*(35-20)),J37*(1+0.00001*(G37-20))))</f>
        <v>117.904384471765</v>
      </c>
      <c r="O37" s="119" t="n">
        <f aca="false">IF(ISBLANK(E37),"",(0.999842594+(0.00006793952*E37)-(0.00000909529*E37^2)+(0.0000001001685*E37^3)-(0.000000001120083*E37^4)+(0.000000000006536332*E37^5)))</f>
        <v>0.999675059671578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2.5475234522855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2.48143186907757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113.77239737907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110.820747273004</v>
      </c>
      <c r="T37" s="32"/>
      <c r="U37" s="32"/>
      <c r="V37" s="124"/>
      <c r="W37" s="124"/>
      <c r="X37" s="124"/>
      <c r="Y37" s="124"/>
      <c r="Z37" s="32"/>
      <c r="AA37" s="124"/>
      <c r="AB37" s="124"/>
      <c r="AC37" s="124"/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2066</v>
      </c>
      <c r="E38" s="115" t="n">
        <v>17.5</v>
      </c>
      <c r="F38" s="116" t="n">
        <v>2.683</v>
      </c>
      <c r="G38" s="117" t="n">
        <v>35.673</v>
      </c>
      <c r="H38" s="115" t="n">
        <v>100</v>
      </c>
      <c r="I38" s="115" t="n">
        <v>102</v>
      </c>
      <c r="J38" s="118" t="n">
        <f aca="false">IF(ISBLANK(D38),"",IF(VLOOKUP(D38,'Volumes flacons'!$A$5:$C$989,2)=0,"",IF(D38&gt;'Volumes flacons'!$A$989,"Mauvais numéro",IF(D38&lt;'Volumes flacons'!$A$5,"Mauvais numéro",(VLOOKUP(D38,'Volumes flacons'!$A$5:$C$989,3))))))</f>
        <v>109.632437491913</v>
      </c>
      <c r="K38" s="119" t="n">
        <f aca="false">IF(ISBLANK(E38),"",(0.000824493-(0.0000040899*E38)+(0.000000076438*E38^2)-(0.00000000082467*E38^3)+(0.0000000000053875*E38^4)))</f>
        <v>0.000772414460292969</v>
      </c>
      <c r="L38" s="119" t="n">
        <f aca="false">IF(ISBLANK(E38),"",(-0.00000572466+(0.00000010227*E38)-(0.0000000016546*E38^2)))</f>
        <v>-4.44165625E-006</v>
      </c>
      <c r="M38" s="119" t="n">
        <f aca="false">IF(ISBLANK(E38),"",IF(ISBLANK(G38),(O38+(K38*35)+(L38*35^1.5)+(0.00000048314*35^2)),(O38+(K38*G38)+(L38*G38^1.5)+(0.00000048314*G38^2))))</f>
        <v>1.02591143160651</v>
      </c>
      <c r="N38" s="120" t="n">
        <f aca="false">IF(ISBLANK(D38),"",IF(ISBLANK(G38),J38*(1+0.00001*(35-20)),J38*(1+0.00001*(G38-20))))</f>
        <v>109.649620183841</v>
      </c>
      <c r="O38" s="119" t="n">
        <f aca="false">IF(ISBLANK(E38),"",(0.999842594+(0.00006793952*E38)-(0.00000909529*E38^2)+(0.0000001001685*E38^3)-(0.000000001120083*E38^4)+(0.000000000006536332*E38^5)))</f>
        <v>0.998688620195579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2.80278556138922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2.7319956431329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125.172403171643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122.010925422315</v>
      </c>
      <c r="T38" s="32" t="n">
        <v>0.04</v>
      </c>
      <c r="U38" s="32" t="n">
        <v>0.04</v>
      </c>
      <c r="V38" s="124" t="n">
        <v>16.6</v>
      </c>
      <c r="W38" s="124" t="n">
        <v>16.2</v>
      </c>
      <c r="X38" s="124" t="n">
        <v>16.6</v>
      </c>
      <c r="Y38" s="124" t="n">
        <v>16.2</v>
      </c>
      <c r="Z38" s="32" t="n">
        <v>1.22</v>
      </c>
      <c r="AA38" s="32" t="n">
        <v>1.19</v>
      </c>
      <c r="AB38" s="32" t="n">
        <v>6.32</v>
      </c>
      <c r="AC38" s="32" t="n">
        <v>6.18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2067</v>
      </c>
      <c r="E39" s="115" t="n">
        <v>18.8</v>
      </c>
      <c r="F39" s="116" t="n">
        <v>2.793</v>
      </c>
      <c r="G39" s="117" t="n">
        <v>35.834</v>
      </c>
      <c r="H39" s="115" t="n">
        <v>80</v>
      </c>
      <c r="I39" s="115" t="n">
        <v>80.1</v>
      </c>
      <c r="J39" s="118" t="n">
        <f aca="false">IF(ISBLANK(D39),"",IF(VLOOKUP(D39,'Volumes flacons'!$A$5:$C$989,2)=0,"",IF(D39&gt;'Volumes flacons'!$A$989,"Mauvais numéro",IF(D39&lt;'Volumes flacons'!$A$5,"Mauvais numéro",(VLOOKUP(D39,'Volumes flacons'!$A$5:$C$989,3))))))</f>
        <v>106.455104851922</v>
      </c>
      <c r="K39" s="119" t="n">
        <f aca="false">IF(ISBLANK(E39),"",(0.000824493-(0.0000040899*E39)+(0.000000076438*E39^2)-(0.00000000082467*E39^3)+(0.0000000000053875*E39^4)))</f>
        <v>0.00076981247066528</v>
      </c>
      <c r="L39" s="119" t="n">
        <f aca="false">IF(ISBLANK(E39),"",(-0.00000572466+(0.00000010227*E39)-(0.0000000016546*E39^2)))</f>
        <v>-4.386785824E-006</v>
      </c>
      <c r="M39" s="119" t="n">
        <f aca="false">IF(ISBLANK(E39),"",IF(ISBLANK(G39),(O39+(K39*35)+(L39*35^1.5)+(0.00000048314*35^2)),(O39+(K39*G39)+(L39*G39^1.5)+(0.00000048314*G39^2))))</f>
        <v>1.02571108334979</v>
      </c>
      <c r="N39" s="120" t="n">
        <f aca="false">IF(ISBLANK(D39),"",IF(ISBLANK(G39),J39*(1+0.00001*(35-20)),J39*(1+0.00001*(G39-20))))</f>
        <v>106.471960953224</v>
      </c>
      <c r="O39" s="119" t="n">
        <f aca="false">IF(ISBLANK(E39),"",(0.999842594+(0.00006793952*E39)-(0.00000909529*E39^2)+(0.0000001001685*E39^3)-(0.000000001120083*E39^4)+(0.000000000006536332*E39^5)))</f>
        <v>0.998446234452763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3.00713025233787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2.93175173901517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134.298437069409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130.932032664418</v>
      </c>
      <c r="T39" s="32" t="n">
        <v>0.15</v>
      </c>
      <c r="U39" s="32" t="n">
        <v>0.15</v>
      </c>
      <c r="V39" s="124" t="n">
        <v>14</v>
      </c>
      <c r="W39" s="124" t="n">
        <v>13.7</v>
      </c>
      <c r="X39" s="124" t="n">
        <v>13.9</v>
      </c>
      <c r="Y39" s="124" t="n">
        <v>13.5</v>
      </c>
      <c r="Z39" s="32" t="n">
        <v>1.06</v>
      </c>
      <c r="AA39" s="32" t="n">
        <v>1.03</v>
      </c>
      <c r="AB39" s="32" t="n">
        <v>5.24</v>
      </c>
      <c r="AC39" s="32" t="n">
        <v>5.12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2068</v>
      </c>
      <c r="E40" s="115" t="n">
        <v>20.8</v>
      </c>
      <c r="F40" s="116" t="n">
        <v>2.977</v>
      </c>
      <c r="G40" s="117" t="n">
        <v>35.89</v>
      </c>
      <c r="H40" s="115" t="n">
        <v>60</v>
      </c>
      <c r="I40" s="115" t="n">
        <v>60.6</v>
      </c>
      <c r="J40" s="118" t="n">
        <f aca="false">IF(ISBLANK(D40),"",IF(VLOOKUP(D40,'Volumes flacons'!$A$5:$C$989,2)=0,"",IF(D40&gt;'Volumes flacons'!$A$989,"Mauvais numéro",IF(D40&lt;'Volumes flacons'!$A$5,"Mauvais numéro",(VLOOKUP(D40,'Volumes flacons'!$A$5:$C$989,3))))))</f>
        <v>111.391049997046</v>
      </c>
      <c r="K40" s="119" t="n">
        <f aca="false">IF(ISBLANK(E40),"",(0.000824493-(0.0000040899*E40)+(0.000000076438*E40^2)-(0.00000000082467*E40^3)+(0.0000000000053875*E40^4)))</f>
        <v>0.00076608050163968</v>
      </c>
      <c r="L40" s="119" t="n">
        <f aca="false">IF(ISBLANK(E40),"",(-0.00000572466+(0.00000010227*E40)-(0.0000000016546*E40^2)))</f>
        <v>-4.313290144E-006</v>
      </c>
      <c r="M40" s="119" t="n">
        <f aca="false">IF(ISBLANK(E40),"",IF(ISBLANK(G40),(O40+(K40*35)+(L40*35^1.5)+(0.00000048314*35^2)),(O40+(K40*G40)+(L40*G40^1.5)+(0.00000048314*G40^2))))</f>
        <v>1.02522750515235</v>
      </c>
      <c r="N40" s="120" t="n">
        <f aca="false">IF(ISBLANK(D40),"",IF(ISBLANK(G40),J40*(1+0.00001*(35-20)),J40*(1+0.00001*(G40-20))))</f>
        <v>111.408750034891</v>
      </c>
      <c r="O40" s="119" t="n">
        <f aca="false">IF(ISBLANK(E40),"",(0.999842594+(0.00006793952*E40)-(0.00000909529*E40^2)+(0.0000001001685*E40^3)-(0.000000001120083*E40^4)+(0.000000000006536332*E40^5)))</f>
        <v>0.998037950908755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3.06162116964853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2.98628465805117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136.732001436503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133.367472828565</v>
      </c>
      <c r="T40" s="32" t="n">
        <v>0.52</v>
      </c>
      <c r="U40" s="32" t="n">
        <v>0.51</v>
      </c>
      <c r="V40" s="124" t="n">
        <v>10.7</v>
      </c>
      <c r="W40" s="124" t="n">
        <v>10.46</v>
      </c>
      <c r="X40" s="124" t="n">
        <v>10.18</v>
      </c>
      <c r="Y40" s="124" t="n">
        <v>9.94</v>
      </c>
      <c r="Z40" s="32" t="n">
        <v>0.86</v>
      </c>
      <c r="AA40" s="32" t="n">
        <v>0.84</v>
      </c>
      <c r="AB40" s="32" t="n">
        <v>3.64</v>
      </c>
      <c r="AC40" s="32" t="n">
        <v>3.56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2069</v>
      </c>
      <c r="E41" s="115" t="n">
        <v>25.7</v>
      </c>
      <c r="F41" s="116" t="n">
        <v>4.339</v>
      </c>
      <c r="G41" s="117" t="n">
        <v>35.846</v>
      </c>
      <c r="H41" s="115" t="n">
        <v>60</v>
      </c>
      <c r="I41" s="115" t="n">
        <v>40.8</v>
      </c>
      <c r="J41" s="118" t="n">
        <f aca="false">IF(ISBLANK(D41),"",IF(VLOOKUP(D41,'Volumes flacons'!$A$5:$C$989,2)=0,"",IF(D41&gt;'Volumes flacons'!$A$989,"Mauvais numéro",IF(D41&lt;'Volumes flacons'!$A$5,"Mauvais numéro",(VLOOKUP(D41,'Volumes flacons'!$A$5:$C$989,3))))))</f>
        <v>108.819170927662</v>
      </c>
      <c r="K41" s="119" t="n">
        <f aca="false">IF(ISBLANK(E41),"",(0.000824493-(0.0000040899*E41)+(0.000000076438*E41^2)-(0.00000000082467*E41^3)+(0.0000000000053875*E41^4)))</f>
        <v>0.000758220947939229</v>
      </c>
      <c r="L41" s="119" t="n">
        <f aca="false">IF(ISBLANK(E41),"",(-0.00000572466+(0.00000010227*E41)-(0.0000000016546*E41^2)))</f>
        <v>-4.189167754E-006</v>
      </c>
      <c r="M41" s="119" t="n">
        <f aca="false">IF(ISBLANK(E41),"",IF(ISBLANK(G41),(O41+(K41*35)+(L41*35^1.5)+(0.00000048314*35^2)),(O41+(K41*G41)+(L41*G41^1.5)+(0.00000048314*G41^2))))</f>
        <v>1.02376719228292</v>
      </c>
      <c r="N41" s="120" t="n">
        <f aca="false">IF(ISBLANK(D41),"",IF(ISBLANK(G41),J41*(1+0.00001*(35-20)),J41*(1+0.00001*(G41-20))))</f>
        <v>108.836414413487</v>
      </c>
      <c r="O41" s="119" t="n">
        <f aca="false">IF(ISBLANK(E41),"",(0.999842594+(0.00006793952*E41)-(0.00000909529*E41^2)+(0.0000001001685*E41^3)-(0.000000001120083*E41^4)+(0.000000000006536332*E41^5)))</f>
        <v>0.996866260603449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4.5771473262605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4.47088689768795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204.415399590794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199.669808850744</v>
      </c>
      <c r="T41" s="32" t="n">
        <v>0.02</v>
      </c>
      <c r="U41" s="32" t="n">
        <v>0.02</v>
      </c>
      <c r="V41" s="124" t="n">
        <v>0</v>
      </c>
      <c r="W41" s="124" t="n">
        <v>0</v>
      </c>
      <c r="X41" s="124" t="n">
        <v>-0.02</v>
      </c>
      <c r="Y41" s="124" t="n">
        <v>-0.02</v>
      </c>
      <c r="Z41" s="32" t="n">
        <v>0.19</v>
      </c>
      <c r="AA41" s="32" t="n">
        <v>0.18</v>
      </c>
      <c r="AB41" s="32" t="n">
        <v>0.87</v>
      </c>
      <c r="AC41" s="32" t="n">
        <v>0.85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2070</v>
      </c>
      <c r="E42" s="115" t="n">
        <v>29.1</v>
      </c>
      <c r="F42" s="116" t="n">
        <v>4.196</v>
      </c>
      <c r="G42" s="117" t="n">
        <v>34.505</v>
      </c>
      <c r="H42" s="115" t="n">
        <v>40</v>
      </c>
      <c r="I42" s="115" t="n">
        <v>20.4</v>
      </c>
      <c r="J42" s="118" t="n">
        <f aca="false">IF(ISBLANK(D42),"",IF(VLOOKUP(D42,'Volumes flacons'!$A$5:$C$989,2)=0,"",IF(D42&gt;'Volumes flacons'!$A$989,"Mauvais numéro",IF(D42&lt;'Volumes flacons'!$A$5,"Mauvais numéro",(VLOOKUP(D42,'Volumes flacons'!$A$5:$C$989,3))))))</f>
        <v>108.27297207624</v>
      </c>
      <c r="K42" s="119" t="n">
        <f aca="false">IF(ISBLANK(E42),"",(0.000824493-(0.0000040899*E42)+(0.000000076438*E42^2)-(0.00000000082467*E42^3)+(0.0000000000053875*E42^4)))</f>
        <v>0.000753747020782669</v>
      </c>
      <c r="L42" s="119" t="n">
        <f aca="false">IF(ISBLANK(E42),"",(-0.00000572466+(0.00000010227*E42)-(0.0000000016546*E42^2)))</f>
        <v>-4.149734826E-006</v>
      </c>
      <c r="M42" s="119" t="n">
        <f aca="false">IF(ISBLANK(E42),"",IF(ISBLANK(G42),(O42+(K42*35)+(L42*35^1.5)+(0.00000048314*35^2)),(O42+(K42*G42)+(L42*G42^1.5)+(0.00000048314*G42^2))))</f>
        <v>1.02166139208894</v>
      </c>
      <c r="N42" s="120" t="n">
        <f aca="false">IF(ISBLANK(D42),"",IF(ISBLANK(G42),J42*(1+0.00001*(35-20)),J42*(1+0.00001*(G42-20))))</f>
        <v>108.28867707084</v>
      </c>
      <c r="O42" s="119" t="n">
        <f aca="false">IF(ISBLANK(E42),"",(0.999842594+(0.00006793952*E42)-(0.00000909529*E42^2)+(0.0000001001685*E42^3)-(0.000000001120083*E42^4)+(0.000000000006536332*E42^5)))</f>
        <v>0.995919218845254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4.44857982798365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4.35426048437422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198.67357511775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194.461273232153</v>
      </c>
      <c r="T42" s="32" t="n">
        <v>0.01</v>
      </c>
      <c r="U42" s="32" t="n">
        <v>0.01</v>
      </c>
      <c r="V42" s="124" t="n">
        <v>0</v>
      </c>
      <c r="W42" s="124" t="n">
        <v>0</v>
      </c>
      <c r="X42" s="124" t="n">
        <v>-0.01</v>
      </c>
      <c r="Y42" s="124" t="n">
        <v>-0.01</v>
      </c>
      <c r="Z42" s="32" t="n">
        <v>0.07</v>
      </c>
      <c r="AA42" s="32" t="n">
        <v>0.07</v>
      </c>
      <c r="AB42" s="32" t="n">
        <v>0.71</v>
      </c>
      <c r="AC42" s="32" t="n">
        <v>0.69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2071</v>
      </c>
      <c r="E43" s="115" t="n">
        <v>29.1</v>
      </c>
      <c r="F43" s="116" t="n">
        <v>4.537</v>
      </c>
      <c r="G43" s="117" t="n">
        <v>34.506</v>
      </c>
      <c r="H43" s="115" t="n">
        <v>20</v>
      </c>
      <c r="I43" s="115" t="n">
        <v>20.4</v>
      </c>
      <c r="J43" s="118" t="n">
        <f aca="false">IF(ISBLANK(D43),"",IF(VLOOKUP(D43,'Volumes flacons'!$A$5:$C$989,2)=0,"",IF(D43&gt;'Volumes flacons'!$A$989,"Mauvais numéro",IF(D43&lt;'Volumes flacons'!$A$5,"Mauvais numéro",(VLOOKUP(D43,'Volumes flacons'!$A$5:$C$989,3))))))</f>
        <v>116.852627830842</v>
      </c>
      <c r="K43" s="119" t="n">
        <f aca="false">IF(ISBLANK(E43),"",(0.000824493-(0.0000040899*E43)+(0.000000076438*E43^2)-(0.00000000082467*E43^3)+(0.0000000000053875*E43^4)))</f>
        <v>0.000753747020782669</v>
      </c>
      <c r="L43" s="119" t="n">
        <f aca="false">IF(ISBLANK(E43),"",(-0.00000572466+(0.00000010227*E43)-(0.0000000016546*E43^2)))</f>
        <v>-4.149734826E-006</v>
      </c>
      <c r="M43" s="119" t="n">
        <f aca="false">IF(ISBLANK(E43),"",IF(ISBLANK(G43),(O43+(K43*35)+(L43*35^1.5)+(0.00000048314*35^2)),(O43+(K43*G43)+(L43*G43^1.5)+(0.00000048314*G43^2))))</f>
        <v>1.02166214261376</v>
      </c>
      <c r="N43" s="120" t="n">
        <f aca="false">IF(ISBLANK(D43),"",IF(ISBLANK(G43),J43*(1+0.00001*(35-20)),J43*(1+0.00001*(G43-20))))</f>
        <v>116.869578473035</v>
      </c>
      <c r="O43" s="119" t="n">
        <f aca="false">IF(ISBLANK(E43),"",(0.999842594+(0.00006793952*E43)-(0.00000909529*E43^2)+(0.0000001001685*E43^3)-(0.000000001120083*E43^4)+(0.000000000006536332*E43^5)))</f>
        <v>0.995919218845254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4.45194907605187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4.35755509611254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198.824045736476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194.608410592386</v>
      </c>
      <c r="T43" s="133"/>
      <c r="U43" s="32"/>
      <c r="V43" s="133"/>
      <c r="W43" s="124"/>
      <c r="X43" s="133"/>
      <c r="Y43" s="124"/>
      <c r="Z43" s="133"/>
      <c r="AA43" s="124"/>
      <c r="AB43" s="133"/>
      <c r="AC43" s="124"/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2072</v>
      </c>
      <c r="E44" s="115" t="n">
        <v>29.1</v>
      </c>
      <c r="F44" s="116" t="n">
        <v>4.507</v>
      </c>
      <c r="G44" s="117" t="n">
        <v>34.494</v>
      </c>
      <c r="H44" s="115" t="n">
        <v>10</v>
      </c>
      <c r="I44" s="115" t="n">
        <v>9.8</v>
      </c>
      <c r="J44" s="118" t="n">
        <f aca="false">IF(ISBLANK(D44),"",IF(VLOOKUP(D44,'Volumes flacons'!$A$5:$C$989,2)=0,"",IF(D44&gt;'Volumes flacons'!$A$989,"Mauvais numéro",IF(D44&lt;'Volumes flacons'!$A$5,"Mauvais numéro",(VLOOKUP(D44,'Volumes flacons'!$A$5:$C$989,3))))))</f>
        <v>116.255049406969</v>
      </c>
      <c r="K44" s="119" t="n">
        <f aca="false">IF(ISBLANK(E44),"",(0.000824493-(0.0000040899*E44)+(0.000000076438*E44^2)-(0.00000000082467*E44^3)+(0.0000000000053875*E44^4)))</f>
        <v>0.000753747020782669</v>
      </c>
      <c r="L44" s="119" t="n">
        <f aca="false">IF(ISBLANK(E44),"",(-0.00000572466+(0.00000010227*E44)-(0.0000000016546*E44^2)))</f>
        <v>-4.149734826E-006</v>
      </c>
      <c r="M44" s="119" t="n">
        <f aca="false">IF(ISBLANK(E44),"",IF(ISBLANK(G44),(O44+(K44*35)+(L44*35^1.5)+(0.00000048314*35^2)),(O44+(K44*G44)+(L44*G44^1.5)+(0.00000048314*G44^2))))</f>
        <v>1.02165313634471</v>
      </c>
      <c r="N44" s="120" t="n">
        <f aca="false">IF(ISBLANK(D44),"",IF(ISBLANK(G44),J44*(1+0.00001*(35-20)),J44*(1+0.00001*(G44-20))))</f>
        <v>116.27189941383</v>
      </c>
      <c r="O44" s="119" t="n">
        <f aca="false">IF(ISBLANK(E44),"",(0.999842594+(0.00006793952*E44)-(0.00000909529*E44^2)+(0.0000001001685*E44^3)-(0.000000001120083*E44^4)+(0.000000000006536332*E44^5)))</f>
        <v>0.995919218845254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4.44554657944241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4.35132670893349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198.538110237898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194.330250820969</v>
      </c>
      <c r="T44" s="32"/>
      <c r="U44" s="32"/>
      <c r="V44" s="124"/>
      <c r="W44" s="124"/>
      <c r="X44" s="124"/>
      <c r="Y44" s="124"/>
      <c r="Z44" s="32"/>
      <c r="AA44" s="124"/>
      <c r="AB44" s="124"/>
      <c r="AC44" s="124"/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2073</v>
      </c>
      <c r="E45" s="115" t="n">
        <v>29</v>
      </c>
      <c r="F45" s="116" t="n">
        <v>4.151</v>
      </c>
      <c r="G45" s="117" t="n">
        <v>34.493</v>
      </c>
      <c r="H45" s="115" t="n">
        <v>0</v>
      </c>
      <c r="I45" s="115" t="n">
        <v>2.5</v>
      </c>
      <c r="J45" s="118" t="n">
        <f aca="false">IF(ISBLANK(D45),"",IF(VLOOKUP(D45,'Volumes flacons'!$A$5:$C$989,2)=0,"",IF(D45&gt;'Volumes flacons'!$A$989,"Mauvais numéro",IF(D45&lt;'Volumes flacons'!$A$5,"Mauvais numéro",(VLOOKUP(D45,'Volumes flacons'!$A$5:$C$989,3))))))</f>
        <v>107.345932013815</v>
      </c>
      <c r="K45" s="119" t="n">
        <f aca="false">IF(ISBLANK(E45),"",(0.000824493-(0.0000040899*E45)+(0.000000076438*E45^2)-(0.00000000082467*E45^3)+(0.0000000000053875*E45^4)))</f>
        <v>0.0007538678577575</v>
      </c>
      <c r="L45" s="119" t="n">
        <f aca="false">IF(ISBLANK(E45),"",(-0.00000572466+(0.00000010227*E45)-(0.0000000016546*E45^2)))</f>
        <v>-4.1503486E-006</v>
      </c>
      <c r="M45" s="119" t="n">
        <f aca="false">IF(ISBLANK(E45),"",IF(ISBLANK(G45),(O45+(K45*35)+(L45*35^1.5)+(0.00000048314*35^2)),(O45+(K45*G45)+(L45*G45^1.5)+(0.00000048314*G45^2))))</f>
        <v>1.02168577566309</v>
      </c>
      <c r="N45" s="120" t="n">
        <f aca="false">IF(ISBLANK(D45),"",IF(ISBLANK(G45),J45*(1+0.00001*(35-20)),J45*(1+0.00001*(G45-20))))</f>
        <v>107.361489659742</v>
      </c>
      <c r="O45" s="119" t="n">
        <f aca="false">IF(ISBLANK(E45),"",(0.999842594+(0.00006793952*E45)-(0.00000909529*E45^2)+(0.0000001001685*E45^3)-(0.000000001120083*E45^4)+(0.000000000006536332*E45^5)))</f>
        <v>0.995948564991743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4.43943019826091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4.34520114110395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198.264952654332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194.056682961702</v>
      </c>
      <c r="T45" s="32" t="n">
        <v>0.01</v>
      </c>
      <c r="U45" s="32" t="n">
        <v>0.01</v>
      </c>
      <c r="V45" s="124" t="n">
        <v>0</v>
      </c>
      <c r="W45" s="124" t="n">
        <v>0</v>
      </c>
      <c r="X45" s="124" t="n">
        <v>-0.01</v>
      </c>
      <c r="Y45" s="124" t="n">
        <v>-0.01</v>
      </c>
      <c r="Z45" s="32" t="n">
        <v>0.08</v>
      </c>
      <c r="AA45" s="32" t="n">
        <v>0.08</v>
      </c>
      <c r="AB45" s="32" t="n">
        <v>0.79</v>
      </c>
      <c r="AC45" s="32" t="n">
        <v>0.77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124"/>
      <c r="Y49" s="124"/>
      <c r="Z49" s="32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124"/>
      <c r="Y51" s="124"/>
      <c r="Z51" s="32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95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57"/>
    <col collapsed="false" customWidth="true" hidden="false" outlineLevel="0" max="8" min="4" style="0" width="10.43"/>
    <col collapsed="false" customWidth="true" hidden="false" outlineLevel="0" max="10" min="9" style="0" width="15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41360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</v>
      </c>
      <c r="P9" s="29" t="s">
        <v>13</v>
      </c>
      <c r="Q9" s="33" t="n">
        <f aca="false">IF(ISBLANK(I9),"",IF(ISBLANK(J9),"",IF(J9&gt;60,"ERREUR !!",O11*(I9+(J9/60)))))</f>
        <v>0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152" t="n">
        <v>41360</v>
      </c>
      <c r="K11" s="38"/>
      <c r="L11" s="38"/>
      <c r="M11" s="38"/>
      <c r="N11" s="39" t="str">
        <f aca="false">I9&amp;"°"&amp;J9</f>
        <v>0°0</v>
      </c>
      <c r="O11" s="40" t="n">
        <f aca="false">IF(P9=M10,-1,1)</f>
        <v>1</v>
      </c>
      <c r="P11" s="41" t="str">
        <f aca="false">TEXT(J11,"aaaa-mm-jj")&amp;"T"&amp;TEXT(J12,"hh:mm:ss")&amp;"z"</f>
        <v>2017-03-28T01:30:00z</v>
      </c>
      <c r="Q11" s="41"/>
      <c r="R11" s="41"/>
      <c r="T11" s="42"/>
      <c r="U11" s="42"/>
      <c r="V11" s="5"/>
      <c r="W11" s="5"/>
    </row>
    <row r="12" customFormat="false" ht="15" hidden="false" customHeight="false" outlineLevel="0" collapsed="false">
      <c r="G12" s="36"/>
      <c r="H12" s="36"/>
      <c r="I12" s="44" t="s">
        <v>20</v>
      </c>
      <c r="J12" s="45" t="n">
        <v>0.0625</v>
      </c>
      <c r="K12" s="46"/>
      <c r="L12" s="46"/>
      <c r="M12" s="46"/>
      <c r="N12" s="47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" hidden="false" customHeight="false" outlineLevel="0" collapsed="false">
      <c r="C13" s="48" t="s">
        <v>21</v>
      </c>
      <c r="D13" s="48"/>
      <c r="E13" s="5"/>
      <c r="K13" s="49"/>
      <c r="L13" s="49"/>
      <c r="M13" s="49"/>
      <c r="N13" s="49"/>
      <c r="O13" s="49"/>
      <c r="P13" s="49"/>
      <c r="Q13" s="50"/>
    </row>
    <row r="14" customFormat="false" ht="15" hidden="false" customHeight="true" outlineLevel="0" collapsed="false">
      <c r="C14" s="51" t="s">
        <v>22</v>
      </c>
      <c r="D14" s="52"/>
      <c r="E14" s="52"/>
      <c r="F14" s="52"/>
      <c r="G14" s="52"/>
      <c r="H14" s="53"/>
      <c r="I14" s="53"/>
      <c r="J14" s="53"/>
      <c r="K14" s="52"/>
      <c r="L14" s="52"/>
      <c r="M14" s="52"/>
      <c r="N14" s="53"/>
      <c r="O14" s="54"/>
      <c r="P14" s="53"/>
      <c r="Q14" s="54" t="s">
        <v>23</v>
      </c>
      <c r="R14" s="55" t="n">
        <v>22.8</v>
      </c>
      <c r="S14" s="56" t="s">
        <v>24</v>
      </c>
    </row>
    <row r="15" customFormat="false" ht="14.25" hidden="false" customHeight="true" outlineLevel="0" collapsed="false">
      <c r="C15" s="57" t="s">
        <v>25</v>
      </c>
      <c r="D15" s="58"/>
      <c r="E15" s="58"/>
      <c r="F15" s="58"/>
      <c r="G15" s="58"/>
      <c r="H15" s="59"/>
      <c r="I15" s="59"/>
      <c r="J15" s="59"/>
      <c r="K15" s="58"/>
      <c r="L15" s="58"/>
      <c r="M15" s="58"/>
      <c r="N15" s="59"/>
      <c r="O15" s="60"/>
      <c r="P15" s="59"/>
      <c r="Q15" s="60" t="s">
        <v>26</v>
      </c>
      <c r="R15" s="61" t="n">
        <v>22.9</v>
      </c>
      <c r="S15" s="62" t="s">
        <v>24</v>
      </c>
    </row>
    <row r="16" customFormat="false" ht="15" hidden="false" customHeight="false" outlineLevel="0" collapsed="false">
      <c r="C16" s="57" t="s">
        <v>27</v>
      </c>
      <c r="D16" s="58"/>
      <c r="E16" s="58"/>
      <c r="F16" s="58"/>
      <c r="G16" s="58"/>
      <c r="H16" s="59"/>
      <c r="I16" s="59"/>
      <c r="J16" s="59"/>
      <c r="K16" s="58"/>
      <c r="L16" s="58"/>
      <c r="M16" s="58"/>
      <c r="N16" s="59"/>
      <c r="O16" s="60"/>
      <c r="P16" s="59"/>
      <c r="Q16" s="60" t="s">
        <v>28</v>
      </c>
      <c r="R16" s="63" t="n">
        <v>4.987</v>
      </c>
      <c r="S16" s="62" t="s">
        <v>29</v>
      </c>
    </row>
    <row r="17" customFormat="false" ht="15" hidden="false" customHeight="false" outlineLevel="0" collapsed="false">
      <c r="C17" s="64" t="s">
        <v>30</v>
      </c>
      <c r="D17" s="65"/>
      <c r="E17" s="65"/>
      <c r="F17" s="65"/>
      <c r="G17" s="65"/>
      <c r="H17" s="66"/>
      <c r="I17" s="66"/>
      <c r="J17" s="66"/>
      <c r="K17" s="65"/>
      <c r="L17" s="65"/>
      <c r="M17" s="65"/>
      <c r="N17" s="66"/>
      <c r="O17" s="67"/>
      <c r="P17" s="66"/>
      <c r="Q17" s="67" t="s">
        <v>31</v>
      </c>
      <c r="R17" s="68" t="n">
        <v>0.005</v>
      </c>
      <c r="S17" s="69" t="s">
        <v>29</v>
      </c>
    </row>
    <row r="18" customFormat="false" ht="15" hidden="true" customHeight="false" outlineLevel="0" collapsed="false">
      <c r="C18" s="70" t="s">
        <v>32</v>
      </c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3" t="s">
        <v>33</v>
      </c>
      <c r="P18" s="74" t="n">
        <f aca="false">(0.999842594+(0.00006793952*$R$14)-(0.00000909529*$R$14^2)+(0.0000001001685*$R$14^3)-(0.000000001120083*$R$14^4)+(0.000000000006536332*$R$14^5))</f>
        <v>0.997588340210283</v>
      </c>
      <c r="Q18" s="72"/>
      <c r="R18" s="6"/>
    </row>
    <row r="19" customFormat="false" ht="15" hidden="true" customHeight="false" outlineLevel="0" collapsed="false">
      <c r="C19" s="70" t="s">
        <v>34</v>
      </c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3" t="s">
        <v>35</v>
      </c>
      <c r="P19" s="74" t="n">
        <f aca="false">$P$24*($P$18/'Titre d''iodate'!E19)</f>
        <v>0.0200393411665932</v>
      </c>
      <c r="Q19" s="72" t="s">
        <v>13</v>
      </c>
      <c r="R19" s="6"/>
    </row>
    <row r="20" customFormat="false" ht="15" hidden="true" customHeight="false" outlineLevel="0" collapsed="false">
      <c r="C20" s="70" t="s">
        <v>36</v>
      </c>
      <c r="D20" s="71"/>
      <c r="E20" s="71"/>
      <c r="F20" s="71"/>
      <c r="G20" s="71"/>
      <c r="H20" s="71"/>
      <c r="I20" s="71"/>
      <c r="J20" s="71"/>
      <c r="K20" s="72"/>
      <c r="L20" s="72"/>
      <c r="M20" s="72"/>
      <c r="N20" s="72"/>
      <c r="O20" s="73" t="s">
        <v>37</v>
      </c>
      <c r="P20" s="74" t="n">
        <f aca="false">5+'Correction de volume'!G8</f>
        <v>5.00308998756</v>
      </c>
      <c r="Q20" s="72" t="s">
        <v>29</v>
      </c>
      <c r="R20" s="6"/>
    </row>
    <row r="21" customFormat="false" ht="15" hidden="true" customHeight="false" outlineLevel="0" collapsed="false">
      <c r="C21" s="70" t="s">
        <v>38</v>
      </c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3" t="s">
        <v>39</v>
      </c>
      <c r="P21" s="74" t="n">
        <f aca="false">P20*(1+0.00001*(R14-20))</f>
        <v>5.00323007407965</v>
      </c>
      <c r="Q21" s="72" t="s">
        <v>29</v>
      </c>
      <c r="R21" s="6"/>
    </row>
    <row r="22" customFormat="false" ht="15" hidden="true" customHeight="false" outlineLevel="0" collapsed="false">
      <c r="C22" s="70" t="s">
        <v>40</v>
      </c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3" t="s">
        <v>41</v>
      </c>
      <c r="P22" s="75" t="n">
        <f aca="false">$R$16*(1+0.00001*(20-$R$14))</f>
        <v>4.986860364</v>
      </c>
      <c r="Q22" s="72" t="s">
        <v>29</v>
      </c>
      <c r="R22" s="6"/>
    </row>
    <row r="23" customFormat="false" ht="15" hidden="true" customHeight="false" outlineLevel="0" collapsed="false">
      <c r="C23" s="70" t="s">
        <v>42</v>
      </c>
      <c r="D23" s="71"/>
      <c r="E23" s="71"/>
      <c r="F23" s="71"/>
      <c r="G23" s="71"/>
      <c r="H23" s="71"/>
      <c r="I23" s="71"/>
      <c r="J23" s="71"/>
      <c r="K23" s="72"/>
      <c r="L23" s="72"/>
      <c r="M23" s="72"/>
      <c r="N23" s="72"/>
      <c r="O23" s="73" t="s">
        <v>43</v>
      </c>
      <c r="P23" s="75" t="n">
        <f aca="false">$R$17*(1+0.00001*(20-$R$14))</f>
        <v>0.00499986</v>
      </c>
      <c r="Q23" s="72" t="s">
        <v>29</v>
      </c>
      <c r="R23" s="6"/>
    </row>
    <row r="24" customFormat="false" ht="15" hidden="true" customHeight="false" outlineLevel="0" collapsed="false">
      <c r="C24" s="70" t="s">
        <v>44</v>
      </c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3" t="s">
        <v>45</v>
      </c>
      <c r="P24" s="59" t="n">
        <f aca="false">MAX('Titre d''iodate'!F7:F10)</f>
        <v>0.020051755</v>
      </c>
      <c r="Q24" s="72" t="s">
        <v>13</v>
      </c>
      <c r="R24" s="6"/>
    </row>
    <row r="25" customFormat="false" ht="15" hidden="true" customHeight="false" outlineLevel="0" collapsed="false">
      <c r="C25" s="70" t="s">
        <v>46</v>
      </c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3" t="s">
        <v>47</v>
      </c>
      <c r="P25" s="59" t="n">
        <f aca="false">IF(ISBLANK(R14),"",IF(ISBLANK(P21),"",IF(ISBLANK(R17),"",(($P$24*$P$18)/($P$22-$P$23)))))</f>
        <v>0.00401524630661422</v>
      </c>
      <c r="Q25" s="72" t="s">
        <v>13</v>
      </c>
      <c r="R25" s="6"/>
    </row>
    <row r="26" customFormat="false" ht="15" hidden="true" customHeight="false" outlineLevel="0" collapsed="false">
      <c r="C26" s="76" t="s">
        <v>48</v>
      </c>
      <c r="D26" s="77"/>
      <c r="E26" s="77"/>
      <c r="F26" s="77"/>
      <c r="G26" s="77"/>
      <c r="H26" s="77"/>
      <c r="I26" s="77"/>
      <c r="J26" s="77"/>
      <c r="K26" s="72"/>
      <c r="L26" s="72"/>
      <c r="M26" s="72"/>
      <c r="N26" s="72"/>
      <c r="O26" s="73" t="s">
        <v>49</v>
      </c>
      <c r="P26" s="59" t="n">
        <f aca="false">2+('Correction de volume'!G10+'Correction de volume'!G9)</f>
        <v>2.0163939508</v>
      </c>
      <c r="Q26" s="72" t="s">
        <v>29</v>
      </c>
      <c r="R26" s="6"/>
    </row>
    <row r="27" customFormat="false" ht="15" hidden="true" customHeight="false" outlineLevel="0" collapsed="false">
      <c r="C27" s="78"/>
      <c r="D27" s="79"/>
      <c r="E27" s="79"/>
      <c r="F27" s="79"/>
      <c r="G27" s="79"/>
      <c r="H27" s="79"/>
      <c r="I27" s="79"/>
      <c r="J27" s="79"/>
      <c r="K27" s="80"/>
      <c r="L27" s="80"/>
      <c r="M27" s="80"/>
      <c r="N27" s="80"/>
      <c r="O27" s="81" t="s">
        <v>50</v>
      </c>
      <c r="P27" s="66" t="n">
        <v>0.0017</v>
      </c>
      <c r="Q27" s="80"/>
      <c r="R27" s="8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3" t="s">
        <v>52</v>
      </c>
      <c r="K29" s="84"/>
      <c r="L29" s="84"/>
      <c r="M29" s="84"/>
      <c r="N29" s="85"/>
      <c r="O29" s="84" t="s">
        <v>52</v>
      </c>
    </row>
    <row r="30" customFormat="false" ht="15.75" hidden="false" customHeight="false" outlineLevel="0" collapsed="false">
      <c r="E30" s="18"/>
      <c r="F30" s="18"/>
      <c r="G30" s="18"/>
      <c r="H30" s="18"/>
      <c r="I30" s="18"/>
      <c r="J30" s="86"/>
      <c r="K30" s="17"/>
      <c r="L30" s="17"/>
      <c r="M30" s="17"/>
      <c r="N30" s="85"/>
      <c r="O30" s="85" t="s">
        <v>53</v>
      </c>
      <c r="P30" s="85"/>
    </row>
    <row r="31" customFormat="false" ht="15.75" hidden="false" customHeight="true" outlineLevel="0" collapsed="false">
      <c r="C31" s="87" t="s">
        <v>54</v>
      </c>
      <c r="D31" s="88" t="s">
        <v>55</v>
      </c>
      <c r="E31" s="88" t="s">
        <v>56</v>
      </c>
      <c r="F31" s="88" t="s">
        <v>57</v>
      </c>
      <c r="G31" s="88" t="s">
        <v>58</v>
      </c>
      <c r="H31" s="88" t="s">
        <v>59</v>
      </c>
      <c r="I31" s="88" t="s">
        <v>60</v>
      </c>
      <c r="J31" s="88" t="s">
        <v>61</v>
      </c>
      <c r="K31" s="88" t="s">
        <v>62</v>
      </c>
      <c r="L31" s="88" t="s">
        <v>63</v>
      </c>
      <c r="M31" s="88" t="s">
        <v>64</v>
      </c>
      <c r="N31" s="88" t="s">
        <v>65</v>
      </c>
      <c r="O31" s="88" t="s">
        <v>66</v>
      </c>
      <c r="P31" s="89" t="s">
        <v>67</v>
      </c>
      <c r="Q31" s="89"/>
      <c r="R31" s="89"/>
      <c r="S31" s="89"/>
      <c r="T31" s="90" t="s">
        <v>68</v>
      </c>
      <c r="U31" s="90"/>
      <c r="V31" s="90" t="s">
        <v>69</v>
      </c>
      <c r="W31" s="90"/>
      <c r="X31" s="90" t="s">
        <v>70</v>
      </c>
      <c r="Y31" s="90"/>
      <c r="Z31" s="90" t="s">
        <v>71</v>
      </c>
      <c r="AA31" s="90"/>
      <c r="AB31" s="91" t="s">
        <v>72</v>
      </c>
      <c r="AC31" s="91"/>
      <c r="AD31" s="92" t="s">
        <v>160</v>
      </c>
      <c r="AE31" s="92" t="s">
        <v>74</v>
      </c>
      <c r="AF31" s="92" t="s">
        <v>75</v>
      </c>
      <c r="AG31" s="93" t="s">
        <v>76</v>
      </c>
      <c r="AH31" s="92" t="s">
        <v>77</v>
      </c>
      <c r="AI31" s="92" t="s">
        <v>78</v>
      </c>
      <c r="AJ31" s="92" t="s">
        <v>79</v>
      </c>
      <c r="AK31" s="92" t="s">
        <v>80</v>
      </c>
      <c r="AL31" s="93" t="s">
        <v>81</v>
      </c>
      <c r="AM31" s="92" t="s">
        <v>82</v>
      </c>
      <c r="AN31" s="92" t="s">
        <v>83</v>
      </c>
      <c r="AO31" s="92" t="s">
        <v>84</v>
      </c>
      <c r="AP31" s="92" t="s">
        <v>85</v>
      </c>
      <c r="AQ31" s="92" t="s">
        <v>86</v>
      </c>
      <c r="AR31" s="93" t="s">
        <v>87</v>
      </c>
      <c r="AS31" s="93" t="s">
        <v>88</v>
      </c>
      <c r="AT31" s="93" t="s">
        <v>89</v>
      </c>
      <c r="AU31" s="92" t="s">
        <v>90</v>
      </c>
      <c r="AV31" s="92" t="s">
        <v>91</v>
      </c>
      <c r="AW31" s="94" t="s">
        <v>92</v>
      </c>
      <c r="AX31" s="92" t="s">
        <v>93</v>
      </c>
      <c r="AY31" s="92" t="s">
        <v>94</v>
      </c>
      <c r="AZ31" s="93" t="s">
        <v>95</v>
      </c>
      <c r="BA31" s="92" t="s">
        <v>96</v>
      </c>
      <c r="BB31" s="95" t="s">
        <v>97</v>
      </c>
    </row>
    <row r="32" customFormat="false" ht="15.75" hidden="false" customHeight="true" outlineLevel="0" collapsed="false"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9"/>
      <c r="Q32" s="89"/>
      <c r="R32" s="89"/>
      <c r="S32" s="89"/>
      <c r="T32" s="90"/>
      <c r="U32" s="90"/>
      <c r="V32" s="90"/>
      <c r="W32" s="90"/>
      <c r="X32" s="90"/>
      <c r="Y32" s="90"/>
      <c r="Z32" s="90"/>
      <c r="AA32" s="90"/>
      <c r="AB32" s="91"/>
      <c r="AC32" s="91"/>
      <c r="AD32" s="92"/>
      <c r="AE32" s="92"/>
      <c r="AF32" s="92"/>
      <c r="AG32" s="93"/>
      <c r="AH32" s="92"/>
      <c r="AI32" s="92"/>
      <c r="AJ32" s="92"/>
      <c r="AK32" s="92"/>
      <c r="AL32" s="93"/>
      <c r="AM32" s="92"/>
      <c r="AN32" s="92"/>
      <c r="AO32" s="92"/>
      <c r="AP32" s="92"/>
      <c r="AQ32" s="92"/>
      <c r="AR32" s="93"/>
      <c r="AS32" s="93"/>
      <c r="AT32" s="93"/>
      <c r="AU32" s="92"/>
      <c r="AV32" s="92"/>
      <c r="AW32" s="94"/>
      <c r="AX32" s="92"/>
      <c r="AY32" s="92"/>
      <c r="AZ32" s="93"/>
      <c r="BA32" s="92"/>
      <c r="BB32" s="95"/>
    </row>
    <row r="33" customFormat="false" ht="15.75" hidden="false" customHeight="true" outlineLevel="0" collapsed="false">
      <c r="C33" s="96" t="s">
        <v>98</v>
      </c>
      <c r="D33" s="97" t="s">
        <v>99</v>
      </c>
      <c r="E33" s="97" t="s">
        <v>24</v>
      </c>
      <c r="F33" s="98" t="s">
        <v>100</v>
      </c>
      <c r="G33" s="99"/>
      <c r="H33" s="98" t="s">
        <v>101</v>
      </c>
      <c r="I33" s="98" t="s">
        <v>101</v>
      </c>
      <c r="J33" s="109" t="s">
        <v>100</v>
      </c>
      <c r="K33" s="100"/>
      <c r="L33" s="100"/>
      <c r="M33" s="100"/>
      <c r="N33" s="100"/>
      <c r="O33" s="100"/>
      <c r="P33" s="101" t="s">
        <v>102</v>
      </c>
      <c r="Q33" s="101"/>
      <c r="R33" s="101" t="s">
        <v>103</v>
      </c>
      <c r="S33" s="101" t="s">
        <v>104</v>
      </c>
      <c r="T33" s="102" t="s">
        <v>105</v>
      </c>
      <c r="U33" s="102" t="s">
        <v>106</v>
      </c>
      <c r="V33" s="102" t="s">
        <v>107</v>
      </c>
      <c r="W33" s="102" t="s">
        <v>108</v>
      </c>
      <c r="X33" s="102" t="s">
        <v>109</v>
      </c>
      <c r="Y33" s="102" t="s">
        <v>110</v>
      </c>
      <c r="Z33" s="102" t="s">
        <v>111</v>
      </c>
      <c r="AA33" s="102" t="s">
        <v>112</v>
      </c>
      <c r="AB33" s="102" t="s">
        <v>113</v>
      </c>
      <c r="AC33" s="103" t="s">
        <v>114</v>
      </c>
      <c r="AD33" s="104" t="s">
        <v>115</v>
      </c>
      <c r="AE33" s="104" t="s">
        <v>116</v>
      </c>
      <c r="AF33" s="104" t="s">
        <v>117</v>
      </c>
      <c r="AG33" s="104" t="s">
        <v>118</v>
      </c>
      <c r="AH33" s="104" t="s">
        <v>119</v>
      </c>
      <c r="AI33" s="105" t="s">
        <v>120</v>
      </c>
      <c r="AJ33" s="104" t="s">
        <v>121</v>
      </c>
      <c r="AK33" s="105" t="s">
        <v>122</v>
      </c>
      <c r="AL33" s="104" t="s">
        <v>123</v>
      </c>
      <c r="AM33" s="104" t="s">
        <v>124</v>
      </c>
      <c r="AN33" s="104" t="s">
        <v>125</v>
      </c>
      <c r="AO33" s="104" t="s">
        <v>126</v>
      </c>
      <c r="AP33" s="104" t="s">
        <v>127</v>
      </c>
      <c r="AQ33" s="105" t="s">
        <v>128</v>
      </c>
      <c r="AR33" s="104" t="s">
        <v>129</v>
      </c>
      <c r="AS33" s="104" t="s">
        <v>130</v>
      </c>
      <c r="AT33" s="106" t="s">
        <v>131</v>
      </c>
      <c r="AU33" s="105" t="s">
        <v>132</v>
      </c>
      <c r="AV33" s="105" t="s">
        <v>133</v>
      </c>
      <c r="AW33" s="105" t="s">
        <v>134</v>
      </c>
      <c r="AX33" s="104" t="s">
        <v>135</v>
      </c>
      <c r="AY33" s="104" t="s">
        <v>136</v>
      </c>
      <c r="AZ33" s="104" t="s">
        <v>137</v>
      </c>
      <c r="BA33" s="104" t="s">
        <v>138</v>
      </c>
      <c r="BB33" s="107" t="s">
        <v>139</v>
      </c>
    </row>
    <row r="34" customFormat="false" ht="14.25" hidden="false" customHeight="true" outlineLevel="0" collapsed="false">
      <c r="C34" s="96"/>
      <c r="D34" s="97"/>
      <c r="E34" s="97"/>
      <c r="F34" s="98"/>
      <c r="G34" s="99"/>
      <c r="H34" s="98"/>
      <c r="I34" s="98"/>
      <c r="J34" s="109"/>
      <c r="K34" s="108"/>
      <c r="L34" s="108"/>
      <c r="M34" s="108"/>
      <c r="N34" s="109" t="s">
        <v>29</v>
      </c>
      <c r="O34" s="108"/>
      <c r="P34" s="109" t="s">
        <v>140</v>
      </c>
      <c r="Q34" s="109" t="s">
        <v>141</v>
      </c>
      <c r="R34" s="109" t="s">
        <v>142</v>
      </c>
      <c r="S34" s="109" t="s">
        <v>143</v>
      </c>
      <c r="T34" s="110" t="s">
        <v>142</v>
      </c>
      <c r="U34" s="110" t="s">
        <v>143</v>
      </c>
      <c r="V34" s="110" t="s">
        <v>142</v>
      </c>
      <c r="W34" s="110" t="s">
        <v>143</v>
      </c>
      <c r="X34" s="110" t="s">
        <v>142</v>
      </c>
      <c r="Y34" s="110" t="s">
        <v>143</v>
      </c>
      <c r="Z34" s="110" t="s">
        <v>142</v>
      </c>
      <c r="AA34" s="110" t="s">
        <v>143</v>
      </c>
      <c r="AB34" s="110" t="s">
        <v>142</v>
      </c>
      <c r="AC34" s="140" t="s">
        <v>143</v>
      </c>
      <c r="AD34" s="111" t="s">
        <v>144</v>
      </c>
      <c r="AE34" s="111" t="s">
        <v>144</v>
      </c>
      <c r="AF34" s="111" t="s">
        <v>144</v>
      </c>
      <c r="AG34" s="111" t="s">
        <v>144</v>
      </c>
      <c r="AH34" s="111" t="s">
        <v>144</v>
      </c>
      <c r="AI34" s="111" t="s">
        <v>144</v>
      </c>
      <c r="AJ34" s="111" t="s">
        <v>144</v>
      </c>
      <c r="AK34" s="111" t="s">
        <v>144</v>
      </c>
      <c r="AL34" s="111" t="s">
        <v>144</v>
      </c>
      <c r="AM34" s="111" t="s">
        <v>144</v>
      </c>
      <c r="AN34" s="111" t="s">
        <v>144</v>
      </c>
      <c r="AO34" s="111" t="s">
        <v>144</v>
      </c>
      <c r="AP34" s="111" t="s">
        <v>144</v>
      </c>
      <c r="AQ34" s="111" t="s">
        <v>144</v>
      </c>
      <c r="AR34" s="111" t="s">
        <v>144</v>
      </c>
      <c r="AS34" s="111" t="s">
        <v>144</v>
      </c>
      <c r="AT34" s="111" t="s">
        <v>144</v>
      </c>
      <c r="AU34" s="111" t="s">
        <v>144</v>
      </c>
      <c r="AV34" s="111" t="s">
        <v>144</v>
      </c>
      <c r="AW34" s="111" t="s">
        <v>144</v>
      </c>
      <c r="AX34" s="111" t="s">
        <v>144</v>
      </c>
      <c r="AY34" s="111" t="s">
        <v>144</v>
      </c>
      <c r="AZ34" s="111" t="s">
        <v>144</v>
      </c>
      <c r="BA34" s="111" t="s">
        <v>144</v>
      </c>
      <c r="BB34" s="111" t="s">
        <v>144</v>
      </c>
    </row>
    <row r="35" customFormat="false" ht="15.75" hidden="false" customHeight="false" outlineLevel="0" collapsed="false">
      <c r="A35" s="112" t="n">
        <f aca="false">IF(ISBLANK(VLOOKUP(D35,'Volumes flacons'!A5:C623,3)),0,1)</f>
        <v>1</v>
      </c>
      <c r="B35" s="113" t="n">
        <f aca="false">IF(ISBLANK(D35),0,IF(ISBLANK(E35),0,IF(ISBLANK(F35),0,1)))</f>
        <v>1</v>
      </c>
      <c r="C35" s="114" t="n">
        <v>1</v>
      </c>
      <c r="D35" s="115" t="n">
        <v>2186</v>
      </c>
      <c r="E35" s="115" t="n">
        <v>5.5</v>
      </c>
      <c r="F35" s="116" t="n">
        <v>5.578</v>
      </c>
      <c r="G35" s="117" t="n">
        <v>34.957</v>
      </c>
      <c r="H35" s="115" t="n">
        <v>2000</v>
      </c>
      <c r="I35" s="115" t="n">
        <v>2022.1</v>
      </c>
      <c r="J35" s="154" t="n">
        <v>112.01</v>
      </c>
      <c r="K35" s="119" t="n">
        <f aca="false">IF(ISBLANK(E35),"",(0.000824493-(0.0000040899*E35)+(0.000000076438*E35^2)-(0.00000000082467*E35^3)+(0.0000000000053875*E35^4)))</f>
        <v>0.000804178524927969</v>
      </c>
      <c r="L35" s="119" t="n">
        <f aca="false">IF(ISBLANK(E35),"",(-0.00000572466+(0.00000010227*E35)-(0.0000000016546*E35^2)))</f>
        <v>-5.21222665E-006</v>
      </c>
      <c r="M35" s="119" t="n">
        <f aca="false">IF(ISBLANK(E35),"",IF(ISBLANK(G35),(O35+(K35*35)+(L35*35^1.5)+(0.00000048314*35^2)),(O35+(K35*G35)+(L35*G35^1.5)+(0.00000048314*G35^2))))</f>
        <v>1.02758159426278</v>
      </c>
      <c r="N35" s="120" t="n">
        <f aca="false">IF(ISBLANK(D35),"",IF(ISBLANK(G35),J35*(1+0.00001*(35-20)),J35*(1+0.00001*(G35-20))))</f>
        <v>112.0267533357</v>
      </c>
      <c r="O35" s="119" t="n">
        <f aca="false">IF(ISBLANK(E35),"",(0.999842594+(0.00006793952*E35)-(0.00000909529*E35^2)+(0.0000001001685*E35^3)-(0.000000001120083*E35^4)+(0.000000000006536332*E35^5)))</f>
        <v>0.999956802322075</v>
      </c>
      <c r="P35" s="121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5.69665388260555</v>
      </c>
      <c r="Q35" s="122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5.54374846183628</v>
      </c>
      <c r="R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254.412562397164</v>
      </c>
      <c r="S35" s="123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247.583806305608</v>
      </c>
      <c r="T35" s="32" t="n">
        <v>0.02</v>
      </c>
      <c r="U35" s="32" t="n">
        <v>0.02</v>
      </c>
      <c r="V35" s="124" t="n">
        <v>19.2</v>
      </c>
      <c r="W35" s="124" t="n">
        <v>18.8</v>
      </c>
      <c r="X35" s="124" t="n">
        <v>19.2</v>
      </c>
      <c r="Y35" s="124" t="n">
        <v>18.7</v>
      </c>
      <c r="Z35" s="32" t="n">
        <v>1.48</v>
      </c>
      <c r="AA35" s="124" t="n">
        <v>1.44</v>
      </c>
      <c r="AB35" s="124" t="n">
        <v>24</v>
      </c>
      <c r="AC35" s="124" t="n">
        <v>23.5</v>
      </c>
    </row>
    <row r="36" customFormat="false" ht="15.75" hidden="false" customHeight="false" outlineLevel="0" collapsed="false">
      <c r="A36" s="112" t="n">
        <f aca="false">IF(ISBLANK(VLOOKUP(D36,'Volumes flacons'!A5:C623,3)),0,1)</f>
        <v>1</v>
      </c>
      <c r="B36" s="113" t="n">
        <f aca="false">IF(ISBLANK(D36),0,IF(ISBLANK(E36),0,IF(ISBLANK(F36),0,1)))</f>
        <v>1</v>
      </c>
      <c r="C36" s="114" t="n">
        <v>2</v>
      </c>
      <c r="D36" s="115" t="n">
        <v>2187</v>
      </c>
      <c r="E36" s="115" t="n">
        <v>5.7</v>
      </c>
      <c r="F36" s="116" t="n">
        <v>5.567</v>
      </c>
      <c r="G36" s="117" t="n">
        <v>34.958</v>
      </c>
      <c r="H36" s="115" t="n">
        <v>2000</v>
      </c>
      <c r="I36" s="115" t="n">
        <v>2022.1</v>
      </c>
      <c r="J36" s="154" t="n">
        <v>111.83</v>
      </c>
      <c r="K36" s="119" t="n">
        <f aca="false">IF(ISBLANK(E36),"",(0.000824493-(0.0000040899*E36)+(0.000000076438*E36^2)-(0.00000000082467*E36^3)+(0.0000000000053875*E36^4)))</f>
        <v>0.000803517004554229</v>
      </c>
      <c r="L36" s="119" t="n">
        <f aca="false">IF(ISBLANK(E36),"",(-0.00000572466+(0.00000010227*E36)-(0.0000000016546*E36^2)))</f>
        <v>-5.195478954E-006</v>
      </c>
      <c r="M36" s="119" t="n">
        <f aca="false">IF(ISBLANK(E36),"",IF(ISBLANK(G36),(O36+(K36*35)+(L36*35^1.5)+(0.00000048314*35^2)),(O36+(K36*G36)+(L36*G36^1.5)+(0.00000048314*G36^2))))</f>
        <v>1.02755767059318</v>
      </c>
      <c r="N36" s="120" t="n">
        <f aca="false">IF(ISBLANK(D36),"",IF(ISBLANK(G36),J36*(1+0.00001*(35-20)),J36*(1+0.00001*(G36-20))))</f>
        <v>111.8467275314</v>
      </c>
      <c r="O36" s="119" t="n">
        <f aca="false">IF(ISBLANK(E36),"",(0.999842594+(0.00006793952*E36)-(0.00000909529*E36^2)+(0.0000001001685*E36^3)-(0.000000001120083*E36^4)+(0.000000000006536332*E36^5)))</f>
        <v>0.999951750765784</v>
      </c>
      <c r="P36" s="121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5.69470818796068</v>
      </c>
      <c r="Q36" s="122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5.54198401796106</v>
      </c>
      <c r="R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254.325667674324</v>
      </c>
      <c r="S36" s="123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247.505006242141</v>
      </c>
      <c r="T36" s="32" t="n">
        <v>0.02</v>
      </c>
      <c r="U36" s="32" t="n">
        <v>0.02</v>
      </c>
      <c r="V36" s="124" t="n">
        <v>19.7</v>
      </c>
      <c r="W36" s="124" t="n">
        <v>19.3</v>
      </c>
      <c r="X36" s="124" t="n">
        <v>19.7</v>
      </c>
      <c r="Y36" s="124" t="n">
        <v>19.2</v>
      </c>
      <c r="Z36" s="32" t="n">
        <v>1.48</v>
      </c>
      <c r="AA36" s="124" t="n">
        <v>1.45</v>
      </c>
      <c r="AB36" s="124" t="n">
        <v>24</v>
      </c>
      <c r="AC36" s="124" t="n">
        <v>23.5</v>
      </c>
    </row>
    <row r="37" customFormat="false" ht="15.75" hidden="false" customHeight="false" outlineLevel="0" collapsed="false">
      <c r="A37" s="112" t="n">
        <f aca="false">IF(ISBLANK(VLOOKUP(D37,'Volumes flacons'!A5:C623,3)),0,1)</f>
        <v>1</v>
      </c>
      <c r="B37" s="113" t="n">
        <f aca="false">IF(ISBLANK(D37),0,IF(ISBLANK(E37),0,IF(ISBLANK(F37),0,1)))</f>
        <v>1</v>
      </c>
      <c r="C37" s="114" t="n">
        <v>3</v>
      </c>
      <c r="D37" s="115" t="n">
        <v>2188</v>
      </c>
      <c r="E37" s="115" t="n">
        <v>5.8</v>
      </c>
      <c r="F37" s="116" t="n">
        <v>5.671</v>
      </c>
      <c r="G37" s="117" t="n">
        <v>34.958</v>
      </c>
      <c r="H37" s="115" t="n">
        <v>2000</v>
      </c>
      <c r="I37" s="115" t="n">
        <v>2021.8</v>
      </c>
      <c r="J37" s="154" t="n">
        <v>113.9</v>
      </c>
      <c r="K37" s="119" t="n">
        <f aca="false">IF(ISBLANK(E37),"",(0.000824493-(0.0000040899*E37)+(0.000000076438*E37^2)-(0.00000000082467*E37^3)+(0.0000000000053875*E37^4)))</f>
        <v>0.00080318814806918</v>
      </c>
      <c r="L37" s="119" t="n">
        <f aca="false">IF(ISBLANK(E37),"",(-0.00000572466+(0.00000010227*E37)-(0.0000000016546*E37^2)))</f>
        <v>-5.187154744E-006</v>
      </c>
      <c r="M37" s="119" t="n">
        <f aca="false">IF(ISBLANK(E37),"",IF(ISBLANK(G37),(O37+(K37*35)+(L37*35^1.5)+(0.00000048314*35^2)),(O37+(K37*G37)+(L37*G37^1.5)+(0.00000048314*G37^2))))</f>
        <v>1.0275451412919</v>
      </c>
      <c r="N37" s="120" t="n">
        <f aca="false">IF(ISBLANK(D37),"",IF(ISBLANK(G37),J37*(1+0.00001*(35-20)),J37*(1+0.00001*(G37-20))))</f>
        <v>113.917037162</v>
      </c>
      <c r="O37" s="119" t="n">
        <f aca="false">IF(ISBLANK(E37),"",(0.999842594+(0.00006793952*E37)-(0.00000909529*E37^2)+(0.0000001001685*E37^3)-(0.000000001120083*E37^4)+(0.000000000006536332*E37^5)))</f>
        <v>0.999948997096951</v>
      </c>
      <c r="P37" s="121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5.6940527051686</v>
      </c>
      <c r="Q37" s="122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5.54141368233192</v>
      </c>
      <c r="R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254.296393812829</v>
      </c>
      <c r="S37" s="123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247.479535052944</v>
      </c>
      <c r="T37" s="32" t="n">
        <v>0.02</v>
      </c>
      <c r="U37" s="32" t="n">
        <v>0.02</v>
      </c>
      <c r="V37" s="124" t="n">
        <v>19.5</v>
      </c>
      <c r="W37" s="124" t="n">
        <v>19.1</v>
      </c>
      <c r="X37" s="124" t="n">
        <v>19.5</v>
      </c>
      <c r="Y37" s="124" t="n">
        <v>19.1</v>
      </c>
      <c r="Z37" s="32" t="n">
        <v>1.51</v>
      </c>
      <c r="AA37" s="124" t="n">
        <v>1.47</v>
      </c>
      <c r="AB37" s="124" t="n">
        <v>24.1</v>
      </c>
      <c r="AC37" s="124" t="n">
        <v>23.5</v>
      </c>
    </row>
    <row r="38" customFormat="false" ht="15.75" hidden="false" customHeight="false" outlineLevel="0" collapsed="false">
      <c r="A38" s="112" t="n">
        <f aca="false">IF(ISBLANK(VLOOKUP(D38,'Volumes flacons'!A5:C623,3)),0,1)</f>
        <v>1</v>
      </c>
      <c r="B38" s="113" t="n">
        <f aca="false">IF(ISBLANK(D38),0,IF(ISBLANK(E38),0,IF(ISBLANK(F38),0,1)))</f>
        <v>1</v>
      </c>
      <c r="C38" s="114" t="n">
        <v>4</v>
      </c>
      <c r="D38" s="115" t="n">
        <v>2189</v>
      </c>
      <c r="E38" s="115" t="n">
        <v>6.2</v>
      </c>
      <c r="F38" s="116" t="n">
        <v>5.656</v>
      </c>
      <c r="G38" s="117" t="n">
        <v>34.958</v>
      </c>
      <c r="H38" s="115" t="n">
        <v>2000</v>
      </c>
      <c r="I38" s="115" t="n">
        <v>2022.1</v>
      </c>
      <c r="J38" s="154" t="n">
        <v>113.62</v>
      </c>
      <c r="K38" s="119" t="n">
        <f aca="false">IF(ISBLANK(E38),"",(0.000824493-(0.0000040899*E38)+(0.000000076438*E38^2)-(0.00000000082467*E38^3)+(0.0000000000053875*E38^4)))</f>
        <v>0.00080188531551926</v>
      </c>
      <c r="L38" s="119" t="n">
        <f aca="false">IF(ISBLANK(E38),"",(-0.00000572466+(0.00000010227*E38)-(0.0000000016546*E38^2)))</f>
        <v>-5.154188824E-006</v>
      </c>
      <c r="M38" s="119" t="n">
        <f aca="false">IF(ISBLANK(E38),"",IF(ISBLANK(G38),(O38+(K38*35)+(L38*35^1.5)+(0.00000048314*35^2)),(O38+(K38*G38)+(L38*G38^1.5)+(0.00000048314*G38^2))))</f>
        <v>1.02749388735085</v>
      </c>
      <c r="N38" s="120" t="n">
        <f aca="false">IF(ISBLANK(D38),"",IF(ISBLANK(G38),J38*(1+0.00001*(35-20)),J38*(1+0.00001*(G38-20))))</f>
        <v>113.6369952796</v>
      </c>
      <c r="O38" s="119" t="n">
        <f aca="false">IF(ISBLANK(E38),"",(0.999842594+(0.00006793952*E38)-(0.00000909529*E38^2)+(0.0000001001685*E38^3)-(0.000000001120083*E38^4)+(0.000000000006536332*E38^5)))</f>
        <v>0.999936473843876</v>
      </c>
      <c r="P38" s="121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5.69319891261924</v>
      </c>
      <c r="Q38" s="122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5.54085915517981</v>
      </c>
      <c r="R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254.258263437575</v>
      </c>
      <c r="S38" s="123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247.45476987033</v>
      </c>
      <c r="T38" s="32" t="n">
        <v>0.02</v>
      </c>
      <c r="U38" s="32" t="n">
        <v>0.02</v>
      </c>
      <c r="V38" s="124" t="n">
        <v>19.7</v>
      </c>
      <c r="W38" s="124" t="n">
        <v>19.2</v>
      </c>
      <c r="X38" s="124" t="n">
        <v>19.6</v>
      </c>
      <c r="Y38" s="124" t="n">
        <v>19.2</v>
      </c>
      <c r="Z38" s="32" t="n">
        <v>1.48</v>
      </c>
      <c r="AA38" s="32" t="n">
        <v>1.45</v>
      </c>
      <c r="AB38" s="124" t="n">
        <v>24</v>
      </c>
      <c r="AC38" s="124" t="n">
        <v>23.5</v>
      </c>
    </row>
    <row r="39" customFormat="false" ht="15.75" hidden="false" customHeight="false" outlineLevel="0" collapsed="false">
      <c r="A39" s="112" t="n">
        <f aca="false">IF(ISBLANK(VLOOKUP(D39,'Volumes flacons'!A5:C623,3)),0,1)</f>
        <v>1</v>
      </c>
      <c r="B39" s="113" t="n">
        <f aca="false">IF(ISBLANK(D39),0,IF(ISBLANK(E39),0,IF(ISBLANK(F39),0,1)))</f>
        <v>1</v>
      </c>
      <c r="C39" s="114" t="n">
        <v>5</v>
      </c>
      <c r="D39" s="115" t="n">
        <v>2190</v>
      </c>
      <c r="E39" s="115" t="n">
        <v>6.5</v>
      </c>
      <c r="F39" s="116" t="n">
        <v>5.554</v>
      </c>
      <c r="G39" s="117" t="n">
        <v>34.958</v>
      </c>
      <c r="H39" s="115" t="n">
        <v>2000</v>
      </c>
      <c r="I39" s="115" t="n">
        <v>2021.8</v>
      </c>
      <c r="J39" s="154" t="n">
        <v>111.38</v>
      </c>
      <c r="K39" s="119" t="n">
        <f aca="false">IF(ISBLANK(E39),"",(0.000824493-(0.0000040899*E39)+(0.000000076438*E39^2)-(0.00000000082467*E39^3)+(0.0000000000053875*E39^4)))</f>
        <v>0.000800921297525469</v>
      </c>
      <c r="L39" s="119" t="n">
        <f aca="false">IF(ISBLANK(E39),"",(-0.00000572466+(0.00000010227*E39)-(0.0000000016546*E39^2)))</f>
        <v>-5.12981185E-006</v>
      </c>
      <c r="M39" s="119" t="n">
        <f aca="false">IF(ISBLANK(E39),"",IF(ISBLANK(G39),(O39+(K39*35)+(L39*35^1.5)+(0.00000048314*35^2)),(O39+(K39*G39)+(L39*G39^1.5)+(0.00000048314*G39^2))))</f>
        <v>1.02745426192146</v>
      </c>
      <c r="N39" s="120" t="n">
        <f aca="false">IF(ISBLANK(D39),"",IF(ISBLANK(G39),J39*(1+0.00001*(35-20)),J39*(1+0.00001*(G39-20))))</f>
        <v>111.3966602204</v>
      </c>
      <c r="O39" s="119" t="n">
        <f aca="false">IF(ISBLANK(E39),"",(0.999842594+(0.00006793952*E39)-(0.00000909529*E39^2)+(0.0000001001685*E39^3)-(0.000000001120083*E39^4)+(0.000000000006536332*E39^5)))</f>
        <v>0.9999255100741</v>
      </c>
      <c r="P39" s="121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5.70475062528671</v>
      </c>
      <c r="Q39" s="122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5.55231589055667</v>
      </c>
      <c r="R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254.774162925304</v>
      </c>
      <c r="S39" s="123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247.966427672261</v>
      </c>
      <c r="T39" s="32" t="n">
        <v>0.01</v>
      </c>
      <c r="U39" s="32" t="n">
        <v>0.01</v>
      </c>
      <c r="V39" s="124" t="n">
        <v>19.9</v>
      </c>
      <c r="W39" s="124" t="n">
        <v>19.4</v>
      </c>
      <c r="X39" s="124" t="n">
        <v>19.8</v>
      </c>
      <c r="Y39" s="124" t="n">
        <v>19.4</v>
      </c>
      <c r="Z39" s="32" t="n">
        <v>1.48</v>
      </c>
      <c r="AA39" s="32" t="n">
        <v>1.44</v>
      </c>
      <c r="AB39" s="124" t="n">
        <v>24.1</v>
      </c>
      <c r="AC39" s="124" t="n">
        <v>23.6</v>
      </c>
    </row>
    <row r="40" customFormat="false" ht="15.75" hidden="false" customHeight="false" outlineLevel="0" collapsed="false">
      <c r="A40" s="112" t="n">
        <f aca="false">IF(ISBLANK(VLOOKUP(D40,'Volumes flacons'!A5:C623,3)),0,1)</f>
        <v>1</v>
      </c>
      <c r="B40" s="113" t="n">
        <f aca="false">IF(ISBLANK(D40),0,IF(ISBLANK(E40),0,IF(ISBLANK(F40),0,1)))</f>
        <v>1</v>
      </c>
      <c r="C40" s="114" t="n">
        <v>6</v>
      </c>
      <c r="D40" s="115" t="n">
        <v>2191</v>
      </c>
      <c r="E40" s="115" t="n">
        <v>6.8</v>
      </c>
      <c r="F40" s="116" t="n">
        <v>5.685</v>
      </c>
      <c r="G40" s="117" t="n">
        <v>34.958</v>
      </c>
      <c r="H40" s="115" t="n">
        <v>2000</v>
      </c>
      <c r="I40" s="115" t="n">
        <v>2021.5</v>
      </c>
      <c r="J40" s="154" t="n">
        <v>114.18</v>
      </c>
      <c r="K40" s="119" t="n">
        <f aca="false">IF(ISBLANK(E40),"",(0.000824493-(0.0000040899*E40)+(0.000000076438*E40^2)-(0.00000000082467*E40^3)+(0.0000000000053875*E40^4)))</f>
        <v>0.00079996838969888</v>
      </c>
      <c r="L40" s="119" t="n">
        <f aca="false">IF(ISBLANK(E40),"",(-0.00000572466+(0.00000010227*E40)-(0.0000000016546*E40^2)))</f>
        <v>-5.105732704E-006</v>
      </c>
      <c r="M40" s="119" t="n">
        <f aca="false">IF(ISBLANK(E40),"",IF(ISBLANK(G40),(O40+(K40*35)+(L40*35^1.5)+(0.00000048314*35^2)),(O40+(K40*G40)+(L40*G40^1.5)+(0.00000048314*G40^2))))</f>
        <v>1.02741362986939</v>
      </c>
      <c r="N40" s="120" t="n">
        <f aca="false">IF(ISBLANK(D40),"",IF(ISBLANK(G40),J40*(1+0.00001*(35-20)),J40*(1+0.00001*(G40-20))))</f>
        <v>114.1970790444</v>
      </c>
      <c r="O40" s="119" t="n">
        <f aca="false">IF(ISBLANK(E40),"",(0.999842594+(0.00006793952*E40)-(0.00000909529*E40^2)+(0.0000001001685*E40^3)-(0.000000001120083*E40^4)+(0.000000000006536332*E40^5)))</f>
        <v>0.99991321285054</v>
      </c>
      <c r="P40" s="121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5.69389797769535</v>
      </c>
      <c r="Q40" s="122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5.54197239764006</v>
      </c>
      <c r="R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254.289483683874</v>
      </c>
      <c r="S40" s="123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247.504487278605</v>
      </c>
      <c r="T40" s="32" t="n">
        <v>0.01</v>
      </c>
      <c r="U40" s="32" t="n">
        <v>0.01</v>
      </c>
      <c r="V40" s="124" t="n">
        <v>19.5</v>
      </c>
      <c r="W40" s="124" t="n">
        <v>19.1</v>
      </c>
      <c r="X40" s="124" t="n">
        <v>19.5</v>
      </c>
      <c r="Y40" s="124" t="n">
        <v>19.1</v>
      </c>
      <c r="Z40" s="32" t="n">
        <v>1.45</v>
      </c>
      <c r="AA40" s="32" t="n">
        <v>1.42</v>
      </c>
      <c r="AB40" s="124" t="n">
        <v>24.2</v>
      </c>
      <c r="AC40" s="124" t="n">
        <v>23.6</v>
      </c>
    </row>
    <row r="41" customFormat="false" ht="15.75" hidden="false" customHeight="false" outlineLevel="0" collapsed="false">
      <c r="A41" s="112" t="n">
        <f aca="false">IF(ISBLANK(VLOOKUP(D41,'Volumes flacons'!A5:C623,3)),0,1)</f>
        <v>1</v>
      </c>
      <c r="B41" s="113" t="n">
        <f aca="false">IF(ISBLANK(D41),0,IF(ISBLANK(E41),0,IF(ISBLANK(F41),0,1)))</f>
        <v>1</v>
      </c>
      <c r="C41" s="114" t="n">
        <v>7</v>
      </c>
      <c r="D41" s="115" t="n">
        <v>2192</v>
      </c>
      <c r="E41" s="115" t="n">
        <v>7.1</v>
      </c>
      <c r="F41" s="116" t="n">
        <v>5.664</v>
      </c>
      <c r="G41" s="117" t="n">
        <v>34.958</v>
      </c>
      <c r="H41" s="115" t="n">
        <v>2000</v>
      </c>
      <c r="I41" s="115" t="n">
        <v>2022.3</v>
      </c>
      <c r="J41" s="154" t="n">
        <v>113.56</v>
      </c>
      <c r="K41" s="119" t="n">
        <f aca="false">IF(ISBLANK(E41),"",(0.000824493-(0.0000040899*E41)+(0.000000076438*E41^2)-(0.00000000082467*E41^3)+(0.0000000000053875*E41^4)))</f>
        <v>0.000799026481658769</v>
      </c>
      <c r="L41" s="119" t="n">
        <f aca="false">IF(ISBLANK(E41),"",(-0.00000572466+(0.00000010227*E41)-(0.0000000016546*E41^2)))</f>
        <v>-5.081951386E-006</v>
      </c>
      <c r="M41" s="119" t="n">
        <f aca="false">IF(ISBLANK(E41),"",IF(ISBLANK(G41),(O41+(K41*35)+(L41*35^1.5)+(0.00000048314*35^2)),(O41+(K41*G41)+(L41*G41^1.5)+(0.00000048314*G41^2))))</f>
        <v>1.02737199920509</v>
      </c>
      <c r="N41" s="120" t="n">
        <f aca="false">IF(ISBLANK(D41),"",IF(ISBLANK(G41),J41*(1+0.00001*(35-20)),J41*(1+0.00001*(G41-20))))</f>
        <v>113.5769863048</v>
      </c>
      <c r="O41" s="119" t="n">
        <f aca="false">IF(ISBLANK(E41),"",(0.999842594+(0.00006793952*E41)-(0.00000909529*E41^2)+(0.0000001001685*E41^3)-(0.000000001120083*E41^4)+(0.000000000006536332*E41^5)))</f>
        <v>0.999899594042335</v>
      </c>
      <c r="P41" s="121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5.70434002596059</v>
      </c>
      <c r="Q41" s="122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5.55236081027538</v>
      </c>
      <c r="R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254.7558255594</v>
      </c>
      <c r="S41" s="123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247.968433786898</v>
      </c>
      <c r="T41" s="32" t="n">
        <v>0.02</v>
      </c>
      <c r="U41" s="32" t="n">
        <v>0.02</v>
      </c>
      <c r="V41" s="124" t="n">
        <v>19.6</v>
      </c>
      <c r="W41" s="124" t="n">
        <v>19.2</v>
      </c>
      <c r="X41" s="124" t="n">
        <v>19.6</v>
      </c>
      <c r="Y41" s="124" t="n">
        <v>19.1</v>
      </c>
      <c r="Z41" s="32" t="n">
        <v>1.46</v>
      </c>
      <c r="AA41" s="32" t="n">
        <v>1.43</v>
      </c>
      <c r="AB41" s="124" t="n">
        <v>24.2</v>
      </c>
      <c r="AC41" s="124" t="n">
        <v>23.6</v>
      </c>
    </row>
    <row r="42" customFormat="false" ht="15.75" hidden="false" customHeight="false" outlineLevel="0" collapsed="false">
      <c r="A42" s="112" t="n">
        <f aca="false">IF(ISBLANK(VLOOKUP(D42,'Volumes flacons'!A5:C623,3)),0,1)</f>
        <v>1</v>
      </c>
      <c r="B42" s="113" t="n">
        <f aca="false">IF(ISBLANK(D42),0,IF(ISBLANK(E42),0,IF(ISBLANK(F42),0,1)))</f>
        <v>1</v>
      </c>
      <c r="C42" s="114" t="n">
        <v>8</v>
      </c>
      <c r="D42" s="115" t="n">
        <v>2193</v>
      </c>
      <c r="E42" s="115" t="n">
        <v>7.6</v>
      </c>
      <c r="F42" s="116" t="n">
        <v>5.571</v>
      </c>
      <c r="G42" s="117" t="n">
        <v>34.958</v>
      </c>
      <c r="H42" s="115" t="n">
        <v>2000</v>
      </c>
      <c r="I42" s="115" t="n">
        <v>2022.1</v>
      </c>
      <c r="J42" s="154" t="n">
        <v>111.44</v>
      </c>
      <c r="K42" s="119" t="n">
        <f aca="false">IF(ISBLANK(E42),"",(0.000824493-(0.0000040899*E42)+(0.000000076438*E42^2)-(0.00000000082467*E42^3)+(0.0000000000053875*E42^4)))</f>
        <v>0.0007974807824144</v>
      </c>
      <c r="L42" s="119" t="n">
        <f aca="false">IF(ISBLANK(E42),"",(-0.00000572466+(0.00000010227*E42)-(0.0000000016546*E42^2)))</f>
        <v>-5.042977696E-006</v>
      </c>
      <c r="M42" s="119" t="n">
        <f aca="false">IF(ISBLANK(E42),"",IF(ISBLANK(G42),(O42+(K42*35)+(L42*35^1.5)+(0.00000048314*35^2)),(O42+(K42*G42)+(L42*G42^1.5)+(0.00000048314*G42^2))))</f>
        <v>1.0273004169468</v>
      </c>
      <c r="N42" s="120" t="n">
        <f aca="false">IF(ISBLANK(D42),"",IF(ISBLANK(G42),J42*(1+0.00001*(35-20)),J42*(1+0.00001*(G42-20))))</f>
        <v>111.4566691952</v>
      </c>
      <c r="O42" s="119" t="n">
        <f aca="false">IF(ISBLANK(E42),"",(0.999842594+(0.00006793952*E42)-(0.00000909529*E42^2)+(0.0000001001685*E42^3)-(0.000000001120083*E42^4)+(0.000000000006536332*E42^5)))</f>
        <v>0.999873990858795</v>
      </c>
      <c r="P42" s="121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5.71912243108878</v>
      </c>
      <c r="Q42" s="122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5.56713726261921</v>
      </c>
      <c r="R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255.416007772425</v>
      </c>
      <c r="S42" s="123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248.628350148574</v>
      </c>
      <c r="T42" s="32" t="n">
        <v>0.01</v>
      </c>
      <c r="U42" s="32" t="n">
        <v>0.01</v>
      </c>
      <c r="V42" s="124" t="n">
        <v>19.4</v>
      </c>
      <c r="W42" s="124" t="n">
        <v>18.9</v>
      </c>
      <c r="X42" s="124" t="n">
        <v>19.4</v>
      </c>
      <c r="Y42" s="124" t="n">
        <v>18.9</v>
      </c>
      <c r="Z42" s="32" t="n">
        <v>1.46</v>
      </c>
      <c r="AA42" s="32" t="n">
        <v>1.43</v>
      </c>
      <c r="AB42" s="124" t="n">
        <v>24.1</v>
      </c>
      <c r="AC42" s="124" t="n">
        <v>23.6</v>
      </c>
    </row>
    <row r="43" customFormat="false" ht="15.75" hidden="false" customHeight="false" outlineLevel="0" collapsed="false">
      <c r="A43" s="112" t="n">
        <f aca="false">IF(ISBLANK(VLOOKUP(D43,'Volumes flacons'!A5:C623,3)),0,1)</f>
        <v>1</v>
      </c>
      <c r="B43" s="113" t="n">
        <f aca="false">IF(ISBLANK(D43),0,IF(ISBLANK(E43),0,IF(ISBLANK(F43),0,1)))</f>
        <v>1</v>
      </c>
      <c r="C43" s="114" t="n">
        <v>9</v>
      </c>
      <c r="D43" s="115" t="n">
        <v>2194</v>
      </c>
      <c r="E43" s="115" t="n">
        <v>7.8</v>
      </c>
      <c r="F43" s="116" t="n">
        <v>5.599</v>
      </c>
      <c r="G43" s="117" t="n">
        <v>34.959</v>
      </c>
      <c r="H43" s="115" t="n">
        <v>2000</v>
      </c>
      <c r="I43" s="115" t="n">
        <v>2022.4</v>
      </c>
      <c r="J43" s="154" t="n">
        <v>111.97</v>
      </c>
      <c r="K43" s="119" t="n">
        <f aca="false">IF(ISBLANK(E43),"",(0.000824493-(0.0000040899*E43)+(0.000000076438*E43^2)-(0.00000000082467*E43^3)+(0.0000000000053875*E43^4)))</f>
        <v>0.00079687086098358</v>
      </c>
      <c r="L43" s="119" t="n">
        <f aca="false">IF(ISBLANK(E43),"",(-0.00000572466+(0.00000010227*E43)-(0.0000000016546*E43^2)))</f>
        <v>-5.027619864E-006</v>
      </c>
      <c r="M43" s="119" t="n">
        <f aca="false">IF(ISBLANK(E43),"",IF(ISBLANK(G43),(O43+(K43*35)+(L43*35^1.5)+(0.00000048314*35^2)),(O43+(K43*G43)+(L43*G43^1.5)+(0.00000048314*G43^2))))</f>
        <v>1.0272718075254</v>
      </c>
      <c r="N43" s="120" t="n">
        <f aca="false">IF(ISBLANK(D43),"",IF(ISBLANK(G43),J43*(1+0.00001*(35-20)),J43*(1+0.00001*(G43-20))))</f>
        <v>111.9867495923</v>
      </c>
      <c r="O43" s="119" t="n">
        <f aca="false">IF(ISBLANK(E43),"",(0.999842594+(0.00006793952*E43)-(0.00000909529*E43^2)+(0.0000001001685*E43^3)-(0.000000001120083*E43^4)+(0.000000000006536332*E43^5)))</f>
        <v>0.999862742696217</v>
      </c>
      <c r="P43" s="121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5.72023943137604</v>
      </c>
      <c r="Q43" s="122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5.56837965324443</v>
      </c>
      <c r="R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255.465893005254</v>
      </c>
      <c r="S43" s="123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248.683835313896</v>
      </c>
      <c r="T43" s="32" t="n">
        <v>0.01</v>
      </c>
      <c r="U43" s="32" t="n">
        <v>0.01</v>
      </c>
      <c r="V43" s="124" t="n">
        <v>19.7</v>
      </c>
      <c r="W43" s="124" t="n">
        <v>19.2</v>
      </c>
      <c r="X43" s="124" t="n">
        <v>19.7</v>
      </c>
      <c r="Y43" s="124" t="n">
        <v>19.2</v>
      </c>
      <c r="Z43" s="32" t="n">
        <v>1.45</v>
      </c>
      <c r="AA43" s="32" t="n">
        <v>1.41</v>
      </c>
      <c r="AB43" s="124" t="n">
        <v>24</v>
      </c>
      <c r="AC43" s="124" t="n">
        <v>23.4</v>
      </c>
    </row>
    <row r="44" customFormat="false" ht="15.75" hidden="false" customHeight="false" outlineLevel="0" collapsed="false">
      <c r="A44" s="112" t="n">
        <f aca="false">IF(ISBLANK(VLOOKUP(D44,'Volumes flacons'!A5:C623,3)),0,1)</f>
        <v>1</v>
      </c>
      <c r="B44" s="113" t="n">
        <f aca="false">IF(ISBLANK(D44),0,IF(ISBLANK(E44),0,IF(ISBLANK(F44),0,1)))</f>
        <v>1</v>
      </c>
      <c r="C44" s="114" t="n">
        <v>10</v>
      </c>
      <c r="D44" s="115" t="n">
        <v>2197</v>
      </c>
      <c r="E44" s="115" t="n">
        <v>7.9</v>
      </c>
      <c r="F44" s="116" t="n">
        <v>5.698</v>
      </c>
      <c r="G44" s="117" t="n">
        <v>34.959</v>
      </c>
      <c r="H44" s="115" t="n">
        <v>2000</v>
      </c>
      <c r="I44" s="115" t="n">
        <v>2022.7</v>
      </c>
      <c r="J44" s="154" t="n">
        <v>113.81</v>
      </c>
      <c r="K44" s="119" t="n">
        <f aca="false">IF(ISBLANK(E44),"",(0.000824493-(0.0000040899*E44)+(0.000000076438*E44^2)-(0.00000000082467*E44^3)+(0.0000000000053875*E44^4)))</f>
        <v>0.000796567675464009</v>
      </c>
      <c r="L44" s="119" t="n">
        <f aca="false">IF(ISBLANK(E44),"",(-0.00000572466+(0.00000010227*E44)-(0.0000000016546*E44^2)))</f>
        <v>-5.019990586E-006</v>
      </c>
      <c r="M44" s="119" t="n">
        <f aca="false">IF(ISBLANK(E44),"",IF(ISBLANK(G44),(O44+(K44*35)+(L44*35^1.5)+(0.00000048314*35^2)),(O44+(K44*G44)+(L44*G44^1.5)+(0.00000048314*G44^2))))</f>
        <v>1.02725694726163</v>
      </c>
      <c r="N44" s="120" t="n">
        <f aca="false">IF(ISBLANK(D44),"",IF(ISBLANK(G44),J44*(1+0.00001*(35-20)),J44*(1+0.00001*(G44-20))))</f>
        <v>113.8270248379</v>
      </c>
      <c r="O44" s="119" t="n">
        <f aca="false">IF(ISBLANK(E44),"",(0.999842594+(0.00006793952*E44)-(0.00000909529*E44^2)+(0.0000001001685*E44^3)-(0.000000001120083*E44^4)+(0.000000000006536332*E44^5)))</f>
        <v>0.999856904530436</v>
      </c>
      <c r="P44" s="121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5.72584134839328</v>
      </c>
      <c r="Q44" s="122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5.57391348255832</v>
      </c>
      <c r="R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255.716074619244</v>
      </c>
      <c r="S44" s="123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248.930976131054</v>
      </c>
      <c r="T44" s="32" t="n">
        <v>0.01</v>
      </c>
      <c r="U44" s="32" t="n">
        <v>0.01</v>
      </c>
      <c r="V44" s="124" t="n">
        <v>19.7</v>
      </c>
      <c r="W44" s="124" t="n">
        <v>19.3</v>
      </c>
      <c r="X44" s="124" t="n">
        <v>19.7</v>
      </c>
      <c r="Y44" s="124" t="n">
        <v>19.2</v>
      </c>
      <c r="Z44" s="32" t="n">
        <v>1.4</v>
      </c>
      <c r="AA44" s="32" t="n">
        <v>1.37</v>
      </c>
      <c r="AB44" s="124" t="n">
        <v>24</v>
      </c>
      <c r="AC44" s="124" t="n">
        <v>23.5</v>
      </c>
    </row>
    <row r="45" customFormat="false" ht="15.75" hidden="false" customHeight="false" outlineLevel="0" collapsed="false">
      <c r="A45" s="112" t="n">
        <f aca="false">IF(ISBLANK(VLOOKUP(D45,'Volumes flacons'!A5:C623,3)),0,1)</f>
        <v>1</v>
      </c>
      <c r="B45" s="113" t="n">
        <f aca="false">IF(ISBLANK(D45),0,IF(ISBLANK(E45),0,IF(ISBLANK(F45),0,1)))</f>
        <v>1</v>
      </c>
      <c r="C45" s="114" t="n">
        <v>11</v>
      </c>
      <c r="D45" s="115" t="n">
        <v>2198</v>
      </c>
      <c r="E45" s="115" t="n">
        <v>8.2</v>
      </c>
      <c r="F45" s="116" t="n">
        <v>5.665</v>
      </c>
      <c r="G45" s="117" t="n">
        <v>34.958</v>
      </c>
      <c r="H45" s="115" t="n">
        <v>2000</v>
      </c>
      <c r="I45" s="115" t="n">
        <v>2021.9</v>
      </c>
      <c r="J45" s="154" t="n">
        <v>113.13</v>
      </c>
      <c r="K45" s="119" t="n">
        <f aca="false">IF(ISBLANK(E45),"",(0.000824493-(0.0000040899*E45)+(0.000000076438*E45^2)-(0.00000000082467*E45^3)+(0.0000000000053875*E45^4)))</f>
        <v>0.00079566517253126</v>
      </c>
      <c r="L45" s="119" t="n">
        <f aca="false">IF(ISBLANK(E45),"",(-0.00000572466+(0.00000010227*E45)-(0.0000000016546*E45^2)))</f>
        <v>-4.997301304E-006</v>
      </c>
      <c r="M45" s="119" t="n">
        <f aca="false">IF(ISBLANK(E45),"",IF(ISBLANK(G45),(O45+(K45*35)+(L45*35^1.5)+(0.00000048314*35^2)),(O45+(K45*G45)+(L45*G45^1.5)+(0.00000048314*G45^2))))</f>
        <v>1.02721093551871</v>
      </c>
      <c r="N45" s="120" t="n">
        <f aca="false">IF(ISBLANK(D45),"",IF(ISBLANK(G45),J45*(1+0.00001*(35-20)),J45*(1+0.00001*(G45-20))))</f>
        <v>113.1469219854</v>
      </c>
      <c r="O45" s="119" t="n">
        <f aca="false">IF(ISBLANK(E45),"",(0.999842594+(0.00006793952*E45)-(0.00000909529*E45^2)+(0.0000001001685*E45^3)-(0.000000001120083*E45^4)+(0.000000000006536332*E45^5)))</f>
        <v>0.999838538658805</v>
      </c>
      <c r="P45" s="121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5.72742901355014</v>
      </c>
      <c r="Q45" s="122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5.5757087619574</v>
      </c>
      <c r="R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255.786979745149</v>
      </c>
      <c r="S45" s="123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249.011153309018</v>
      </c>
      <c r="T45" s="32" t="n">
        <v>0.01</v>
      </c>
      <c r="U45" s="32" t="n">
        <v>0.01</v>
      </c>
      <c r="V45" s="124" t="n">
        <v>19.8</v>
      </c>
      <c r="W45" s="124" t="n">
        <v>19.4</v>
      </c>
      <c r="X45" s="124" t="n">
        <v>19.8</v>
      </c>
      <c r="Y45" s="124" t="n">
        <v>19.4</v>
      </c>
      <c r="Z45" s="32" t="n">
        <v>1.4</v>
      </c>
      <c r="AA45" s="32" t="n">
        <v>1.37</v>
      </c>
      <c r="AB45" s="124" t="n">
        <v>23.8</v>
      </c>
      <c r="AC45" s="124" t="n">
        <v>23.3</v>
      </c>
    </row>
    <row r="46" customFormat="false" ht="15.75" hidden="false" customHeight="false" outlineLevel="0" collapsed="false">
      <c r="A46" s="112" t="n">
        <f aca="false">IF(ISBLANK(VLOOKUP(D46,'Volumes flacons'!A5:C623,3)),0,1)</f>
        <v>1</v>
      </c>
      <c r="B46" s="113" t="n">
        <f aca="false">IF(ISBLANK(D46),0,IF(ISBLANK(E46),0,IF(ISBLANK(F46),0,1)))</f>
        <v>0</v>
      </c>
      <c r="C46" s="114" t="n">
        <v>12</v>
      </c>
      <c r="D46" s="115"/>
      <c r="E46" s="115"/>
      <c r="F46" s="116"/>
      <c r="G46" s="117"/>
      <c r="H46" s="115"/>
      <c r="I46" s="115"/>
      <c r="J46" s="118"/>
      <c r="K46" s="119"/>
      <c r="L46" s="119"/>
      <c r="M46" s="119"/>
      <c r="N46" s="120"/>
      <c r="O46" s="119"/>
      <c r="P46" s="121"/>
      <c r="Q46" s="122"/>
      <c r="R46" s="123"/>
      <c r="S46" s="123"/>
      <c r="T46" s="32"/>
      <c r="U46" s="32"/>
      <c r="V46" s="124"/>
      <c r="W46" s="124"/>
      <c r="X46" s="32"/>
      <c r="Y46" s="32"/>
      <c r="Z46" s="124"/>
      <c r="AA46" s="133"/>
      <c r="AB46" s="133"/>
      <c r="AC46" s="133"/>
    </row>
    <row r="47" customFormat="false" ht="15.75" hidden="false" customHeight="false" outlineLevel="0" collapsed="false">
      <c r="A47" s="112" t="n">
        <f aca="false">IF(ISBLANK(VLOOKUP(D47,'Volumes flacons'!A5:C623,3)),0,1)</f>
        <v>1</v>
      </c>
      <c r="B47" s="113" t="n">
        <f aca="false">IF(ISBLANK(D47),0,IF(ISBLANK(E47),0,IF(ISBLANK(F47),0,1)))</f>
        <v>0</v>
      </c>
      <c r="C47" s="114" t="n">
        <v>13</v>
      </c>
      <c r="D47" s="115"/>
      <c r="E47" s="115"/>
      <c r="F47" s="116"/>
      <c r="G47" s="117"/>
      <c r="H47" s="115"/>
      <c r="I47" s="115"/>
      <c r="J47" s="118" t="str">
        <f aca="false">IF(ISBLANK(D47),"",IF(VLOOKUP(D47,'Volumes flacons'!$A$5:$C$989,2)=0,"",IF(D47&gt;'Volumes flacons'!$A$989,"Mauvais numéro",IF(D47&lt;'Volumes flacons'!$A$5,"Mauvais numéro",(VLOOKUP(D47,'Volumes flacons'!$A$5:$C$989,3))))))</f>
        <v/>
      </c>
      <c r="K47" s="119" t="str">
        <f aca="false">IF(ISBLANK(E47),"",(0.000824493-(0.0000040899*E47)+(0.000000076438*E47^2)-(0.00000000082467*E47^3)+(0.0000000000053875*E47^4)))</f>
        <v/>
      </c>
      <c r="L47" s="119" t="str">
        <f aca="false">IF(ISBLANK(E47),"",(-0.00000572466+(0.00000010227*E47)-(0.0000000016546*E47^2)))</f>
        <v/>
      </c>
      <c r="M47" s="119" t="str">
        <f aca="false">IF(ISBLANK(E47),"",IF(ISBLANK(G47),(O47+(K47*35)+(L47*35^1.5)+(0.00000048314*35^2)),(O47+(K47*G47)+(L47*G47^1.5)+(0.00000048314*G47^2))))</f>
        <v/>
      </c>
      <c r="N47" s="120" t="str">
        <f aca="false">IF(ISBLANK(D47),"",IF(ISBLANK(G47),J47*(1+0.00001*(35-20)),J47*(1+0.00001*(G47-20))))</f>
        <v/>
      </c>
      <c r="O47" s="119" t="str">
        <f aca="false">IF(ISBLANK(E47),"",(0.999842594+(0.00006793952*E47)-(0.00000909529*E47^2)+(0.0000001001685*E47^3)-(0.000000001120083*E47^4)+(0.000000000006536332*E47^5)))</f>
        <v/>
      </c>
      <c r="P47" s="121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2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3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4"/>
      <c r="W47" s="124"/>
      <c r="X47" s="32"/>
      <c r="Y47" s="32"/>
      <c r="Z47" s="124"/>
      <c r="AA47" s="133"/>
      <c r="AB47" s="133"/>
      <c r="AC47" s="133"/>
    </row>
    <row r="48" customFormat="false" ht="15.75" hidden="false" customHeight="false" outlineLevel="0" collapsed="false">
      <c r="A48" s="112" t="n">
        <f aca="false">IF(ISBLANK(VLOOKUP(D48,'Volumes flacons'!A5:C623,3)),0,1)</f>
        <v>1</v>
      </c>
      <c r="B48" s="113" t="n">
        <f aca="false">IF(ISBLANK(D48),0,IF(ISBLANK(E48),0,IF(ISBLANK(F48),0,1)))</f>
        <v>0</v>
      </c>
      <c r="C48" s="114" t="n">
        <v>14</v>
      </c>
      <c r="D48" s="115"/>
      <c r="E48" s="115"/>
      <c r="F48" s="116"/>
      <c r="G48" s="117"/>
      <c r="H48" s="115"/>
      <c r="I48" s="115"/>
      <c r="J48" s="118" t="str">
        <f aca="false">IF(ISBLANK(D48),"",IF(VLOOKUP(D48,'Volumes flacons'!$A$5:$C$989,2)=0,"",IF(D48&gt;'Volumes flacons'!$A$989,"Mauvais numéro",IF(D48&lt;'Volumes flacons'!$A$5,"Mauvais numéro",(VLOOKUP(D48,'Volumes flacons'!$A$5:$C$989,3))))))</f>
        <v/>
      </c>
      <c r="K48" s="119" t="str">
        <f aca="false">IF(ISBLANK(E48),"",(0.000824493-(0.0000040899*E48)+(0.000000076438*E48^2)-(0.00000000082467*E48^3)+(0.0000000000053875*E48^4)))</f>
        <v/>
      </c>
      <c r="L48" s="119" t="str">
        <f aca="false">IF(ISBLANK(E48),"",(-0.00000572466+(0.00000010227*E48)-(0.0000000016546*E48^2)))</f>
        <v/>
      </c>
      <c r="M48" s="119" t="str">
        <f aca="false">IF(ISBLANK(E48),"",IF(ISBLANK(G48),(O48+(K48*35)+(L48*35^1.5)+(0.00000048314*35^2)),(O48+(K48*G48)+(L48*G48^1.5)+(0.00000048314*G48^2))))</f>
        <v/>
      </c>
      <c r="N48" s="120" t="str">
        <f aca="false">IF(ISBLANK(D48),"",IF(ISBLANK(G48),J48*(1+0.00001*(35-20)),J48*(1+0.00001*(G48-20))))</f>
        <v/>
      </c>
      <c r="O48" s="119" t="str">
        <f aca="false">IF(ISBLANK(E48),"",(0.999842594+(0.00006793952*E48)-(0.00000909529*E48^2)+(0.0000001001685*E48^3)-(0.000000001120083*E48^4)+(0.000000000006536332*E48^5)))</f>
        <v/>
      </c>
      <c r="P48" s="121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2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32"/>
      <c r="U48" s="32"/>
      <c r="V48" s="124"/>
      <c r="W48" s="124"/>
      <c r="X48" s="32"/>
      <c r="Y48" s="32"/>
      <c r="Z48" s="124"/>
      <c r="AA48" s="133"/>
      <c r="AB48" s="133"/>
      <c r="AC48" s="133"/>
    </row>
    <row r="49" customFormat="false" ht="15.75" hidden="false" customHeight="false" outlineLevel="0" collapsed="false">
      <c r="A49" s="112" t="n">
        <f aca="false">IF(ISBLANK(VLOOKUP(D49,'Volumes flacons'!A5:C623,3)),0,1)</f>
        <v>1</v>
      </c>
      <c r="B49" s="113" t="n">
        <f aca="false">IF(ISBLANK(D49),0,IF(ISBLANK(E49),0,IF(ISBLANK(F49),0,1)))</f>
        <v>0</v>
      </c>
      <c r="C49" s="114" t="n">
        <v>15</v>
      </c>
      <c r="D49" s="115"/>
      <c r="E49" s="115"/>
      <c r="F49" s="116"/>
      <c r="G49" s="117"/>
      <c r="H49" s="115"/>
      <c r="I49" s="115"/>
      <c r="J49" s="118" t="str">
        <f aca="false">IF(ISBLANK(D49),"",IF(VLOOKUP(D49,'Volumes flacons'!$A$5:$C$989,2)=0,"",IF(D49&gt;'Volumes flacons'!$A$989,"Mauvais numéro",IF(D49&lt;'Volumes flacons'!$A$5,"Mauvais numéro",(VLOOKUP(D49,'Volumes flacons'!$A$5:$C$989,3))))))</f>
        <v/>
      </c>
      <c r="K49" s="119" t="str">
        <f aca="false">IF(ISBLANK(E49),"",(0.000824493-(0.0000040899*E49)+(0.000000076438*E49^2)-(0.00000000082467*E49^3)+(0.0000000000053875*E49^4)))</f>
        <v/>
      </c>
      <c r="L49" s="119" t="str">
        <f aca="false">IF(ISBLANK(E49),"",(-0.00000572466+(0.00000010227*E49)-(0.0000000016546*E49^2)))</f>
        <v/>
      </c>
      <c r="M49" s="119" t="str">
        <f aca="false">IF(ISBLANK(E49),"",IF(ISBLANK(G49),(O49+(K49*35)+(L49*35^1.5)+(0.00000048314*35^2)),(O49+(K49*G49)+(L49*G49^1.5)+(0.00000048314*G49^2))))</f>
        <v/>
      </c>
      <c r="N49" s="120" t="str">
        <f aca="false">IF(ISBLANK(D49),"",IF(ISBLANK(G49),J49*(1+0.00001*(35-20)),J49*(1+0.00001*(G49-20))))</f>
        <v/>
      </c>
      <c r="O49" s="119" t="str">
        <f aca="false">IF(ISBLANK(E49),"",(0.999842594+(0.00006793952*E49)-(0.00000909529*E49^2)+(0.0000001001685*E49^3)-(0.000000001120083*E49^4)+(0.000000000006536332*E49^5)))</f>
        <v/>
      </c>
      <c r="P49" s="121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2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4"/>
      <c r="W49" s="124"/>
      <c r="X49" s="32"/>
      <c r="Y49" s="32"/>
      <c r="Z49" s="124"/>
      <c r="AA49" s="32"/>
      <c r="AB49" s="124"/>
      <c r="AC49" s="124"/>
    </row>
    <row r="50" customFormat="false" ht="15.75" hidden="false" customHeight="false" outlineLevel="0" collapsed="false">
      <c r="A50" s="112" t="n">
        <f aca="false">IF(ISBLANK(VLOOKUP(D50,'Volumes flacons'!A5:C623,3)),0,1)</f>
        <v>1</v>
      </c>
      <c r="B50" s="113" t="n">
        <f aca="false">IF(ISBLANK(D50),0,IF(ISBLANK(E50),0,IF(ISBLANK(F50),0,1)))</f>
        <v>0</v>
      </c>
      <c r="C50" s="114" t="n">
        <v>16</v>
      </c>
      <c r="D50" s="115"/>
      <c r="E50" s="115"/>
      <c r="F50" s="116"/>
      <c r="G50" s="117"/>
      <c r="H50" s="115"/>
      <c r="I50" s="115"/>
      <c r="J50" s="118" t="str">
        <f aca="false">IF(ISBLANK(D50),"",IF(VLOOKUP(D50,'Volumes flacons'!$A$5:$C$989,2)=0,"",IF(D50&gt;'Volumes flacons'!$A$989,"Mauvais numéro",IF(D50&lt;'Volumes flacons'!$A$5,"Mauvais numéro",(VLOOKUP(D50,'Volumes flacons'!$A$5:$C$989,3))))))</f>
        <v/>
      </c>
      <c r="K50" s="119" t="str">
        <f aca="false">IF(ISBLANK(E50),"",(0.000824493-(0.0000040899*E50)+(0.000000076438*E50^2)-(0.00000000082467*E50^3)+(0.0000000000053875*E50^4)))</f>
        <v/>
      </c>
      <c r="L50" s="119" t="str">
        <f aca="false">IF(ISBLANK(E50),"",(-0.00000572466+(0.00000010227*E50)-(0.0000000016546*E50^2)))</f>
        <v/>
      </c>
      <c r="M50" s="119" t="str">
        <f aca="false">IF(ISBLANK(E50),"",IF(ISBLANK(G50),(O50+(K50*35)+(L50*35^1.5)+(0.00000048314*35^2)),(O50+(K50*G50)+(L50*G50^1.5)+(0.00000048314*G50^2))))</f>
        <v/>
      </c>
      <c r="N50" s="120" t="str">
        <f aca="false">IF(ISBLANK(D50),"",IF(ISBLANK(G50),J50*(1+0.00001*(35-20)),J50*(1+0.00001*(G50-20))))</f>
        <v/>
      </c>
      <c r="O50" s="119" t="str">
        <f aca="false">IF(ISBLANK(E50),"",(0.999842594+(0.00006793952*E50)-(0.00000909529*E50^2)+(0.0000001001685*E50^3)-(0.000000001120083*E50^4)+(0.000000000006536332*E50^5)))</f>
        <v/>
      </c>
      <c r="P50" s="121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2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3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4"/>
      <c r="W50" s="124"/>
      <c r="X50" s="32"/>
      <c r="Y50" s="32"/>
      <c r="Z50" s="124"/>
      <c r="AA50" s="133"/>
      <c r="AB50" s="133"/>
      <c r="AC50" s="133"/>
    </row>
    <row r="51" customFormat="false" ht="15.75" hidden="false" customHeight="false" outlineLevel="0" collapsed="false">
      <c r="A51" s="112" t="n">
        <f aca="false">IF(ISBLANK(VLOOKUP(D51,'Volumes flacons'!A5:C623,3)),0,1)</f>
        <v>1</v>
      </c>
      <c r="B51" s="113" t="n">
        <f aca="false">IF(ISBLANK(D51),0,IF(ISBLANK(E51),0,IF(ISBLANK(F51),0,1)))</f>
        <v>0</v>
      </c>
      <c r="C51" s="114" t="n">
        <v>17</v>
      </c>
      <c r="D51" s="115"/>
      <c r="E51" s="115"/>
      <c r="F51" s="116"/>
      <c r="G51" s="117"/>
      <c r="H51" s="115"/>
      <c r="I51" s="115"/>
      <c r="J51" s="118" t="str">
        <f aca="false">IF(ISBLANK(D51),"",IF(VLOOKUP(D51,'Volumes flacons'!$A$5:$C$989,2)=0,"",IF(D51&gt;'Volumes flacons'!$A$989,"Mauvais numéro",IF(D51&lt;'Volumes flacons'!$A$5,"Mauvais numéro",(VLOOKUP(D51,'Volumes flacons'!$A$5:$C$989,3))))))</f>
        <v/>
      </c>
      <c r="K51" s="119" t="str">
        <f aca="false">IF(ISBLANK(E51),"",(0.000824493-(0.0000040899*E51)+(0.000000076438*E51^2)-(0.00000000082467*E51^3)+(0.0000000000053875*E51^4)))</f>
        <v/>
      </c>
      <c r="L51" s="119" t="str">
        <f aca="false">IF(ISBLANK(E51),"",(-0.00000572466+(0.00000010227*E51)-(0.0000000016546*E51^2)))</f>
        <v/>
      </c>
      <c r="M51" s="119" t="str">
        <f aca="false">IF(ISBLANK(E51),"",IF(ISBLANK(G51),(O51+(K51*35)+(L51*35^1.5)+(0.00000048314*35^2)),(O51+(K51*G51)+(L51*G51^1.5)+(0.00000048314*G51^2))))</f>
        <v/>
      </c>
      <c r="N51" s="120" t="str">
        <f aca="false">IF(ISBLANK(D51),"",IF(ISBLANK(G51),J51*(1+0.00001*(35-20)),J51*(1+0.00001*(G51-20))))</f>
        <v/>
      </c>
      <c r="O51" s="119" t="str">
        <f aca="false">IF(ISBLANK(E51),"",(0.999842594+(0.00006793952*E51)-(0.00000909529*E51^2)+(0.0000001001685*E51^3)-(0.000000001120083*E51^4)+(0.000000000006536332*E51^5)))</f>
        <v/>
      </c>
      <c r="P51" s="121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2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3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4"/>
      <c r="W51" s="124"/>
      <c r="X51" s="32"/>
      <c r="Y51" s="32"/>
      <c r="Z51" s="124"/>
      <c r="AA51" s="32"/>
      <c r="AB51" s="124"/>
      <c r="AC51" s="124"/>
    </row>
    <row r="52" customFormat="false" ht="15.75" hidden="false" customHeight="false" outlineLevel="0" collapsed="false">
      <c r="A52" s="112" t="n">
        <f aca="false">IF(ISBLANK(VLOOKUP(D52,'Volumes flacons'!A5:C623,3)),0,1)</f>
        <v>1</v>
      </c>
      <c r="B52" s="113" t="n">
        <f aca="false">IF(ISBLANK(D52),0,IF(ISBLANK(E52),0,IF(ISBLANK(F52),0,1)))</f>
        <v>0</v>
      </c>
      <c r="C52" s="114" t="n">
        <v>18</v>
      </c>
      <c r="D52" s="115"/>
      <c r="E52" s="115"/>
      <c r="F52" s="116"/>
      <c r="G52" s="117"/>
      <c r="H52" s="115"/>
      <c r="I52" s="115"/>
      <c r="J52" s="118" t="str">
        <f aca="false">IF(ISBLANK(D52),"",IF(VLOOKUP(D52,'Volumes flacons'!$A$5:$C$989,2)=0,"",IF(D52&gt;'Volumes flacons'!$A$989,"Mauvais numéro",IF(D52&lt;'Volumes flacons'!$A$5,"Mauvais numéro",(VLOOKUP(D52,'Volumes flacons'!$A$5:$C$989,3))))))</f>
        <v/>
      </c>
      <c r="K52" s="119" t="str">
        <f aca="false">IF(ISBLANK(E52),"",(0.000824493-(0.0000040899*E52)+(0.000000076438*E52^2)-(0.00000000082467*E52^3)+(0.0000000000053875*E52^4)))</f>
        <v/>
      </c>
      <c r="L52" s="119" t="str">
        <f aca="false">IF(ISBLANK(E52),"",(-0.00000572466+(0.00000010227*E52)-(0.0000000016546*E52^2)))</f>
        <v/>
      </c>
      <c r="M52" s="119" t="str">
        <f aca="false">IF(ISBLANK(E52),"",IF(ISBLANK(G52),(O52+(K52*35)+(L52*35^1.5)+(0.00000048314*35^2)),(O52+(K52*G52)+(L52*G52^1.5)+(0.00000048314*G52^2))))</f>
        <v/>
      </c>
      <c r="N52" s="120" t="str">
        <f aca="false">IF(ISBLANK(D52),"",IF(ISBLANK(G52),J52*(1+0.00001*(35-20)),J52*(1+0.00001*(G52-20))))</f>
        <v/>
      </c>
      <c r="O52" s="119" t="str">
        <f aca="false">IF(ISBLANK(E52),"",(0.999842594+(0.00006793952*E52)-(0.00000909529*E52^2)+(0.0000001001685*E52^3)-(0.000000001120083*E52^4)+(0.000000000006536332*E52^5)))</f>
        <v/>
      </c>
      <c r="P52" s="121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2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4"/>
      <c r="W52" s="124"/>
      <c r="X52" s="32"/>
      <c r="Y52" s="32"/>
      <c r="Z52" s="124"/>
      <c r="AA52" s="133"/>
      <c r="AB52" s="133"/>
      <c r="AC52" s="133"/>
    </row>
    <row r="53" customFormat="false" ht="15.75" hidden="false" customHeight="false" outlineLevel="0" collapsed="false">
      <c r="A53" s="112" t="n">
        <f aca="false">IF(ISBLANK(VLOOKUP(D53,'Volumes flacons'!A5:C623,3)),0,1)</f>
        <v>1</v>
      </c>
      <c r="B53" s="113" t="n">
        <f aca="false">IF(ISBLANK(D53),0,IF(ISBLANK(E53),0,IF(ISBLANK(F53),0,1)))</f>
        <v>0</v>
      </c>
      <c r="C53" s="114" t="n">
        <v>19</v>
      </c>
      <c r="D53" s="115"/>
      <c r="E53" s="115"/>
      <c r="F53" s="116"/>
      <c r="G53" s="117"/>
      <c r="H53" s="115"/>
      <c r="I53" s="115"/>
      <c r="J53" s="118" t="str">
        <f aca="false">IF(ISBLANK(D53),"",IF(VLOOKUP(D53,'Volumes flacons'!$A$5:$C$989,2)=0,"",IF(D53&gt;'Volumes flacons'!$A$989,"Mauvais numéro",IF(D53&lt;'Volumes flacons'!$A$5,"Mauvais numéro",(VLOOKUP(D53,'Volumes flacons'!$A$5:$C$989,3))))))</f>
        <v/>
      </c>
      <c r="K53" s="119" t="str">
        <f aca="false">IF(ISBLANK(E53),"",(0.000824493-(0.0000040899*E53)+(0.000000076438*E53^2)-(0.00000000082467*E53^3)+(0.0000000000053875*E53^4)))</f>
        <v/>
      </c>
      <c r="L53" s="119" t="str">
        <f aca="false">IF(ISBLANK(E53),"",(-0.00000572466+(0.00000010227*E53)-(0.0000000016546*E53^2)))</f>
        <v/>
      </c>
      <c r="M53" s="119" t="str">
        <f aca="false">IF(ISBLANK(E53),"",IF(ISBLANK(G53),(O53+(K53*35)+(L53*35^1.5)+(0.00000048314*35^2)),(O53+(K53*G53)+(L53*G53^1.5)+(0.00000048314*G53^2))))</f>
        <v/>
      </c>
      <c r="N53" s="120" t="str">
        <f aca="false">IF(ISBLANK(D53),"",IF(ISBLANK(G53),J53*(1+0.00001*(35-20)),J53*(1+0.00001*(G53-20))))</f>
        <v/>
      </c>
      <c r="O53" s="119" t="str">
        <f aca="false">IF(ISBLANK(E53),"",(0.999842594+(0.00006793952*E53)-(0.00000909529*E53^2)+(0.0000001001685*E53^3)-(0.000000001120083*E53^4)+(0.000000000006536332*E53^5)))</f>
        <v/>
      </c>
      <c r="P53" s="121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2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3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4"/>
      <c r="W53" s="124"/>
      <c r="X53" s="32"/>
      <c r="Y53" s="32"/>
      <c r="Z53" s="124"/>
      <c r="AA53" s="133"/>
      <c r="AB53" s="133"/>
      <c r="AC53" s="133"/>
    </row>
    <row r="54" customFormat="false" ht="15.75" hidden="false" customHeight="false" outlineLevel="0" collapsed="false">
      <c r="A54" s="112" t="n">
        <f aca="false">IF(ISBLANK(VLOOKUP(D54,'Volumes flacons'!A5:C623,3)),0,1)</f>
        <v>1</v>
      </c>
      <c r="B54" s="113" t="n">
        <f aca="false">IF(ISBLANK(D54),0,IF(ISBLANK(E54),0,IF(ISBLANK(F54),0,1)))</f>
        <v>0</v>
      </c>
      <c r="C54" s="114" t="n">
        <v>20</v>
      </c>
      <c r="D54" s="115"/>
      <c r="E54" s="115"/>
      <c r="F54" s="116"/>
      <c r="G54" s="117"/>
      <c r="H54" s="115"/>
      <c r="I54" s="115"/>
      <c r="J54" s="118" t="str">
        <f aca="false">IF(ISBLANK(D54),"",IF(VLOOKUP(D54,'Volumes flacons'!$A$5:$C$989,2)=0,"",IF(D54&gt;'Volumes flacons'!$A$989,"Mauvais numéro",IF(D54&lt;'Volumes flacons'!$A$5,"Mauvais numéro",(VLOOKUP(D54,'Volumes flacons'!$A$5:$C$989,3))))))</f>
        <v/>
      </c>
      <c r="K54" s="119" t="str">
        <f aca="false">IF(ISBLANK(E54),"",(0.000824493-(0.0000040899*E54)+(0.000000076438*E54^2)-(0.00000000082467*E54^3)+(0.0000000000053875*E54^4)))</f>
        <v/>
      </c>
      <c r="L54" s="119" t="str">
        <f aca="false">IF(ISBLANK(E54),"",(-0.00000572466+(0.00000010227*E54)-(0.0000000016546*E54^2)))</f>
        <v/>
      </c>
      <c r="M54" s="119" t="str">
        <f aca="false">IF(ISBLANK(E54),"",IF(ISBLANK(G54),(O54+(K54*35)+(L54*35^1.5)+(0.00000048314*35^2)),(O54+(K54*G54)+(L54*G54^1.5)+(0.00000048314*G54^2))))</f>
        <v/>
      </c>
      <c r="N54" s="120" t="str">
        <f aca="false">IF(ISBLANK(D54),"",IF(ISBLANK(G54),J54*(1+0.00001*(35-20)),J54*(1+0.00001*(G54-20))))</f>
        <v/>
      </c>
      <c r="O54" s="119" t="str">
        <f aca="false">IF(ISBLANK(E54),"",(0.999842594+(0.00006793952*E54)-(0.00000909529*E54^2)+(0.0000001001685*E54^3)-(0.000000001120083*E54^4)+(0.000000000006536332*E54^5)))</f>
        <v/>
      </c>
      <c r="P54" s="121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2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customFormat="false" ht="15.75" hidden="false" customHeight="false" outlineLevel="0" collapsed="false">
      <c r="A55" s="112" t="n">
        <f aca="false">IF(ISBLANK(VLOOKUP(D55,'Volumes flacons'!A5:C623,3)),0,1)</f>
        <v>1</v>
      </c>
      <c r="B55" s="113" t="n">
        <f aca="false">IF(ISBLANK(D55),0,IF(ISBLANK(E55),0,IF(ISBLANK(F55),0,1)))</f>
        <v>0</v>
      </c>
      <c r="C55" s="114" t="n">
        <v>21</v>
      </c>
      <c r="D55" s="115"/>
      <c r="E55" s="115"/>
      <c r="F55" s="116"/>
      <c r="G55" s="117"/>
      <c r="H55" s="115"/>
      <c r="I55" s="115"/>
      <c r="J55" s="118" t="str">
        <f aca="false">IF(ISBLANK(D55),"",IF(VLOOKUP(D55,'Volumes flacons'!$A$5:$C$989,2)=0,"",IF(D55&gt;'Volumes flacons'!$A$989,"Mauvais numéro",IF(D55&lt;'Volumes flacons'!$A$5,"Mauvais numéro",(VLOOKUP(D55,'Volumes flacons'!$A$5:$C$989,3))))))</f>
        <v/>
      </c>
      <c r="K55" s="119" t="str">
        <f aca="false">IF(ISBLANK(E55),"",(0.000824493-(0.0000040899*E55)+(0.000000076438*E55^2)-(0.00000000082467*E55^3)+(0.0000000000053875*E55^4)))</f>
        <v/>
      </c>
      <c r="L55" s="119" t="str">
        <f aca="false">IF(ISBLANK(E55),"",(-0.00000572466+(0.00000010227*E55)-(0.0000000016546*E55^2)))</f>
        <v/>
      </c>
      <c r="M55" s="119" t="str">
        <f aca="false">IF(ISBLANK(E55),"",IF(ISBLANK(G55),(O55+(K55*35)+(L55*35^1.5)+(0.00000048314*35^2)),(O55+(K55*G55)+(L55*G55^1.5)+(0.00000048314*G55^2))))</f>
        <v/>
      </c>
      <c r="N55" s="120" t="str">
        <f aca="false">IF(ISBLANK(D55),"",IF(ISBLANK(G55),J55*(1+0.00001*(35-20)),J55*(1+0.00001*(G55-20))))</f>
        <v/>
      </c>
      <c r="O55" s="119" t="str">
        <f aca="false">IF(ISBLANK(E55),"",(0.999842594+(0.00006793952*E55)-(0.00000909529*E55^2)+(0.0000001001685*E55^3)-(0.000000001120083*E55^4)+(0.000000000006536332*E55^5)))</f>
        <v/>
      </c>
      <c r="P55" s="121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2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3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customFormat="false" ht="15.75" hidden="false" customHeight="false" outlineLevel="0" collapsed="false">
      <c r="A56" s="112" t="n">
        <f aca="false">IF(ISBLANK(VLOOKUP(D56,'Volumes flacons'!A5:C623,3)),0,1)</f>
        <v>1</v>
      </c>
      <c r="B56" s="113" t="n">
        <f aca="false">IF(ISBLANK(D56),0,IF(ISBLANK(E56),0,IF(ISBLANK(F56),0,1)))</f>
        <v>0</v>
      </c>
      <c r="C56" s="114" t="n">
        <v>22</v>
      </c>
      <c r="D56" s="115"/>
      <c r="E56" s="115"/>
      <c r="F56" s="116"/>
      <c r="G56" s="117"/>
      <c r="H56" s="115"/>
      <c r="I56" s="115"/>
      <c r="J56" s="118" t="str">
        <f aca="false">IF(ISBLANK(D56),"",IF(VLOOKUP(D56,'Volumes flacons'!$A$5:$C$989,2)=0,"",IF(D56&gt;'Volumes flacons'!$A$989,"Mauvais numéro",IF(D56&lt;'Volumes flacons'!$A$5,"Mauvais numéro",(VLOOKUP(D56,'Volumes flacons'!$A$5:$C$989,3))))))</f>
        <v/>
      </c>
      <c r="K56" s="119" t="str">
        <f aca="false">IF(ISBLANK(E56),"",(0.000824493-(0.0000040899*E56)+(0.000000076438*E56^2)-(0.00000000082467*E56^3)+(0.0000000000053875*E56^4)))</f>
        <v/>
      </c>
      <c r="L56" s="119" t="str">
        <f aca="false">IF(ISBLANK(E56),"",(-0.00000572466+(0.00000010227*E56)-(0.0000000016546*E56^2)))</f>
        <v/>
      </c>
      <c r="M56" s="119" t="str">
        <f aca="false">IF(ISBLANK(E56),"",IF(ISBLANK(G56),(O56+(K56*35)+(L56*35^1.5)+(0.00000048314*35^2)),(O56+(K56*G56)+(L56*G56^1.5)+(0.00000048314*G56^2))))</f>
        <v/>
      </c>
      <c r="N56" s="120" t="str">
        <f aca="false">IF(ISBLANK(D56),"",IF(ISBLANK(G56),J56*(1+0.00001*(35-20)),J56*(1+0.00001*(G56-20))))</f>
        <v/>
      </c>
      <c r="O56" s="119" t="str">
        <f aca="false">IF(ISBLANK(E56),"",(0.999842594+(0.00006793952*E56)-(0.00000909529*E56^2)+(0.0000001001685*E56^3)-(0.000000001120083*E56^4)+(0.000000000006536332*E56^5)))</f>
        <v/>
      </c>
      <c r="P56" s="121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2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3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4"/>
      <c r="W56" s="124"/>
      <c r="X56" s="124"/>
      <c r="Y56" s="124"/>
      <c r="Z56" s="32"/>
      <c r="AA56" s="32"/>
      <c r="AB56" s="124"/>
      <c r="AC56" s="124"/>
    </row>
    <row r="57" customFormat="false" ht="15.75" hidden="false" customHeight="false" outlineLevel="0" collapsed="false">
      <c r="A57" s="112" t="n">
        <f aca="false">IF(ISBLANK(VLOOKUP(D57,'Volumes flacons'!A5:C623,3)),0,1)</f>
        <v>1</v>
      </c>
      <c r="B57" s="113" t="n">
        <f aca="false">IF(ISBLANK(D57),0,IF(ISBLANK(E57),0,IF(ISBLANK(F57),0,1)))</f>
        <v>0</v>
      </c>
      <c r="C57" s="114" t="n">
        <v>23</v>
      </c>
      <c r="D57" s="115"/>
      <c r="E57" s="115"/>
      <c r="F57" s="116"/>
      <c r="G57" s="117"/>
      <c r="H57" s="115"/>
      <c r="I57" s="115"/>
      <c r="J57" s="118" t="str">
        <f aca="false">IF(ISBLANK(D57),"",IF(VLOOKUP(D57,'Volumes flacons'!$A$5:$C$989,2)=0,"",IF(D57&gt;'Volumes flacons'!$A$989,"Mauvais numéro",IF(D57&lt;'Volumes flacons'!$A$5,"Mauvais numéro",(VLOOKUP(D57,'Volumes flacons'!$A$5:$C$989,3))))))</f>
        <v/>
      </c>
      <c r="K57" s="119" t="str">
        <f aca="false">IF(ISBLANK(E57),"",(0.000824493-(0.0000040899*E57)+(0.000000076438*E57^2)-(0.00000000082467*E57^3)+(0.0000000000053875*E57^4)))</f>
        <v/>
      </c>
      <c r="L57" s="119" t="str">
        <f aca="false">IF(ISBLANK(E57),"",(-0.00000572466+(0.00000010227*E57)-(0.0000000016546*E57^2)))</f>
        <v/>
      </c>
      <c r="M57" s="119" t="str">
        <f aca="false">IF(ISBLANK(E57),"",IF(ISBLANK(G57),(O57+(K57*35)+(L57*35^1.5)+(0.00000048314*35^2)),(O57+(K57*G57)+(L57*G57^1.5)+(0.00000048314*G57^2))))</f>
        <v/>
      </c>
      <c r="N57" s="120" t="str">
        <f aca="false">IF(ISBLANK(D57),"",IF(ISBLANK(G57),J57*(1+0.00001*(35-20)),J57*(1+0.00001*(G57-20))))</f>
        <v/>
      </c>
      <c r="O57" s="119" t="str">
        <f aca="false">IF(ISBLANK(E57),"",(0.999842594+(0.00006793952*E57)-(0.00000909529*E57^2)+(0.0000001001685*E57^3)-(0.000000001120083*E57^4)+(0.000000000006536332*E57^5)))</f>
        <v/>
      </c>
      <c r="P57" s="121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2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3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customFormat="false" ht="15.75" hidden="false" customHeight="false" outlineLevel="0" collapsed="false">
      <c r="A58" s="112" t="n">
        <f aca="false">IF(ISBLANK(VLOOKUP(D58,'Volumes flacons'!A5:C623,3)),0,1)</f>
        <v>1</v>
      </c>
      <c r="B58" s="113" t="n">
        <f aca="false">IF(ISBLANK(D58),0,IF(ISBLANK(E58),0,IF(ISBLANK(F58),0,1)))</f>
        <v>0</v>
      </c>
      <c r="C58" s="114" t="n">
        <v>24</v>
      </c>
      <c r="D58" s="115"/>
      <c r="E58" s="115"/>
      <c r="F58" s="116"/>
      <c r="G58" s="117"/>
      <c r="H58" s="115"/>
      <c r="I58" s="115"/>
      <c r="J58" s="118" t="str">
        <f aca="false">IF(ISBLANK(D58),"",IF(VLOOKUP(D58,'Volumes flacons'!$A$5:$C$989,2)=0,"",IF(D58&gt;'Volumes flacons'!$A$989,"Mauvais numéro",IF(D58&lt;'Volumes flacons'!$A$5,"Mauvais numéro",(VLOOKUP(D58,'Volumes flacons'!$A$5:$C$989,3))))))</f>
        <v/>
      </c>
      <c r="K58" s="119" t="str">
        <f aca="false">IF(ISBLANK(E58),"",(0.000824493-(0.0000040899*E58)+(0.000000076438*E58^2)-(0.00000000082467*E58^3)+(0.0000000000053875*E58^4)))</f>
        <v/>
      </c>
      <c r="L58" s="119" t="str">
        <f aca="false">IF(ISBLANK(E58),"",(-0.00000572466+(0.00000010227*E58)-(0.0000000016546*E58^2)))</f>
        <v/>
      </c>
      <c r="M58" s="119" t="str">
        <f aca="false">IF(ISBLANK(E58),"",IF(ISBLANK(G58),(O58+(K58*35)+(L58*35^1.5)+(0.00000048314*35^2)),(O58+(K58*G58)+(L58*G58^1.5)+(0.00000048314*G58^2))))</f>
        <v/>
      </c>
      <c r="N58" s="120" t="str">
        <f aca="false">IF(ISBLANK(D58),"",IF(ISBLANK(G58),J58*(1+0.00001*(35-20)),J58*(1+0.00001*(G58-20))))</f>
        <v/>
      </c>
      <c r="O58" s="119" t="str">
        <f aca="false">IF(ISBLANK(E58),"",(0.999842594+(0.00006793952*E58)-(0.00000909529*E58^2)+(0.0000001001685*E58^3)-(0.000000001120083*E58^4)+(0.000000000006536332*E58^5)))</f>
        <v/>
      </c>
      <c r="P58" s="12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60" customFormat="false" ht="22.5" hidden="false" customHeight="true" outlineLevel="0" collapsed="false"/>
    <row r="61" customFormat="false" ht="3" hidden="false" customHeight="true" outlineLevel="0" collapsed="false"/>
    <row r="62" customFormat="false" ht="21" hidden="false" customHeight="false" outlineLevel="0" collapsed="false">
      <c r="C62" s="136" t="s">
        <v>145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  <row r="68" customFormat="false" ht="15" hidden="false" customHeight="false" outlineLevel="0" collapsed="false">
      <c r="T68" s="0" t="s">
        <v>146</v>
      </c>
    </row>
    <row r="69" customFormat="false" ht="15" hidden="false" customHeight="false" outlineLevel="0" collapsed="false">
      <c r="T69" s="137" t="n">
        <f aca="false">AVERAGE(G35:G45)</f>
        <v>34.9580909090909</v>
      </c>
    </row>
    <row r="70" customFormat="false" ht="15" hidden="false" customHeight="false" outlineLevel="0" collapsed="false">
      <c r="T70" s="137" t="n">
        <f aca="false">STDEV(G35:G45)</f>
        <v>0.000539359889971732</v>
      </c>
    </row>
    <row r="72" customFormat="false" ht="15" hidden="false" customHeight="false" outlineLevel="0" collapsed="false">
      <c r="T72" s="0" t="n">
        <v>0</v>
      </c>
      <c r="U72" s="0" t="n">
        <f aca="false">T69-(2*$T$70)</f>
        <v>34.957012189311</v>
      </c>
      <c r="V72" s="0" t="n">
        <f aca="false">T69</f>
        <v>34.9580909090909</v>
      </c>
      <c r="W72" s="0" t="n">
        <f aca="false">T69+(2*$T$70)</f>
        <v>34.9591696288708</v>
      </c>
    </row>
    <row r="73" customFormat="false" ht="15" hidden="false" customHeight="false" outlineLevel="0" collapsed="false">
      <c r="T73" s="0" t="n">
        <v>12</v>
      </c>
      <c r="U73" s="0" t="n">
        <f aca="false">T69-(2*$T$70)</f>
        <v>34.957012189311</v>
      </c>
      <c r="V73" s="0" t="n">
        <f aca="false">T69</f>
        <v>34.9580909090909</v>
      </c>
      <c r="W73" s="0" t="n">
        <f aca="false">T69+(2*$T$70)</f>
        <v>34.9591696288708</v>
      </c>
    </row>
    <row r="75" customFormat="false" ht="15" hidden="false" customHeight="false" outlineLevel="0" collapsed="false">
      <c r="T75" s="0" t="s">
        <v>147</v>
      </c>
    </row>
    <row r="76" customFormat="false" ht="15" hidden="false" customHeight="false" outlineLevel="0" collapsed="false">
      <c r="T76" s="0" t="s">
        <v>143</v>
      </c>
      <c r="U76" s="0" t="s">
        <v>140</v>
      </c>
    </row>
    <row r="77" customFormat="false" ht="15" hidden="false" customHeight="false" outlineLevel="0" collapsed="false">
      <c r="T77" s="200" t="n">
        <f aca="false">AVERAGE(S35:S45)</f>
        <v>248.065161919212</v>
      </c>
    </row>
    <row r="78" customFormat="false" ht="15" hidden="false" customHeight="false" outlineLevel="0" collapsed="false">
      <c r="T78" s="200" t="n">
        <f aca="false">STDEV(S36:S46)</f>
        <v>0.639798048490471</v>
      </c>
    </row>
    <row r="80" customFormat="false" ht="15" hidden="false" customHeight="false" outlineLevel="0" collapsed="false">
      <c r="T80" s="0" t="n">
        <v>0</v>
      </c>
      <c r="U80" s="0" t="n">
        <f aca="false">V80-(2*T78)</f>
        <v>246.785565822231</v>
      </c>
      <c r="V80" s="0" t="n">
        <f aca="false">T77</f>
        <v>248.065161919212</v>
      </c>
      <c r="W80" s="0" t="n">
        <f aca="false">T77+(2*T78)</f>
        <v>249.344758016193</v>
      </c>
    </row>
    <row r="81" customFormat="false" ht="15" hidden="false" customHeight="false" outlineLevel="0" collapsed="false">
      <c r="T81" s="0" t="n">
        <v>12</v>
      </c>
      <c r="U81" s="0" t="n">
        <f aca="false">T77-(2*T78)</f>
        <v>246.785565822231</v>
      </c>
      <c r="V81" s="0" t="n">
        <f aca="false">T77</f>
        <v>248.065161919212</v>
      </c>
      <c r="W81" s="0" t="n">
        <f aca="false">T77+(2*T78)</f>
        <v>249.344758016193</v>
      </c>
    </row>
    <row r="84" customFormat="false" ht="15" hidden="false" customHeight="false" outlineLevel="0" collapsed="false">
      <c r="P84" s="0" t="n">
        <v>1</v>
      </c>
    </row>
    <row r="85" customFormat="false" ht="15" hidden="false" customHeight="false" outlineLevel="0" collapsed="false">
      <c r="P85" s="0" t="n">
        <v>2</v>
      </c>
    </row>
    <row r="86" customFormat="false" ht="15" hidden="false" customHeight="false" outlineLevel="0" collapsed="false">
      <c r="P86" s="0" t="n">
        <v>3</v>
      </c>
    </row>
    <row r="87" customFormat="false" ht="15" hidden="false" customHeight="false" outlineLevel="0" collapsed="false">
      <c r="P87" s="0" t="n">
        <v>4</v>
      </c>
    </row>
    <row r="88" customFormat="false" ht="15" hidden="false" customHeight="false" outlineLevel="0" collapsed="false">
      <c r="P88" s="0" t="n">
        <v>5</v>
      </c>
    </row>
    <row r="89" customFormat="false" ht="15" hidden="false" customHeight="false" outlineLevel="0" collapsed="false">
      <c r="P89" s="0" t="n">
        <v>6</v>
      </c>
    </row>
    <row r="90" customFormat="false" ht="15" hidden="false" customHeight="false" outlineLevel="0" collapsed="false">
      <c r="P90" s="0" t="n">
        <v>7</v>
      </c>
    </row>
    <row r="91" customFormat="false" ht="15" hidden="false" customHeight="false" outlineLevel="0" collapsed="false">
      <c r="P91" s="0" t="n">
        <v>8</v>
      </c>
    </row>
    <row r="92" customFormat="false" ht="15" hidden="false" customHeight="false" outlineLevel="0" collapsed="false">
      <c r="P92" s="0" t="n">
        <v>9</v>
      </c>
    </row>
    <row r="93" customFormat="false" ht="15" hidden="false" customHeight="false" outlineLevel="0" collapsed="false">
      <c r="P93" s="0" t="n">
        <v>10</v>
      </c>
    </row>
    <row r="94" customFormat="false" ht="15" hidden="false" customHeight="false" outlineLevel="0" collapsed="false">
      <c r="P94" s="0" t="n">
        <v>11</v>
      </c>
    </row>
    <row r="95" customFormat="false" ht="15" hidden="false" customHeight="false" outlineLevel="0" collapsed="false">
      <c r="P95" s="0" t="n">
        <v>12</v>
      </c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578" colorId="64" zoomScale="100" zoomScaleNormal="100" zoomScalePageLayoutView="100" workbookViewId="0">
      <selection pane="topLeft" activeCell="G671" activeCellId="0" sqref="G67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7.14"/>
    <col collapsed="false" customWidth="true" hidden="false" outlineLevel="0" max="2" min="2" style="0" width="2.71"/>
    <col collapsed="false" customWidth="true" hidden="false" outlineLevel="0" max="3" min="3" style="0" width="10"/>
    <col collapsed="false" customWidth="false" hidden="false" outlineLevel="0" max="5" min="5" style="142" width="11.43"/>
    <col collapsed="false" customWidth="false" hidden="false" outlineLevel="0" max="7" min="6" style="5" width="11.43"/>
  </cols>
  <sheetData>
    <row r="1" customFormat="false" ht="21" hidden="false" customHeight="false" outlineLevel="0" collapsed="false">
      <c r="B1" s="201" t="s">
        <v>175</v>
      </c>
      <c r="D1" s="202"/>
      <c r="E1" s="201"/>
    </row>
    <row r="3" customFormat="false" ht="15" hidden="false" customHeight="true" outlineLevel="0" collapsed="false">
      <c r="A3" s="203" t="s">
        <v>176</v>
      </c>
      <c r="B3" s="204"/>
      <c r="C3" s="205" t="s">
        <v>177</v>
      </c>
      <c r="D3" s="206" t="s">
        <v>178</v>
      </c>
      <c r="E3" s="204" t="s">
        <v>179</v>
      </c>
    </row>
    <row r="4" customFormat="false" ht="15" hidden="false" customHeight="false" outlineLevel="0" collapsed="false">
      <c r="A4" s="207"/>
      <c r="B4" s="204"/>
      <c r="C4" s="208" t="s">
        <v>29</v>
      </c>
      <c r="D4" s="206"/>
      <c r="E4" s="204"/>
    </row>
    <row r="5" customFormat="false" ht="15" hidden="false" customHeight="false" outlineLevel="0" collapsed="false">
      <c r="A5" s="209" t="n">
        <v>2</v>
      </c>
      <c r="B5" s="210" t="n">
        <f aca="false">IF(D5="x",0,IF(C5&lt;1,0,IF(C5&gt;1,1)))</f>
        <v>1</v>
      </c>
      <c r="C5" s="211" t="n">
        <v>129.44</v>
      </c>
      <c r="D5" s="212"/>
      <c r="E5" s="213" t="s">
        <v>53</v>
      </c>
    </row>
    <row r="6" customFormat="false" ht="15" hidden="false" customHeight="false" outlineLevel="0" collapsed="false">
      <c r="A6" s="209" t="n">
        <v>3</v>
      </c>
      <c r="B6" s="210" t="n">
        <f aca="false">IF(D6="x",0,IF(C6&lt;1,0,IF(C6&gt;1,1)))</f>
        <v>1</v>
      </c>
      <c r="C6" s="211" t="n">
        <v>130.72</v>
      </c>
      <c r="D6" s="212"/>
      <c r="E6" s="213" t="s">
        <v>53</v>
      </c>
    </row>
    <row r="7" customFormat="false" ht="15" hidden="false" customHeight="false" outlineLevel="0" collapsed="false">
      <c r="A7" s="209" t="n">
        <v>4</v>
      </c>
      <c r="B7" s="210" t="n">
        <f aca="false">IF(D7="x",0,IF(C7&lt;1,0,IF(C7&gt;1,1)))</f>
        <v>0</v>
      </c>
      <c r="C7" s="142"/>
      <c r="D7" s="212"/>
      <c r="E7" s="213" t="s">
        <v>53</v>
      </c>
    </row>
    <row r="8" customFormat="false" ht="15" hidden="false" customHeight="false" outlineLevel="0" collapsed="false">
      <c r="A8" s="214" t="n">
        <v>5</v>
      </c>
      <c r="B8" s="210" t="n">
        <f aca="false">IF(D8="x",0,IF(C8&lt;1,0,IF(C8&gt;1,1)))</f>
        <v>0</v>
      </c>
      <c r="C8" s="142"/>
      <c r="D8" s="215"/>
      <c r="E8" s="213" t="s">
        <v>53</v>
      </c>
    </row>
    <row r="9" customFormat="false" ht="15" hidden="false" customHeight="false" outlineLevel="0" collapsed="false">
      <c r="A9" s="209" t="n">
        <v>6</v>
      </c>
      <c r="B9" s="210" t="n">
        <f aca="false">IF(D9="x",0,IF(C9&lt;1,0,IF(C9&gt;1,1)))</f>
        <v>1</v>
      </c>
      <c r="C9" s="211" t="n">
        <v>119.74</v>
      </c>
      <c r="D9" s="212"/>
      <c r="E9" s="213" t="s">
        <v>53</v>
      </c>
    </row>
    <row r="10" customFormat="false" ht="15" hidden="false" customHeight="false" outlineLevel="0" collapsed="false">
      <c r="A10" s="214" t="n">
        <v>7</v>
      </c>
      <c r="B10" s="210" t="n">
        <f aca="false">IF(D10="x",0,IF(C10&lt;1,0,IF(C10&gt;1,1)))</f>
        <v>0</v>
      </c>
      <c r="C10" s="142"/>
      <c r="D10" s="215"/>
      <c r="E10" s="213" t="s">
        <v>53</v>
      </c>
    </row>
    <row r="11" customFormat="false" ht="15" hidden="false" customHeight="false" outlineLevel="0" collapsed="false">
      <c r="A11" s="209" t="n">
        <v>8</v>
      </c>
      <c r="B11" s="210" t="n">
        <f aca="false">IF(D11="x",0,IF(C11&lt;1,0,IF(C11&gt;1,1)))</f>
        <v>0</v>
      </c>
      <c r="C11" s="142"/>
      <c r="D11" s="215"/>
      <c r="E11" s="213" t="s">
        <v>53</v>
      </c>
    </row>
    <row r="12" customFormat="false" ht="15" hidden="false" customHeight="false" outlineLevel="0" collapsed="false">
      <c r="A12" s="214" t="n">
        <v>9</v>
      </c>
      <c r="B12" s="210" t="n">
        <f aca="false">IF(D12="x",0,IF(C12&lt;1,0,IF(C12&gt;1,1)))</f>
        <v>1</v>
      </c>
      <c r="C12" s="211" t="n">
        <v>120.63</v>
      </c>
      <c r="D12" s="215"/>
      <c r="E12" s="213" t="s">
        <v>53</v>
      </c>
    </row>
    <row r="13" customFormat="false" ht="15" hidden="false" customHeight="false" outlineLevel="0" collapsed="false">
      <c r="A13" s="209" t="n">
        <v>10</v>
      </c>
      <c r="B13" s="210" t="n">
        <f aca="false">IF(D13="x",0,IF(C13&lt;1,0,IF(C13&gt;1,1)))</f>
        <v>1</v>
      </c>
      <c r="C13" s="211" t="n">
        <v>132.86</v>
      </c>
      <c r="D13" s="215"/>
      <c r="E13" s="213" t="s">
        <v>53</v>
      </c>
    </row>
    <row r="14" customFormat="false" ht="15" hidden="false" customHeight="false" outlineLevel="0" collapsed="false">
      <c r="A14" s="214" t="n">
        <v>11</v>
      </c>
      <c r="B14" s="210" t="n">
        <f aca="false">IF(D14="x",0,IF(C14&lt;1,0,IF(C14&gt;1,1)))</f>
        <v>0</v>
      </c>
      <c r="C14" s="142"/>
      <c r="D14" s="215"/>
      <c r="E14" s="213" t="s">
        <v>53</v>
      </c>
    </row>
    <row r="15" customFormat="false" ht="15" hidden="false" customHeight="false" outlineLevel="0" collapsed="false">
      <c r="A15" s="216" t="n">
        <v>12</v>
      </c>
      <c r="B15" s="210" t="n">
        <f aca="false">IF(D15="x",0,IF(C15&lt;1,0,IF(C15&gt;1,1)))</f>
        <v>1</v>
      </c>
      <c r="C15" s="211" t="n">
        <v>128.27</v>
      </c>
      <c r="D15" s="217"/>
      <c r="E15" s="213" t="s">
        <v>53</v>
      </c>
    </row>
    <row r="16" customFormat="false" ht="15" hidden="false" customHeight="false" outlineLevel="0" collapsed="false">
      <c r="A16" s="214" t="n">
        <v>13</v>
      </c>
      <c r="B16" s="210" t="n">
        <f aca="false">IF(D16="x",0,IF(C16&lt;1,0,IF(C16&gt;1,1)))</f>
        <v>0</v>
      </c>
      <c r="C16" s="142"/>
      <c r="D16" s="217"/>
      <c r="E16" s="213" t="s">
        <v>53</v>
      </c>
    </row>
    <row r="17" customFormat="false" ht="15" hidden="false" customHeight="false" outlineLevel="0" collapsed="false">
      <c r="A17" s="209" t="n">
        <v>14</v>
      </c>
      <c r="B17" s="210" t="n">
        <f aca="false">IF(D17="x",0,IF(C17&lt;1,0,IF(C17&gt;1,1)))</f>
        <v>0</v>
      </c>
      <c r="C17" s="142"/>
      <c r="D17" s="212"/>
      <c r="E17" s="213" t="s">
        <v>53</v>
      </c>
    </row>
    <row r="18" customFormat="false" ht="15" hidden="false" customHeight="false" outlineLevel="0" collapsed="false">
      <c r="A18" s="209" t="n">
        <v>15</v>
      </c>
      <c r="B18" s="210" t="n">
        <f aca="false">IF(D18="x",0,IF(C18&lt;1,0,IF(C18&gt;1,1)))</f>
        <v>0</v>
      </c>
      <c r="C18" s="142"/>
      <c r="D18" s="212"/>
      <c r="E18" s="213" t="s">
        <v>53</v>
      </c>
    </row>
    <row r="19" customFormat="false" ht="15" hidden="false" customHeight="false" outlineLevel="0" collapsed="false">
      <c r="A19" s="209" t="n">
        <v>16</v>
      </c>
      <c r="B19" s="210" t="n">
        <f aca="false">IF(D19="x",0,IF(C19&lt;1,0,IF(C19&gt;1,1)))</f>
        <v>1</v>
      </c>
      <c r="C19" s="211" t="n">
        <v>134.27</v>
      </c>
      <c r="D19" s="212"/>
      <c r="E19" s="213" t="s">
        <v>53</v>
      </c>
    </row>
    <row r="20" customFormat="false" ht="15" hidden="false" customHeight="false" outlineLevel="0" collapsed="false">
      <c r="A20" s="214" t="n">
        <v>17</v>
      </c>
      <c r="B20" s="210" t="n">
        <f aca="false">IF(D20="x",0,IF(C20&lt;1,0,IF(C20&gt;1,1)))</f>
        <v>1</v>
      </c>
      <c r="C20" s="211" t="n">
        <v>121.31</v>
      </c>
      <c r="D20" s="215"/>
      <c r="E20" s="213" t="s">
        <v>53</v>
      </c>
    </row>
    <row r="21" customFormat="false" ht="15" hidden="false" customHeight="false" outlineLevel="0" collapsed="false">
      <c r="A21" s="209" t="n">
        <v>18</v>
      </c>
      <c r="B21" s="210" t="n">
        <f aca="false">IF(D21="x",0,IF(C21&lt;1,0,IF(C21&gt;1,1)))</f>
        <v>0</v>
      </c>
      <c r="C21" s="142"/>
      <c r="D21" s="215"/>
      <c r="E21" s="213" t="s">
        <v>53</v>
      </c>
    </row>
    <row r="22" customFormat="false" ht="15" hidden="false" customHeight="false" outlineLevel="0" collapsed="false">
      <c r="A22" s="214" t="n">
        <v>19</v>
      </c>
      <c r="B22" s="210" t="n">
        <f aca="false">IF(D22="x",0,IF(C22&lt;1,0,IF(C22&gt;1,1)))</f>
        <v>1</v>
      </c>
      <c r="C22" s="211" t="n">
        <v>131.48</v>
      </c>
      <c r="D22" s="215"/>
      <c r="E22" s="213" t="s">
        <v>53</v>
      </c>
    </row>
    <row r="23" customFormat="false" ht="15" hidden="false" customHeight="false" outlineLevel="0" collapsed="false">
      <c r="A23" s="209" t="n">
        <v>20</v>
      </c>
      <c r="B23" s="210" t="n">
        <f aca="false">IF(D23="x",0,IF(C23&lt;1,0,IF(C23&gt;1,1)))</f>
        <v>0</v>
      </c>
      <c r="C23" s="142"/>
      <c r="D23" s="215"/>
      <c r="E23" s="213" t="s">
        <v>53</v>
      </c>
    </row>
    <row r="24" customFormat="false" ht="15" hidden="false" customHeight="false" outlineLevel="0" collapsed="false">
      <c r="A24" s="214" t="n">
        <v>21</v>
      </c>
      <c r="B24" s="210" t="n">
        <f aca="false">IF(D24="x",0,IF(C24&lt;1,0,IF(C24&gt;1,1)))</f>
        <v>1</v>
      </c>
      <c r="C24" s="211" t="n">
        <v>125.96</v>
      </c>
      <c r="D24" s="215"/>
      <c r="E24" s="213" t="s">
        <v>53</v>
      </c>
    </row>
    <row r="25" customFormat="false" ht="15" hidden="false" customHeight="false" outlineLevel="0" collapsed="false">
      <c r="A25" s="216" t="n">
        <v>22</v>
      </c>
      <c r="B25" s="210" t="n">
        <f aca="false">IF(D25="x",0,IF(C25&lt;1,0,IF(C25&gt;1,1)))</f>
        <v>0</v>
      </c>
      <c r="C25" s="142"/>
      <c r="D25" s="217"/>
      <c r="E25" s="213" t="s">
        <v>53</v>
      </c>
    </row>
    <row r="26" customFormat="false" ht="15" hidden="false" customHeight="false" outlineLevel="0" collapsed="false">
      <c r="A26" s="214" t="n">
        <v>23</v>
      </c>
      <c r="B26" s="210" t="n">
        <f aca="false">IF(D26="x",0,IF(C26&lt;1,0,IF(C26&gt;1,1)))</f>
        <v>0</v>
      </c>
      <c r="C26" s="142"/>
      <c r="D26" s="217"/>
      <c r="E26" s="213" t="s">
        <v>53</v>
      </c>
    </row>
    <row r="27" customFormat="false" ht="15" hidden="false" customHeight="false" outlineLevel="0" collapsed="false">
      <c r="A27" s="209" t="n">
        <v>24</v>
      </c>
      <c r="B27" s="210" t="n">
        <f aca="false">IF(D27="x",0,IF(C27&lt;1,0,IF(C27&gt;1,1)))</f>
        <v>1</v>
      </c>
      <c r="C27" s="211" t="n">
        <v>134.69</v>
      </c>
      <c r="D27" s="212"/>
      <c r="E27" s="213" t="s">
        <v>53</v>
      </c>
    </row>
    <row r="28" customFormat="false" ht="15" hidden="false" customHeight="false" outlineLevel="0" collapsed="false">
      <c r="A28" s="209" t="n">
        <v>25</v>
      </c>
      <c r="B28" s="210" t="n">
        <f aca="false">IF(D28="x",0,IF(C28&lt;1,0,IF(C28&gt;1,1)))</f>
        <v>1</v>
      </c>
      <c r="C28" s="211" t="n">
        <v>123.66</v>
      </c>
      <c r="D28" s="212"/>
      <c r="E28" s="213" t="s">
        <v>53</v>
      </c>
    </row>
    <row r="29" customFormat="false" ht="15" hidden="false" customHeight="false" outlineLevel="0" collapsed="false">
      <c r="A29" s="209" t="n">
        <v>26</v>
      </c>
      <c r="B29" s="210" t="n">
        <f aca="false">IF(D29="x",0,IF(C29&lt;1,0,IF(C29&gt;1,1)))</f>
        <v>1</v>
      </c>
      <c r="C29" s="211" t="n">
        <v>130.224</v>
      </c>
      <c r="D29" s="212"/>
      <c r="E29" s="213" t="s">
        <v>53</v>
      </c>
    </row>
    <row r="30" customFormat="false" ht="15" hidden="false" customHeight="false" outlineLevel="0" collapsed="false">
      <c r="A30" s="214" t="n">
        <v>27</v>
      </c>
      <c r="B30" s="210" t="n">
        <f aca="false">IF(D30="x",0,IF(C30&lt;1,0,IF(C30&gt;1,1)))</f>
        <v>1</v>
      </c>
      <c r="C30" s="211" t="n">
        <v>119.41</v>
      </c>
      <c r="D30" s="215"/>
      <c r="E30" s="213" t="s">
        <v>53</v>
      </c>
    </row>
    <row r="31" customFormat="false" ht="15" hidden="false" customHeight="false" outlineLevel="0" collapsed="false">
      <c r="A31" s="209" t="n">
        <v>28</v>
      </c>
      <c r="B31" s="210" t="n">
        <f aca="false">IF(D31="x",0,IF(C31&lt;1,0,IF(C31&gt;1,1)))</f>
        <v>0</v>
      </c>
      <c r="C31" s="142"/>
      <c r="D31" s="215"/>
      <c r="E31" s="213" t="s">
        <v>53</v>
      </c>
    </row>
    <row r="32" customFormat="false" ht="15" hidden="false" customHeight="false" outlineLevel="0" collapsed="false">
      <c r="A32" s="214" t="n">
        <v>29</v>
      </c>
      <c r="B32" s="210" t="n">
        <f aca="false">IF(D32="x",0,IF(C32&lt;1,0,IF(C32&gt;1,1)))</f>
        <v>0</v>
      </c>
      <c r="C32" s="142"/>
      <c r="D32" s="215"/>
      <c r="E32" s="213" t="s">
        <v>53</v>
      </c>
    </row>
    <row r="33" customFormat="false" ht="15" hidden="false" customHeight="false" outlineLevel="0" collapsed="false">
      <c r="A33" s="209" t="n">
        <v>30</v>
      </c>
      <c r="B33" s="210" t="n">
        <f aca="false">IF(D33="x",0,IF(C33&lt;1,0,IF(C33&gt;1,1)))</f>
        <v>0</v>
      </c>
      <c r="C33" s="142"/>
      <c r="D33" s="215"/>
      <c r="E33" s="213" t="s">
        <v>53</v>
      </c>
    </row>
    <row r="34" customFormat="false" ht="15" hidden="false" customHeight="false" outlineLevel="0" collapsed="false">
      <c r="A34" s="214" t="n">
        <v>31</v>
      </c>
      <c r="B34" s="210" t="n">
        <f aca="false">IF(D34="x",0,IF(C34&lt;1,0,IF(C34&gt;1,1)))</f>
        <v>1</v>
      </c>
      <c r="C34" s="211" t="n">
        <v>126.88</v>
      </c>
      <c r="D34" s="215"/>
      <c r="E34" s="213" t="s">
        <v>53</v>
      </c>
    </row>
    <row r="35" customFormat="false" ht="15" hidden="false" customHeight="false" outlineLevel="0" collapsed="false">
      <c r="A35" s="216" t="n">
        <v>32</v>
      </c>
      <c r="B35" s="210" t="n">
        <f aca="false">IF(D35="x",0,IF(C35&lt;1,0,IF(C35&gt;1,1)))</f>
        <v>1</v>
      </c>
      <c r="C35" s="211" t="n">
        <v>127.283</v>
      </c>
      <c r="D35" s="217"/>
      <c r="E35" s="213" t="s">
        <v>53</v>
      </c>
    </row>
    <row r="36" customFormat="false" ht="15" hidden="false" customHeight="false" outlineLevel="0" collapsed="false">
      <c r="A36" s="214" t="n">
        <v>33</v>
      </c>
      <c r="B36" s="210" t="n">
        <f aca="false">IF(D36="x",0,IF(C36&lt;1,0,IF(C36&gt;1,1)))</f>
        <v>1</v>
      </c>
      <c r="C36" s="211" t="n">
        <v>135.17</v>
      </c>
      <c r="D36" s="217"/>
      <c r="E36" s="213" t="s">
        <v>53</v>
      </c>
    </row>
    <row r="37" customFormat="false" ht="15" hidden="false" customHeight="false" outlineLevel="0" collapsed="false">
      <c r="A37" s="216" t="n">
        <v>34</v>
      </c>
      <c r="B37" s="210" t="n">
        <f aca="false">IF(D37="x",0,IF(C37&lt;1,0,IF(C37&gt;1,1)))</f>
        <v>1</v>
      </c>
      <c r="C37" s="211" t="n">
        <v>125.96</v>
      </c>
      <c r="D37" s="217"/>
      <c r="E37" s="213" t="s">
        <v>53</v>
      </c>
    </row>
    <row r="38" customFormat="false" ht="15" hidden="false" customHeight="false" outlineLevel="0" collapsed="false">
      <c r="A38" s="214" t="n">
        <v>35</v>
      </c>
      <c r="B38" s="210" t="n">
        <f aca="false">IF(D38="x",0,IF(C38&lt;1,0,IF(C38&gt;1,1)))</f>
        <v>1</v>
      </c>
      <c r="C38" s="211" t="n">
        <v>125.01</v>
      </c>
      <c r="D38" s="217"/>
      <c r="E38" s="213" t="s">
        <v>53</v>
      </c>
    </row>
    <row r="39" customFormat="false" ht="15" hidden="false" customHeight="false" outlineLevel="0" collapsed="false">
      <c r="A39" s="216" t="n">
        <v>36</v>
      </c>
      <c r="B39" s="210" t="n">
        <f aca="false">IF(D39="x",0,IF(C39&lt;1,0,IF(C39&gt;1,1)))</f>
        <v>0</v>
      </c>
      <c r="C39" s="142"/>
      <c r="D39" s="217"/>
      <c r="E39" s="213" t="s">
        <v>53</v>
      </c>
    </row>
    <row r="40" customFormat="false" ht="15" hidden="false" customHeight="false" outlineLevel="0" collapsed="false">
      <c r="A40" s="214" t="n">
        <v>37</v>
      </c>
      <c r="B40" s="210" t="n">
        <f aca="false">IF(D40="x",0,IF(C40&lt;1,0,IF(C40&gt;1,1)))</f>
        <v>1</v>
      </c>
      <c r="C40" s="211" t="n">
        <v>128.27</v>
      </c>
      <c r="D40" s="217"/>
      <c r="E40" s="213" t="s">
        <v>53</v>
      </c>
    </row>
    <row r="41" customFormat="false" ht="15" hidden="false" customHeight="false" outlineLevel="0" collapsed="false">
      <c r="A41" s="216" t="n">
        <v>38</v>
      </c>
      <c r="B41" s="210" t="n">
        <f aca="false">IF(D41="x",0,IF(C41&lt;1,0,IF(C41&gt;1,1)))</f>
        <v>1</v>
      </c>
      <c r="C41" s="211" t="n">
        <v>129.8</v>
      </c>
      <c r="D41" s="217"/>
      <c r="E41" s="213" t="s">
        <v>53</v>
      </c>
    </row>
    <row r="42" customFormat="false" ht="15" hidden="false" customHeight="false" outlineLevel="0" collapsed="false">
      <c r="A42" s="214" t="n">
        <v>39</v>
      </c>
      <c r="B42" s="210" t="n">
        <f aca="false">IF(D42="x",0,IF(C42&lt;1,0,IF(C42&gt;1,1)))</f>
        <v>0</v>
      </c>
      <c r="C42" s="142"/>
      <c r="D42" s="217"/>
      <c r="E42" s="213" t="s">
        <v>53</v>
      </c>
    </row>
    <row r="43" customFormat="false" ht="15" hidden="false" customHeight="false" outlineLevel="0" collapsed="false">
      <c r="A43" s="216" t="n">
        <v>40</v>
      </c>
      <c r="B43" s="210" t="n">
        <f aca="false">IF(D43="x",0,IF(C43&lt;1,0,IF(C43&gt;1,1)))</f>
        <v>1</v>
      </c>
      <c r="C43" s="211" t="n">
        <v>124.335</v>
      </c>
      <c r="D43" s="217"/>
      <c r="E43" s="213" t="s">
        <v>53</v>
      </c>
    </row>
    <row r="44" customFormat="false" ht="15" hidden="false" customHeight="false" outlineLevel="0" collapsed="false">
      <c r="A44" s="214" t="n">
        <v>41</v>
      </c>
      <c r="B44" s="210" t="n">
        <f aca="false">IF(D44="x",0,IF(C44&lt;1,0,IF(C44&gt;1,1)))</f>
        <v>0</v>
      </c>
      <c r="C44" s="142"/>
      <c r="D44" s="217"/>
      <c r="E44" s="213" t="s">
        <v>53</v>
      </c>
    </row>
    <row r="45" customFormat="false" ht="15" hidden="false" customHeight="false" outlineLevel="0" collapsed="false">
      <c r="A45" s="216" t="n">
        <v>42</v>
      </c>
      <c r="B45" s="210" t="n">
        <f aca="false">IF(D45="x",0,IF(C45&lt;1,0,IF(C45&gt;1,1)))</f>
        <v>0</v>
      </c>
      <c r="C45" s="142"/>
      <c r="D45" s="217"/>
      <c r="E45" s="213" t="s">
        <v>53</v>
      </c>
    </row>
    <row r="46" customFormat="false" ht="15" hidden="false" customHeight="false" outlineLevel="0" collapsed="false">
      <c r="A46" s="214" t="n">
        <v>43</v>
      </c>
      <c r="B46" s="210" t="n">
        <f aca="false">IF(D46="x",0,IF(C46&lt;1,0,IF(C46&gt;1,1)))</f>
        <v>0</v>
      </c>
      <c r="C46" s="142"/>
      <c r="D46" s="217"/>
      <c r="E46" s="213" t="s">
        <v>53</v>
      </c>
    </row>
    <row r="47" customFormat="false" ht="15" hidden="false" customHeight="false" outlineLevel="0" collapsed="false">
      <c r="A47" s="216" t="n">
        <v>44</v>
      </c>
      <c r="B47" s="210" t="n">
        <f aca="false">IF(D47="x",0,IF(C47&lt;1,0,IF(C47&gt;1,1)))</f>
        <v>1</v>
      </c>
      <c r="C47" s="211" t="n">
        <v>131.671</v>
      </c>
      <c r="D47" s="217"/>
      <c r="E47" s="213" t="s">
        <v>53</v>
      </c>
    </row>
    <row r="48" customFormat="false" ht="15" hidden="false" customHeight="false" outlineLevel="0" collapsed="false">
      <c r="A48" s="214" t="n">
        <v>45</v>
      </c>
      <c r="B48" s="210" t="n">
        <f aca="false">IF(D48="x",0,IF(C48&lt;1,0,IF(C48&gt;1,1)))</f>
        <v>0</v>
      </c>
      <c r="C48" s="142"/>
      <c r="D48" s="217"/>
      <c r="E48" s="213" t="s">
        <v>53</v>
      </c>
    </row>
    <row r="49" customFormat="false" ht="15" hidden="false" customHeight="false" outlineLevel="0" collapsed="false">
      <c r="A49" s="216" t="n">
        <v>46</v>
      </c>
      <c r="B49" s="210" t="n">
        <f aca="false">IF(D49="x",0,IF(C49&lt;1,0,IF(C49&gt;1,1)))</f>
        <v>1</v>
      </c>
      <c r="C49" s="211" t="n">
        <v>126.15</v>
      </c>
      <c r="D49" s="217"/>
      <c r="E49" s="213" t="s">
        <v>53</v>
      </c>
    </row>
    <row r="50" customFormat="false" ht="15" hidden="false" customHeight="false" outlineLevel="0" collapsed="false">
      <c r="A50" s="214" t="n">
        <v>47</v>
      </c>
      <c r="B50" s="210" t="n">
        <f aca="false">IF(D50="x",0,IF(C50&lt;1,0,IF(C50&gt;1,1)))</f>
        <v>1</v>
      </c>
      <c r="C50" s="211" t="n">
        <v>128.5</v>
      </c>
      <c r="D50" s="217"/>
      <c r="E50" s="213" t="s">
        <v>53</v>
      </c>
    </row>
    <row r="51" customFormat="false" ht="15" hidden="false" customHeight="false" outlineLevel="0" collapsed="false">
      <c r="A51" s="216" t="n">
        <v>48</v>
      </c>
      <c r="B51" s="210" t="n">
        <f aca="false">IF(D51="x",0,IF(C51&lt;1,0,IF(C51&gt;1,1)))</f>
        <v>1</v>
      </c>
      <c r="C51" s="211" t="n">
        <v>127.18</v>
      </c>
      <c r="D51" s="217"/>
      <c r="E51" s="213" t="s">
        <v>53</v>
      </c>
    </row>
    <row r="52" customFormat="false" ht="15" hidden="false" customHeight="false" outlineLevel="0" collapsed="false">
      <c r="A52" s="214" t="n">
        <v>49</v>
      </c>
      <c r="B52" s="210" t="n">
        <f aca="false">IF(D52="x",0,IF(C52&lt;1,0,IF(C52&gt;1,1)))</f>
        <v>1</v>
      </c>
      <c r="C52" s="211" t="n">
        <v>125.96</v>
      </c>
      <c r="D52" s="217"/>
      <c r="E52" s="213" t="s">
        <v>53</v>
      </c>
    </row>
    <row r="53" customFormat="false" ht="15" hidden="false" customHeight="false" outlineLevel="0" collapsed="false">
      <c r="A53" s="216" t="n">
        <v>50</v>
      </c>
      <c r="B53" s="210" t="n">
        <f aca="false">IF(D53="x",0,IF(C53&lt;1,0,IF(C53&gt;1,1)))</f>
        <v>1</v>
      </c>
      <c r="C53" s="211" t="n">
        <v>123.28</v>
      </c>
      <c r="D53" s="217"/>
      <c r="E53" s="213" t="s">
        <v>53</v>
      </c>
    </row>
    <row r="54" customFormat="false" ht="15" hidden="false" customHeight="false" outlineLevel="0" collapsed="false">
      <c r="A54" s="214" t="n">
        <v>51</v>
      </c>
      <c r="B54" s="210" t="n">
        <f aca="false">IF(D54="x",0,IF(C54&lt;1,0,IF(C54&gt;1,1)))</f>
        <v>1</v>
      </c>
      <c r="C54" s="211" t="n">
        <v>118.45</v>
      </c>
      <c r="D54" s="217"/>
      <c r="E54" s="213" t="s">
        <v>53</v>
      </c>
    </row>
    <row r="55" customFormat="false" ht="15" hidden="false" customHeight="false" outlineLevel="0" collapsed="false">
      <c r="A55" s="216" t="n">
        <v>52</v>
      </c>
      <c r="B55" s="210" t="n">
        <f aca="false">IF(D55="x",0,IF(C55&lt;1,0,IF(C55&gt;1,1)))</f>
        <v>1</v>
      </c>
      <c r="C55" s="211" t="n">
        <v>134.54</v>
      </c>
      <c r="D55" s="217"/>
      <c r="E55" s="213" t="s">
        <v>53</v>
      </c>
    </row>
    <row r="56" customFormat="false" ht="15" hidden="false" customHeight="false" outlineLevel="0" collapsed="false">
      <c r="A56" s="214" t="n">
        <v>53</v>
      </c>
      <c r="B56" s="210" t="n">
        <f aca="false">IF(D56="x",0,IF(C56&lt;1,0,IF(C56&gt;1,1)))</f>
        <v>1</v>
      </c>
      <c r="C56" s="211" t="n">
        <v>125.37</v>
      </c>
      <c r="D56" s="217"/>
      <c r="E56" s="213" t="s">
        <v>53</v>
      </c>
    </row>
    <row r="57" customFormat="false" ht="15" hidden="false" customHeight="false" outlineLevel="0" collapsed="false">
      <c r="A57" s="216" t="n">
        <v>54</v>
      </c>
      <c r="B57" s="210" t="n">
        <f aca="false">IF(D57="x",0,IF(C57&lt;1,0,IF(C57&gt;1,1)))</f>
        <v>1</v>
      </c>
      <c r="C57" s="211" t="n">
        <v>124.87</v>
      </c>
      <c r="D57" s="217"/>
      <c r="E57" s="213" t="s">
        <v>53</v>
      </c>
    </row>
    <row r="58" customFormat="false" ht="15" hidden="false" customHeight="false" outlineLevel="0" collapsed="false">
      <c r="A58" s="214" t="n">
        <v>55</v>
      </c>
      <c r="B58" s="210" t="n">
        <f aca="false">IF(D58="x",0,IF(C58&lt;1,0,IF(C58&gt;1,1)))</f>
        <v>1</v>
      </c>
      <c r="C58" s="211" t="n">
        <v>128.672</v>
      </c>
      <c r="D58" s="217"/>
      <c r="E58" s="213" t="s">
        <v>53</v>
      </c>
    </row>
    <row r="59" customFormat="false" ht="15" hidden="false" customHeight="false" outlineLevel="0" collapsed="false">
      <c r="A59" s="216" t="n">
        <v>56</v>
      </c>
      <c r="B59" s="210" t="n">
        <f aca="false">IF(D59="x",0,IF(C59&lt;1,0,IF(C59&gt;1,1)))</f>
        <v>1</v>
      </c>
      <c r="C59" s="211" t="n">
        <v>124.01</v>
      </c>
      <c r="D59" s="217"/>
      <c r="E59" s="213" t="s">
        <v>53</v>
      </c>
    </row>
    <row r="60" customFormat="false" ht="15" hidden="false" customHeight="false" outlineLevel="0" collapsed="false">
      <c r="A60" s="214" t="n">
        <v>57</v>
      </c>
      <c r="B60" s="210" t="n">
        <f aca="false">IF(D60="x",0,IF(C60&lt;1,0,IF(C60&gt;1,1)))</f>
        <v>0</v>
      </c>
      <c r="C60" s="142"/>
      <c r="D60" s="217"/>
      <c r="E60" s="213" t="s">
        <v>53</v>
      </c>
    </row>
    <row r="61" customFormat="false" ht="15" hidden="false" customHeight="false" outlineLevel="0" collapsed="false">
      <c r="A61" s="216" t="n">
        <v>58</v>
      </c>
      <c r="B61" s="210" t="n">
        <f aca="false">IF(D61="x",0,IF(C61&lt;1,0,IF(C61&gt;1,1)))</f>
        <v>0</v>
      </c>
      <c r="C61" s="142"/>
      <c r="D61" s="217"/>
      <c r="E61" s="213" t="s">
        <v>53</v>
      </c>
    </row>
    <row r="62" customFormat="false" ht="15" hidden="false" customHeight="false" outlineLevel="0" collapsed="false">
      <c r="A62" s="214" t="n">
        <v>59</v>
      </c>
      <c r="B62" s="210" t="n">
        <f aca="false">IF(D62="x",0,IF(C62&lt;1,0,IF(C62&gt;1,1)))</f>
        <v>0</v>
      </c>
      <c r="C62" s="142"/>
      <c r="D62" s="217"/>
      <c r="E62" s="213" t="s">
        <v>53</v>
      </c>
    </row>
    <row r="63" customFormat="false" ht="15" hidden="false" customHeight="false" outlineLevel="0" collapsed="false">
      <c r="A63" s="216" t="n">
        <v>60</v>
      </c>
      <c r="B63" s="210" t="n">
        <f aca="false">IF(D63="x",0,IF(C63&lt;1,0,IF(C63&gt;1,1)))</f>
        <v>0</v>
      </c>
      <c r="C63" s="142"/>
      <c r="D63" s="217"/>
      <c r="E63" s="213" t="s">
        <v>53</v>
      </c>
    </row>
    <row r="64" customFormat="false" ht="15" hidden="false" customHeight="false" outlineLevel="0" collapsed="false">
      <c r="A64" s="214" t="n">
        <v>61</v>
      </c>
      <c r="B64" s="210" t="n">
        <f aca="false">IF(D64="x",0,IF(C64&lt;1,0,IF(C64&gt;1,1)))</f>
        <v>0</v>
      </c>
      <c r="C64" s="142"/>
      <c r="D64" s="217"/>
      <c r="E64" s="213" t="s">
        <v>53</v>
      </c>
    </row>
    <row r="65" customFormat="false" ht="15" hidden="false" customHeight="false" outlineLevel="0" collapsed="false">
      <c r="A65" s="216" t="n">
        <v>62</v>
      </c>
      <c r="B65" s="210" t="n">
        <f aca="false">IF(D65="x",0,IF(C65&lt;1,0,IF(C65&gt;1,1)))</f>
        <v>0</v>
      </c>
      <c r="C65" s="142"/>
      <c r="D65" s="217"/>
      <c r="E65" s="213" t="s">
        <v>53</v>
      </c>
    </row>
    <row r="66" customFormat="false" ht="15" hidden="false" customHeight="false" outlineLevel="0" collapsed="false">
      <c r="A66" s="214" t="n">
        <v>63</v>
      </c>
      <c r="B66" s="210" t="n">
        <f aca="false">IF(D66="x",0,IF(C66&lt;1,0,IF(C66&gt;1,1)))</f>
        <v>0</v>
      </c>
      <c r="C66" s="142"/>
      <c r="D66" s="217"/>
      <c r="E66" s="213" t="s">
        <v>53</v>
      </c>
    </row>
    <row r="67" customFormat="false" ht="15" hidden="false" customHeight="false" outlineLevel="0" collapsed="false">
      <c r="A67" s="216" t="n">
        <v>64</v>
      </c>
      <c r="B67" s="210" t="n">
        <f aca="false">IF(D67="x",0,IF(C67&lt;1,0,IF(C67&gt;1,1)))</f>
        <v>0</v>
      </c>
      <c r="C67" s="142"/>
      <c r="D67" s="217"/>
      <c r="E67" s="213" t="s">
        <v>53</v>
      </c>
    </row>
    <row r="68" customFormat="false" ht="15" hidden="false" customHeight="false" outlineLevel="0" collapsed="false">
      <c r="A68" s="214" t="n">
        <v>65</v>
      </c>
      <c r="B68" s="210" t="n">
        <f aca="false">IF(D68="x",0,IF(C68&lt;1,0,IF(C68&gt;1,1)))</f>
        <v>0</v>
      </c>
      <c r="C68" s="142"/>
      <c r="D68" s="217"/>
      <c r="E68" s="213" t="s">
        <v>53</v>
      </c>
    </row>
    <row r="69" customFormat="false" ht="15" hidden="false" customHeight="false" outlineLevel="0" collapsed="false">
      <c r="A69" s="216" t="n">
        <v>66</v>
      </c>
      <c r="B69" s="210" t="n">
        <f aca="false">IF(D69="x",0,IF(C69&lt;1,0,IF(C69&gt;1,1)))</f>
        <v>0</v>
      </c>
      <c r="C69" s="142"/>
      <c r="D69" s="217"/>
      <c r="E69" s="213" t="s">
        <v>53</v>
      </c>
    </row>
    <row r="70" customFormat="false" ht="15" hidden="false" customHeight="false" outlineLevel="0" collapsed="false">
      <c r="A70" s="214" t="n">
        <v>67</v>
      </c>
      <c r="B70" s="210" t="n">
        <f aca="false">IF(D70="x",0,IF(C70&lt;1,0,IF(C70&gt;1,1)))</f>
        <v>0</v>
      </c>
      <c r="C70" s="142"/>
      <c r="D70" s="217"/>
      <c r="E70" s="213" t="s">
        <v>53</v>
      </c>
    </row>
    <row r="71" customFormat="false" ht="15" hidden="false" customHeight="false" outlineLevel="0" collapsed="false">
      <c r="A71" s="216" t="n">
        <v>68</v>
      </c>
      <c r="B71" s="210" t="n">
        <f aca="false">IF(D71="x",0,IF(C71&lt;1,0,IF(C71&gt;1,1)))</f>
        <v>0</v>
      </c>
      <c r="C71" s="142"/>
      <c r="D71" s="217"/>
      <c r="E71" s="213" t="s">
        <v>53</v>
      </c>
    </row>
    <row r="72" customFormat="false" ht="15" hidden="false" customHeight="false" outlineLevel="0" collapsed="false">
      <c r="A72" s="214" t="n">
        <v>69</v>
      </c>
      <c r="B72" s="210" t="n">
        <f aca="false">IF(D72="x",0,IF(C72&lt;1,0,IF(C72&gt;1,1)))</f>
        <v>0</v>
      </c>
      <c r="C72" s="142"/>
      <c r="D72" s="217"/>
      <c r="E72" s="213" t="s">
        <v>53</v>
      </c>
    </row>
    <row r="73" customFormat="false" ht="15" hidden="false" customHeight="false" outlineLevel="0" collapsed="false">
      <c r="A73" s="216" t="n">
        <v>70</v>
      </c>
      <c r="B73" s="210" t="n">
        <f aca="false">IF(D73="x",0,IF(C73&lt;1,0,IF(C73&gt;1,1)))</f>
        <v>0</v>
      </c>
      <c r="C73" s="142"/>
      <c r="D73" s="217"/>
      <c r="E73" s="213" t="s">
        <v>53</v>
      </c>
    </row>
    <row r="74" customFormat="false" ht="15" hidden="false" customHeight="false" outlineLevel="0" collapsed="false">
      <c r="A74" s="214" t="n">
        <v>71</v>
      </c>
      <c r="B74" s="210" t="n">
        <f aca="false">IF(D74="x",0,IF(C74&lt;1,0,IF(C74&gt;1,1)))</f>
        <v>0</v>
      </c>
      <c r="C74" s="142"/>
      <c r="D74" s="217"/>
      <c r="E74" s="213" t="s">
        <v>53</v>
      </c>
    </row>
    <row r="75" customFormat="false" ht="15" hidden="false" customHeight="false" outlineLevel="0" collapsed="false">
      <c r="A75" s="216" t="n">
        <v>72</v>
      </c>
      <c r="B75" s="210" t="n">
        <f aca="false">IF(D75="x",0,IF(C75&lt;1,0,IF(C75&gt;1,1)))</f>
        <v>0</v>
      </c>
      <c r="C75" s="142"/>
      <c r="D75" s="217"/>
      <c r="E75" s="213" t="s">
        <v>53</v>
      </c>
    </row>
    <row r="76" customFormat="false" ht="15" hidden="false" customHeight="false" outlineLevel="0" collapsed="false">
      <c r="A76" s="214" t="n">
        <v>73</v>
      </c>
      <c r="B76" s="210" t="n">
        <f aca="false">IF(D76="x",0,IF(C76&lt;1,0,IF(C76&gt;1,1)))</f>
        <v>0</v>
      </c>
      <c r="C76" s="142"/>
      <c r="D76" s="217"/>
      <c r="E76" s="213" t="s">
        <v>53</v>
      </c>
    </row>
    <row r="77" customFormat="false" ht="15" hidden="false" customHeight="false" outlineLevel="0" collapsed="false">
      <c r="A77" s="216" t="n">
        <v>74</v>
      </c>
      <c r="B77" s="210" t="n">
        <f aca="false">IF(D77="x",0,IF(C77&lt;1,0,IF(C77&gt;1,1)))</f>
        <v>0</v>
      </c>
      <c r="C77" s="142"/>
      <c r="D77" s="217"/>
      <c r="E77" s="213" t="s">
        <v>53</v>
      </c>
    </row>
    <row r="78" customFormat="false" ht="15" hidden="false" customHeight="false" outlineLevel="0" collapsed="false">
      <c r="A78" s="214" t="n">
        <v>75</v>
      </c>
      <c r="B78" s="210" t="n">
        <f aca="false">IF(D78="x",0,IF(C78&lt;1,0,IF(C78&gt;1,1)))</f>
        <v>0</v>
      </c>
      <c r="C78" s="142"/>
      <c r="D78" s="217"/>
      <c r="E78" s="213" t="s">
        <v>53</v>
      </c>
    </row>
    <row r="79" customFormat="false" ht="15" hidden="false" customHeight="false" outlineLevel="0" collapsed="false">
      <c r="A79" s="216" t="n">
        <v>76</v>
      </c>
      <c r="B79" s="210" t="n">
        <f aca="false">IF(D79="x",0,IF(C79&lt;1,0,IF(C79&gt;1,1)))</f>
        <v>0</v>
      </c>
      <c r="C79" s="142"/>
      <c r="D79" s="217"/>
      <c r="E79" s="213" t="s">
        <v>53</v>
      </c>
    </row>
    <row r="80" customFormat="false" ht="15" hidden="false" customHeight="false" outlineLevel="0" collapsed="false">
      <c r="A80" s="214" t="n">
        <v>77</v>
      </c>
      <c r="B80" s="210" t="n">
        <f aca="false">IF(D80="x",0,IF(C80&lt;1,0,IF(C80&gt;1,1)))</f>
        <v>0</v>
      </c>
      <c r="C80" s="142"/>
      <c r="D80" s="217"/>
      <c r="E80" s="213" t="s">
        <v>53</v>
      </c>
    </row>
    <row r="81" customFormat="false" ht="15" hidden="false" customHeight="false" outlineLevel="0" collapsed="false">
      <c r="A81" s="216" t="n">
        <v>78</v>
      </c>
      <c r="B81" s="210" t="n">
        <f aca="false">IF(D81="x",0,IF(C81&lt;1,0,IF(C81&gt;1,1)))</f>
        <v>0</v>
      </c>
      <c r="C81" s="142"/>
      <c r="D81" s="217"/>
      <c r="E81" s="213" t="s">
        <v>53</v>
      </c>
    </row>
    <row r="82" customFormat="false" ht="15" hidden="false" customHeight="false" outlineLevel="0" collapsed="false">
      <c r="A82" s="214" t="n">
        <v>79</v>
      </c>
      <c r="B82" s="210" t="n">
        <f aca="false">IF(D82="x",0,IF(C82&lt;1,0,IF(C82&gt;1,1)))</f>
        <v>0</v>
      </c>
      <c r="C82" s="142"/>
      <c r="D82" s="217"/>
      <c r="E82" s="213" t="s">
        <v>53</v>
      </c>
    </row>
    <row r="83" customFormat="false" ht="15" hidden="false" customHeight="false" outlineLevel="0" collapsed="false">
      <c r="A83" s="216" t="n">
        <v>80</v>
      </c>
      <c r="B83" s="210" t="n">
        <f aca="false">IF(D83="x",0,IF(C83&lt;1,0,IF(C83&gt;1,1)))</f>
        <v>0</v>
      </c>
      <c r="C83" s="142"/>
      <c r="D83" s="217"/>
      <c r="E83" s="213" t="s">
        <v>53</v>
      </c>
    </row>
    <row r="84" customFormat="false" ht="15" hidden="false" customHeight="false" outlineLevel="0" collapsed="false">
      <c r="A84" s="214" t="n">
        <v>81</v>
      </c>
      <c r="B84" s="210" t="n">
        <f aca="false">IF(D84="x",0,IF(C84&lt;1,0,IF(C84&gt;1,1)))</f>
        <v>0</v>
      </c>
      <c r="C84" s="142"/>
      <c r="D84" s="217"/>
      <c r="E84" s="213" t="s">
        <v>53</v>
      </c>
    </row>
    <row r="85" customFormat="false" ht="15" hidden="false" customHeight="false" outlineLevel="0" collapsed="false">
      <c r="A85" s="216" t="n">
        <v>82</v>
      </c>
      <c r="B85" s="210" t="n">
        <f aca="false">IF(D85="x",0,IF(C85&lt;1,0,IF(C85&gt;1,1)))</f>
        <v>0</v>
      </c>
      <c r="C85" s="142"/>
      <c r="D85" s="217"/>
      <c r="E85" s="213" t="s">
        <v>53</v>
      </c>
    </row>
    <row r="86" customFormat="false" ht="15" hidden="false" customHeight="false" outlineLevel="0" collapsed="false">
      <c r="A86" s="214" t="n">
        <v>83</v>
      </c>
      <c r="B86" s="210" t="n">
        <f aca="false">IF(D86="x",0,IF(C86&lt;1,0,IF(C86&gt;1,1)))</f>
        <v>0</v>
      </c>
      <c r="C86" s="142"/>
      <c r="D86" s="217"/>
      <c r="E86" s="213" t="s">
        <v>53</v>
      </c>
    </row>
    <row r="87" customFormat="false" ht="15" hidden="false" customHeight="false" outlineLevel="0" collapsed="false">
      <c r="A87" s="216" t="n">
        <v>84</v>
      </c>
      <c r="B87" s="210" t="n">
        <f aca="false">IF(D87="x",0,IF(C87&lt;1,0,IF(C87&gt;1,1)))</f>
        <v>0</v>
      </c>
      <c r="C87" s="142"/>
      <c r="D87" s="217"/>
      <c r="E87" s="213" t="s">
        <v>53</v>
      </c>
    </row>
    <row r="88" customFormat="false" ht="15" hidden="false" customHeight="false" outlineLevel="0" collapsed="false">
      <c r="A88" s="214" t="n">
        <v>85</v>
      </c>
      <c r="B88" s="210" t="n">
        <f aca="false">IF(D88="x",0,IF(C88&lt;1,0,IF(C88&gt;1,1)))</f>
        <v>0</v>
      </c>
      <c r="C88" s="142"/>
      <c r="D88" s="217"/>
      <c r="E88" s="213" t="s">
        <v>53</v>
      </c>
    </row>
    <row r="89" customFormat="false" ht="15" hidden="false" customHeight="false" outlineLevel="0" collapsed="false">
      <c r="A89" s="216" t="n">
        <v>86</v>
      </c>
      <c r="B89" s="210" t="n">
        <f aca="false">IF(D89="x",0,IF(C89&lt;1,0,IF(C89&gt;1,1)))</f>
        <v>0</v>
      </c>
      <c r="C89" s="142"/>
      <c r="D89" s="217"/>
      <c r="E89" s="213" t="s">
        <v>53</v>
      </c>
    </row>
    <row r="90" customFormat="false" ht="15" hidden="false" customHeight="false" outlineLevel="0" collapsed="false">
      <c r="A90" s="214" t="n">
        <v>87</v>
      </c>
      <c r="B90" s="210" t="n">
        <f aca="false">IF(D90="x",0,IF(C90&lt;1,0,IF(C90&gt;1,1)))</f>
        <v>0</v>
      </c>
      <c r="C90" s="142"/>
      <c r="D90" s="217"/>
      <c r="E90" s="213" t="s">
        <v>53</v>
      </c>
    </row>
    <row r="91" customFormat="false" ht="15" hidden="false" customHeight="false" outlineLevel="0" collapsed="false">
      <c r="A91" s="216" t="n">
        <v>88</v>
      </c>
      <c r="B91" s="210" t="n">
        <f aca="false">IF(D91="x",0,IF(C91&lt;1,0,IF(C91&gt;1,1)))</f>
        <v>0</v>
      </c>
      <c r="C91" s="142"/>
      <c r="D91" s="217"/>
      <c r="E91" s="213" t="s">
        <v>53</v>
      </c>
    </row>
    <row r="92" customFormat="false" ht="15" hidden="false" customHeight="false" outlineLevel="0" collapsed="false">
      <c r="A92" s="214" t="n">
        <v>89</v>
      </c>
      <c r="B92" s="210" t="n">
        <f aca="false">IF(D92="x",0,IF(C92&lt;1,0,IF(C92&gt;1,1)))</f>
        <v>0</v>
      </c>
      <c r="C92" s="142"/>
      <c r="D92" s="217"/>
      <c r="E92" s="213" t="s">
        <v>53</v>
      </c>
    </row>
    <row r="93" customFormat="false" ht="15" hidden="false" customHeight="false" outlineLevel="0" collapsed="false">
      <c r="A93" s="216" t="n">
        <v>90</v>
      </c>
      <c r="B93" s="210" t="n">
        <f aca="false">IF(D93="x",0,IF(C93&lt;1,0,IF(C93&gt;1,1)))</f>
        <v>0</v>
      </c>
      <c r="C93" s="142"/>
      <c r="D93" s="217"/>
      <c r="E93" s="213" t="s">
        <v>53</v>
      </c>
    </row>
    <row r="94" customFormat="false" ht="15" hidden="false" customHeight="false" outlineLevel="0" collapsed="false">
      <c r="A94" s="214" t="n">
        <v>91</v>
      </c>
      <c r="B94" s="210" t="n">
        <f aca="false">IF(D94="x",0,IF(C94&lt;1,0,IF(C94&gt;1,1)))</f>
        <v>0</v>
      </c>
      <c r="C94" s="142"/>
      <c r="D94" s="217"/>
      <c r="E94" s="213" t="s">
        <v>53</v>
      </c>
    </row>
    <row r="95" customFormat="false" ht="15" hidden="false" customHeight="false" outlineLevel="0" collapsed="false">
      <c r="A95" s="216" t="n">
        <v>92</v>
      </c>
      <c r="B95" s="210" t="n">
        <f aca="false">IF(D95="x",0,IF(C95&lt;1,0,IF(C95&gt;1,1)))</f>
        <v>0</v>
      </c>
      <c r="C95" s="142"/>
      <c r="D95" s="217"/>
      <c r="E95" s="213" t="s">
        <v>53</v>
      </c>
    </row>
    <row r="96" customFormat="false" ht="15" hidden="false" customHeight="false" outlineLevel="0" collapsed="false">
      <c r="A96" s="214" t="n">
        <v>93</v>
      </c>
      <c r="B96" s="210" t="n">
        <f aca="false">IF(D96="x",0,IF(C96&lt;1,0,IF(C96&gt;1,1)))</f>
        <v>0</v>
      </c>
      <c r="C96" s="142"/>
      <c r="D96" s="217"/>
      <c r="E96" s="213" t="s">
        <v>53</v>
      </c>
    </row>
    <row r="97" customFormat="false" ht="15" hidden="false" customHeight="false" outlineLevel="0" collapsed="false">
      <c r="A97" s="216" t="n">
        <v>94</v>
      </c>
      <c r="B97" s="210" t="n">
        <f aca="false">IF(D97="x",0,IF(C97&lt;1,0,IF(C97&gt;1,1)))</f>
        <v>0</v>
      </c>
      <c r="C97" s="142"/>
      <c r="D97" s="217"/>
      <c r="E97" s="213" t="s">
        <v>53</v>
      </c>
    </row>
    <row r="98" customFormat="false" ht="15" hidden="false" customHeight="false" outlineLevel="0" collapsed="false">
      <c r="A98" s="214" t="n">
        <v>95</v>
      </c>
      <c r="B98" s="210" t="n">
        <f aca="false">IF(D98="x",0,IF(C98&lt;1,0,IF(C98&gt;1,1)))</f>
        <v>0</v>
      </c>
      <c r="C98" s="142"/>
      <c r="D98" s="217"/>
      <c r="E98" s="213" t="s">
        <v>53</v>
      </c>
    </row>
    <row r="99" customFormat="false" ht="15" hidden="false" customHeight="false" outlineLevel="0" collapsed="false">
      <c r="A99" s="216" t="n">
        <v>96</v>
      </c>
      <c r="B99" s="210" t="n">
        <f aca="false">IF(D99="x",0,IF(C99&lt;1,0,IF(C99&gt;1,1)))</f>
        <v>0</v>
      </c>
      <c r="C99" s="142"/>
      <c r="D99" s="217"/>
      <c r="E99" s="213" t="s">
        <v>53</v>
      </c>
    </row>
    <row r="100" customFormat="false" ht="15" hidden="false" customHeight="false" outlineLevel="0" collapsed="false">
      <c r="A100" s="214" t="n">
        <v>97</v>
      </c>
      <c r="B100" s="210" t="n">
        <f aca="false">IF(D100="x",0,IF(C100&lt;1,0,IF(C100&gt;1,1)))</f>
        <v>0</v>
      </c>
      <c r="C100" s="142"/>
      <c r="D100" s="217"/>
      <c r="E100" s="213" t="s">
        <v>53</v>
      </c>
    </row>
    <row r="101" customFormat="false" ht="15" hidden="false" customHeight="false" outlineLevel="0" collapsed="false">
      <c r="A101" s="216" t="n">
        <v>98</v>
      </c>
      <c r="B101" s="210" t="n">
        <f aca="false">IF(D101="x",0,IF(C101&lt;1,0,IF(C101&gt;1,1)))</f>
        <v>1</v>
      </c>
      <c r="C101" s="211" t="n">
        <v>128.984</v>
      </c>
      <c r="D101" s="217"/>
      <c r="E101" s="213" t="s">
        <v>53</v>
      </c>
    </row>
    <row r="102" customFormat="false" ht="15" hidden="false" customHeight="false" outlineLevel="0" collapsed="false">
      <c r="A102" s="214" t="n">
        <v>99</v>
      </c>
      <c r="B102" s="210" t="n">
        <f aca="false">IF(D102="x",0,IF(C102&lt;1,0,IF(C102&gt;1,1)))</f>
        <v>0</v>
      </c>
      <c r="C102" s="142"/>
      <c r="D102" s="217"/>
      <c r="E102" s="213" t="s">
        <v>53</v>
      </c>
    </row>
    <row r="103" customFormat="false" ht="15" hidden="false" customHeight="false" outlineLevel="0" collapsed="false">
      <c r="A103" s="216" t="n">
        <v>100</v>
      </c>
      <c r="B103" s="210" t="n">
        <f aca="false">IF(D103="x",0,IF(C103&lt;1,0,IF(C103&gt;1,1)))</f>
        <v>0</v>
      </c>
      <c r="C103" s="142"/>
      <c r="D103" s="217"/>
      <c r="E103" s="213" t="s">
        <v>53</v>
      </c>
    </row>
    <row r="104" customFormat="false" ht="15" hidden="false" customHeight="false" outlineLevel="0" collapsed="false">
      <c r="A104" s="214" t="n">
        <v>101</v>
      </c>
      <c r="B104" s="210" t="n">
        <f aca="false">IF(D104="x",0,IF(C104&lt;1,0,IF(C104&gt;1,1)))</f>
        <v>0</v>
      </c>
      <c r="C104" s="142"/>
      <c r="D104" s="217"/>
      <c r="E104" s="213" t="s">
        <v>53</v>
      </c>
    </row>
    <row r="105" customFormat="false" ht="15" hidden="false" customHeight="false" outlineLevel="0" collapsed="false">
      <c r="A105" s="216" t="n">
        <v>102</v>
      </c>
      <c r="B105" s="210" t="n">
        <f aca="false">IF(D105="x",0,IF(C105&lt;1,0,IF(C105&gt;1,1)))</f>
        <v>0</v>
      </c>
      <c r="C105" s="142"/>
      <c r="D105" s="217"/>
      <c r="E105" s="213" t="s">
        <v>53</v>
      </c>
    </row>
    <row r="106" customFormat="false" ht="15" hidden="false" customHeight="false" outlineLevel="0" collapsed="false">
      <c r="A106" s="214" t="n">
        <v>103</v>
      </c>
      <c r="B106" s="210" t="n">
        <f aca="false">IF(D106="x",0,IF(C106&lt;1,0,IF(C106&gt;1,1)))</f>
        <v>0</v>
      </c>
      <c r="C106" s="142"/>
      <c r="D106" s="217"/>
      <c r="E106" s="213" t="s">
        <v>53</v>
      </c>
    </row>
    <row r="107" customFormat="false" ht="15" hidden="false" customHeight="false" outlineLevel="0" collapsed="false">
      <c r="A107" s="216" t="n">
        <v>104</v>
      </c>
      <c r="B107" s="210" t="n">
        <f aca="false">IF(D107="x",0,IF(C107&lt;1,0,IF(C107&gt;1,1)))</f>
        <v>1</v>
      </c>
      <c r="C107" s="211" t="n">
        <v>129.334</v>
      </c>
      <c r="D107" s="217"/>
      <c r="E107" s="213" t="s">
        <v>53</v>
      </c>
    </row>
    <row r="108" customFormat="false" ht="15" hidden="false" customHeight="false" outlineLevel="0" collapsed="false">
      <c r="A108" s="214" t="n">
        <v>105</v>
      </c>
      <c r="B108" s="210" t="n">
        <f aca="false">IF(D108="x",0,IF(C108&lt;1,0,IF(C108&gt;1,1)))</f>
        <v>0</v>
      </c>
      <c r="C108" s="142"/>
      <c r="D108" s="217"/>
      <c r="E108" s="213" t="s">
        <v>53</v>
      </c>
    </row>
    <row r="109" customFormat="false" ht="15" hidden="false" customHeight="false" outlineLevel="0" collapsed="false">
      <c r="A109" s="216" t="n">
        <v>106</v>
      </c>
      <c r="B109" s="210" t="n">
        <f aca="false">IF(D109="x",0,IF(C109&lt;1,0,IF(C109&gt;1,1)))</f>
        <v>0</v>
      </c>
      <c r="C109" s="142"/>
      <c r="D109" s="217"/>
      <c r="E109" s="213" t="s">
        <v>53</v>
      </c>
    </row>
    <row r="110" customFormat="false" ht="15" hidden="false" customHeight="false" outlineLevel="0" collapsed="false">
      <c r="A110" s="214" t="n">
        <v>107</v>
      </c>
      <c r="B110" s="210" t="n">
        <f aca="false">IF(D110="x",0,IF(C110&lt;1,0,IF(C110&gt;1,1)))</f>
        <v>0</v>
      </c>
      <c r="C110" s="142"/>
      <c r="D110" s="217"/>
      <c r="E110" s="213" t="s">
        <v>53</v>
      </c>
    </row>
    <row r="111" customFormat="false" ht="15" hidden="false" customHeight="false" outlineLevel="0" collapsed="false">
      <c r="A111" s="216" t="n">
        <v>108</v>
      </c>
      <c r="B111" s="210" t="n">
        <f aca="false">IF(D111="x",0,IF(C111&lt;1,0,IF(C111&gt;1,1)))</f>
        <v>0</v>
      </c>
      <c r="C111" s="142"/>
      <c r="D111" s="217"/>
      <c r="E111" s="213" t="s">
        <v>53</v>
      </c>
    </row>
    <row r="112" customFormat="false" ht="15" hidden="false" customHeight="false" outlineLevel="0" collapsed="false">
      <c r="A112" s="214" t="n">
        <v>109</v>
      </c>
      <c r="B112" s="210" t="n">
        <f aca="false">IF(D112="x",0,IF(C112&lt;1,0,IF(C112&gt;1,1)))</f>
        <v>1</v>
      </c>
      <c r="C112" s="211" t="n">
        <v>127.559</v>
      </c>
      <c r="D112" s="217"/>
      <c r="E112" s="213" t="s">
        <v>53</v>
      </c>
    </row>
    <row r="113" customFormat="false" ht="15" hidden="false" customHeight="false" outlineLevel="0" collapsed="false">
      <c r="A113" s="216" t="n">
        <v>110</v>
      </c>
      <c r="B113" s="210" t="n">
        <f aca="false">IF(D113="x",0,IF(C113&lt;1,0,IF(C113&gt;1,1)))</f>
        <v>0</v>
      </c>
      <c r="C113" s="142"/>
      <c r="D113" s="217"/>
      <c r="E113" s="213" t="s">
        <v>53</v>
      </c>
    </row>
    <row r="114" customFormat="false" ht="15" hidden="false" customHeight="false" outlineLevel="0" collapsed="false">
      <c r="A114" s="214" t="n">
        <v>111</v>
      </c>
      <c r="B114" s="210" t="n">
        <f aca="false">IF(D114="x",0,IF(C114&lt;1,0,IF(C114&gt;1,1)))</f>
        <v>0</v>
      </c>
      <c r="C114" s="142"/>
      <c r="D114" s="217"/>
      <c r="E114" s="213" t="s">
        <v>53</v>
      </c>
    </row>
    <row r="115" customFormat="false" ht="15" hidden="false" customHeight="false" outlineLevel="0" collapsed="false">
      <c r="A115" s="216" t="n">
        <v>112</v>
      </c>
      <c r="B115" s="210" t="n">
        <f aca="false">IF(D115="x",0,IF(C115&lt;1,0,IF(C115&gt;1,1)))</f>
        <v>0</v>
      </c>
      <c r="C115" s="142"/>
      <c r="D115" s="217"/>
      <c r="E115" s="213" t="s">
        <v>53</v>
      </c>
    </row>
    <row r="116" customFormat="false" ht="15" hidden="false" customHeight="false" outlineLevel="0" collapsed="false">
      <c r="A116" s="214" t="n">
        <v>113</v>
      </c>
      <c r="B116" s="210" t="n">
        <f aca="false">IF(D116="x",0,IF(C116&lt;1,0,IF(C116&gt;1,1)))</f>
        <v>0</v>
      </c>
      <c r="C116" s="142"/>
      <c r="D116" s="217"/>
      <c r="E116" s="213" t="s">
        <v>53</v>
      </c>
    </row>
    <row r="117" customFormat="false" ht="15" hidden="false" customHeight="false" outlineLevel="0" collapsed="false">
      <c r="A117" s="216" t="n">
        <v>114</v>
      </c>
      <c r="B117" s="210" t="n">
        <f aca="false">IF(D117="x",0,IF(C117&lt;1,0,IF(C117&gt;1,1)))</f>
        <v>0</v>
      </c>
      <c r="C117" s="142"/>
      <c r="D117" s="217"/>
      <c r="E117" s="213" t="s">
        <v>53</v>
      </c>
    </row>
    <row r="118" customFormat="false" ht="15" hidden="false" customHeight="false" outlineLevel="0" collapsed="false">
      <c r="A118" s="214" t="n">
        <v>115</v>
      </c>
      <c r="B118" s="210" t="n">
        <f aca="false">IF(D118="x",0,IF(C118&lt;1,0,IF(C118&gt;1,1)))</f>
        <v>0</v>
      </c>
      <c r="C118" s="142"/>
      <c r="D118" s="217"/>
      <c r="E118" s="213" t="s">
        <v>53</v>
      </c>
    </row>
    <row r="119" customFormat="false" ht="15" hidden="false" customHeight="false" outlineLevel="0" collapsed="false">
      <c r="A119" s="216" t="n">
        <v>116</v>
      </c>
      <c r="B119" s="210" t="n">
        <f aca="false">IF(D119="x",0,IF(C119&lt;1,0,IF(C119&gt;1,1)))</f>
        <v>0</v>
      </c>
      <c r="C119" s="142"/>
      <c r="D119" s="217"/>
      <c r="E119" s="213" t="s">
        <v>53</v>
      </c>
    </row>
    <row r="120" customFormat="false" ht="15" hidden="false" customHeight="false" outlineLevel="0" collapsed="false">
      <c r="A120" s="214" t="n">
        <v>117</v>
      </c>
      <c r="B120" s="210" t="n">
        <f aca="false">IF(D120="x",0,IF(C120&lt;1,0,IF(C120&gt;1,1)))</f>
        <v>0</v>
      </c>
      <c r="C120" s="142"/>
      <c r="D120" s="217"/>
      <c r="E120" s="213" t="s">
        <v>53</v>
      </c>
    </row>
    <row r="121" customFormat="false" ht="15" hidden="false" customHeight="false" outlineLevel="0" collapsed="false">
      <c r="A121" s="216" t="n">
        <v>118</v>
      </c>
      <c r="B121" s="210" t="n">
        <f aca="false">IF(D121="x",0,IF(C121&lt;1,0,IF(C121&gt;1,1)))</f>
        <v>0</v>
      </c>
      <c r="C121" s="142"/>
      <c r="D121" s="217"/>
      <c r="E121" s="213" t="s">
        <v>53</v>
      </c>
    </row>
    <row r="122" customFormat="false" ht="15" hidden="false" customHeight="false" outlineLevel="0" collapsed="false">
      <c r="A122" s="214" t="n">
        <v>119</v>
      </c>
      <c r="B122" s="210" t="n">
        <f aca="false">IF(D122="x",0,IF(C122&lt;1,0,IF(C122&gt;1,1)))</f>
        <v>0</v>
      </c>
      <c r="C122" s="142"/>
      <c r="D122" s="217"/>
      <c r="E122" s="213" t="s">
        <v>53</v>
      </c>
    </row>
    <row r="123" customFormat="false" ht="15" hidden="false" customHeight="false" outlineLevel="0" collapsed="false">
      <c r="A123" s="216" t="n">
        <v>120</v>
      </c>
      <c r="B123" s="210" t="n">
        <f aca="false">IF(D123="x",0,IF(C123&lt;1,0,IF(C123&gt;1,1)))</f>
        <v>0</v>
      </c>
      <c r="C123" s="142"/>
      <c r="D123" s="217"/>
      <c r="E123" s="213" t="s">
        <v>53</v>
      </c>
    </row>
    <row r="124" customFormat="false" ht="15" hidden="false" customHeight="false" outlineLevel="0" collapsed="false">
      <c r="A124" s="214" t="n">
        <v>121</v>
      </c>
      <c r="B124" s="210" t="n">
        <f aca="false">IF(D124="x",0,IF(C124&lt;1,0,IF(C124&gt;1,1)))</f>
        <v>0</v>
      </c>
      <c r="C124" s="142"/>
      <c r="D124" s="217"/>
      <c r="E124" s="213" t="s">
        <v>53</v>
      </c>
    </row>
    <row r="125" customFormat="false" ht="15" hidden="false" customHeight="false" outlineLevel="0" collapsed="false">
      <c r="A125" s="216" t="n">
        <v>122</v>
      </c>
      <c r="B125" s="210" t="n">
        <f aca="false">IF(D125="x",0,IF(C125&lt;1,0,IF(C125&gt;1,1)))</f>
        <v>0</v>
      </c>
      <c r="C125" s="142"/>
      <c r="D125" s="217"/>
      <c r="E125" s="213" t="s">
        <v>53</v>
      </c>
    </row>
    <row r="126" customFormat="false" ht="15" hidden="false" customHeight="false" outlineLevel="0" collapsed="false">
      <c r="A126" s="214" t="n">
        <v>123</v>
      </c>
      <c r="B126" s="210" t="n">
        <f aca="false">IF(D126="x",0,IF(C126&lt;1,0,IF(C126&gt;1,1)))</f>
        <v>0</v>
      </c>
      <c r="C126" s="142"/>
      <c r="D126" s="217"/>
      <c r="E126" s="213" t="s">
        <v>53</v>
      </c>
    </row>
    <row r="127" customFormat="false" ht="15" hidden="false" customHeight="false" outlineLevel="0" collapsed="false">
      <c r="A127" s="216" t="n">
        <v>124</v>
      </c>
      <c r="B127" s="210" t="n">
        <f aca="false">IF(D127="x",0,IF(C127&lt;1,0,IF(C127&gt;1,1)))</f>
        <v>0</v>
      </c>
      <c r="C127" s="142"/>
      <c r="D127" s="217"/>
      <c r="E127" s="213" t="s">
        <v>53</v>
      </c>
    </row>
    <row r="128" customFormat="false" ht="15" hidden="false" customHeight="false" outlineLevel="0" collapsed="false">
      <c r="A128" s="214" t="n">
        <v>125</v>
      </c>
      <c r="B128" s="210" t="n">
        <f aca="false">IF(D128="x",0,IF(C128&lt;1,0,IF(C128&gt;1,1)))</f>
        <v>0</v>
      </c>
      <c r="C128" s="142"/>
      <c r="D128" s="217"/>
      <c r="E128" s="213" t="s">
        <v>53</v>
      </c>
    </row>
    <row r="129" customFormat="false" ht="15" hidden="false" customHeight="false" outlineLevel="0" collapsed="false">
      <c r="A129" s="216" t="n">
        <v>126</v>
      </c>
      <c r="B129" s="210" t="n">
        <f aca="false">IF(D129="x",0,IF(C129&lt;1,0,IF(C129&gt;1,1)))</f>
        <v>0</v>
      </c>
      <c r="C129" s="142"/>
      <c r="D129" s="217"/>
      <c r="E129" s="213" t="s">
        <v>53</v>
      </c>
    </row>
    <row r="130" customFormat="false" ht="15" hidden="false" customHeight="false" outlineLevel="0" collapsed="false">
      <c r="A130" s="214" t="n">
        <v>127</v>
      </c>
      <c r="B130" s="210" t="n">
        <f aca="false">IF(D130="x",0,IF(C130&lt;1,0,IF(C130&gt;1,1)))</f>
        <v>0</v>
      </c>
      <c r="C130" s="142"/>
      <c r="D130" s="217"/>
      <c r="E130" s="213" t="s">
        <v>53</v>
      </c>
    </row>
    <row r="131" customFormat="false" ht="15" hidden="false" customHeight="false" outlineLevel="0" collapsed="false">
      <c r="A131" s="216" t="n">
        <v>128</v>
      </c>
      <c r="B131" s="210" t="n">
        <f aca="false">IF(D131="x",0,IF(C131&lt;1,0,IF(C131&gt;1,1)))</f>
        <v>0</v>
      </c>
      <c r="C131" s="142"/>
      <c r="D131" s="217"/>
      <c r="E131" s="213" t="s">
        <v>53</v>
      </c>
    </row>
    <row r="132" customFormat="false" ht="15" hidden="false" customHeight="false" outlineLevel="0" collapsed="false">
      <c r="A132" s="214" t="n">
        <v>129</v>
      </c>
      <c r="B132" s="210" t="n">
        <f aca="false">IF(D132="x",0,IF(C132&lt;1,0,IF(C132&gt;1,1)))</f>
        <v>0</v>
      </c>
      <c r="C132" s="142"/>
      <c r="D132" s="217"/>
      <c r="E132" s="213" t="s">
        <v>53</v>
      </c>
    </row>
    <row r="133" customFormat="false" ht="15" hidden="false" customHeight="false" outlineLevel="0" collapsed="false">
      <c r="A133" s="216" t="n">
        <v>130</v>
      </c>
      <c r="B133" s="210" t="n">
        <f aca="false">IF(D133="x",0,IF(C133&lt;1,0,IF(C133&gt;1,1)))</f>
        <v>1</v>
      </c>
      <c r="C133" s="211" t="n">
        <v>124.454</v>
      </c>
      <c r="D133" s="217"/>
      <c r="E133" s="213" t="s">
        <v>53</v>
      </c>
    </row>
    <row r="134" customFormat="false" ht="15" hidden="false" customHeight="false" outlineLevel="0" collapsed="false">
      <c r="A134" s="214" t="n">
        <v>131</v>
      </c>
      <c r="B134" s="210" t="n">
        <f aca="false">IF(D134="x",0,IF(C134&lt;1,0,IF(C134&gt;1,1)))</f>
        <v>0</v>
      </c>
      <c r="C134" s="142"/>
      <c r="D134" s="217"/>
      <c r="E134" s="213" t="s">
        <v>53</v>
      </c>
    </row>
    <row r="135" customFormat="false" ht="15" hidden="false" customHeight="false" outlineLevel="0" collapsed="false">
      <c r="A135" s="216" t="n">
        <v>132</v>
      </c>
      <c r="B135" s="210" t="n">
        <f aca="false">IF(D135="x",0,IF(C135&lt;1,0,IF(C135&gt;1,1)))</f>
        <v>0</v>
      </c>
      <c r="C135" s="142"/>
      <c r="D135" s="217"/>
      <c r="E135" s="213" t="s">
        <v>53</v>
      </c>
    </row>
    <row r="136" customFormat="false" ht="15" hidden="false" customHeight="false" outlineLevel="0" collapsed="false">
      <c r="A136" s="214" t="n">
        <v>133</v>
      </c>
      <c r="B136" s="210" t="n">
        <f aca="false">IF(D136="x",0,IF(C136&lt;1,0,IF(C136&gt;1,1)))</f>
        <v>0</v>
      </c>
      <c r="C136" s="142"/>
      <c r="D136" s="217"/>
      <c r="E136" s="213" t="s">
        <v>53</v>
      </c>
    </row>
    <row r="137" customFormat="false" ht="15" hidden="false" customHeight="false" outlineLevel="0" collapsed="false">
      <c r="A137" s="216" t="n">
        <v>134</v>
      </c>
      <c r="B137" s="210" t="n">
        <f aca="false">IF(D137="x",0,IF(C137&lt;1,0,IF(C137&gt;1,1)))</f>
        <v>0</v>
      </c>
      <c r="C137" s="142"/>
      <c r="D137" s="217"/>
      <c r="E137" s="213" t="s">
        <v>53</v>
      </c>
    </row>
    <row r="138" customFormat="false" ht="15" hidden="false" customHeight="false" outlineLevel="0" collapsed="false">
      <c r="A138" s="214" t="n">
        <v>135</v>
      </c>
      <c r="B138" s="210" t="n">
        <f aca="false">IF(D138="x",0,IF(C138&lt;1,0,IF(C138&gt;1,1)))</f>
        <v>1</v>
      </c>
      <c r="C138" s="211" t="n">
        <v>123.113</v>
      </c>
      <c r="D138" s="217"/>
      <c r="E138" s="213" t="s">
        <v>53</v>
      </c>
    </row>
    <row r="139" customFormat="false" ht="15" hidden="false" customHeight="false" outlineLevel="0" collapsed="false">
      <c r="A139" s="216" t="n">
        <v>136</v>
      </c>
      <c r="B139" s="210" t="n">
        <f aca="false">IF(D139="x",0,IF(C139&lt;1,0,IF(C139&gt;1,1)))</f>
        <v>0</v>
      </c>
      <c r="C139" s="142"/>
      <c r="D139" s="217"/>
      <c r="E139" s="213" t="s">
        <v>53</v>
      </c>
    </row>
    <row r="140" customFormat="false" ht="15" hidden="false" customHeight="false" outlineLevel="0" collapsed="false">
      <c r="A140" s="214" t="n">
        <v>137</v>
      </c>
      <c r="B140" s="210" t="n">
        <f aca="false">IF(D140="x",0,IF(C140&lt;1,0,IF(C140&gt;1,1)))</f>
        <v>0</v>
      </c>
      <c r="C140" s="142"/>
      <c r="D140" s="217"/>
      <c r="E140" s="213" t="s">
        <v>53</v>
      </c>
    </row>
    <row r="141" customFormat="false" ht="15" hidden="false" customHeight="false" outlineLevel="0" collapsed="false">
      <c r="A141" s="216" t="n">
        <v>138</v>
      </c>
      <c r="B141" s="210" t="n">
        <f aca="false">IF(D141="x",0,IF(C141&lt;1,0,IF(C141&gt;1,1)))</f>
        <v>0</v>
      </c>
      <c r="C141" s="142"/>
      <c r="D141" s="217"/>
      <c r="E141" s="213" t="s">
        <v>53</v>
      </c>
    </row>
    <row r="142" customFormat="false" ht="15" hidden="false" customHeight="false" outlineLevel="0" collapsed="false">
      <c r="A142" s="214" t="n">
        <v>139</v>
      </c>
      <c r="B142" s="210" t="n">
        <f aca="false">IF(D142="x",0,IF(C142&lt;1,0,IF(C142&gt;1,1)))</f>
        <v>0</v>
      </c>
      <c r="C142" s="142"/>
      <c r="D142" s="217"/>
      <c r="E142" s="213" t="s">
        <v>53</v>
      </c>
    </row>
    <row r="143" customFormat="false" ht="15" hidden="false" customHeight="false" outlineLevel="0" collapsed="false">
      <c r="A143" s="216" t="n">
        <v>140</v>
      </c>
      <c r="B143" s="210" t="n">
        <f aca="false">IF(D143="x",0,IF(C143&lt;1,0,IF(C143&gt;1,1)))</f>
        <v>0</v>
      </c>
      <c r="C143" s="142"/>
      <c r="D143" s="217"/>
      <c r="E143" s="213" t="s">
        <v>53</v>
      </c>
    </row>
    <row r="144" customFormat="false" ht="15" hidden="false" customHeight="false" outlineLevel="0" collapsed="false">
      <c r="A144" s="214" t="n">
        <v>141</v>
      </c>
      <c r="B144" s="210" t="n">
        <f aca="false">IF(D144="x",0,IF(C144&lt;1,0,IF(C144&gt;1,1)))</f>
        <v>0</v>
      </c>
      <c r="C144" s="142"/>
      <c r="D144" s="217"/>
      <c r="E144" s="213" t="s">
        <v>53</v>
      </c>
    </row>
    <row r="145" customFormat="false" ht="15" hidden="false" customHeight="false" outlineLevel="0" collapsed="false">
      <c r="A145" s="216" t="n">
        <v>142</v>
      </c>
      <c r="B145" s="210" t="n">
        <f aca="false">IF(D145="x",0,IF(C145&lt;1,0,IF(C145&gt;1,1)))</f>
        <v>0</v>
      </c>
      <c r="C145" s="142"/>
      <c r="D145" s="217"/>
      <c r="E145" s="213" t="s">
        <v>53</v>
      </c>
    </row>
    <row r="146" customFormat="false" ht="15" hidden="false" customHeight="false" outlineLevel="0" collapsed="false">
      <c r="A146" s="214" t="n">
        <v>143</v>
      </c>
      <c r="B146" s="210" t="n">
        <f aca="false">IF(D146="x",0,IF(C146&lt;1,0,IF(C146&gt;1,1)))</f>
        <v>0</v>
      </c>
      <c r="C146" s="142"/>
      <c r="D146" s="217"/>
      <c r="E146" s="213" t="s">
        <v>53</v>
      </c>
    </row>
    <row r="147" customFormat="false" ht="15" hidden="false" customHeight="false" outlineLevel="0" collapsed="false">
      <c r="A147" s="216" t="n">
        <v>144</v>
      </c>
      <c r="B147" s="210" t="n">
        <f aca="false">IF(D147="x",0,IF(C147&lt;1,0,IF(C147&gt;1,1)))</f>
        <v>0</v>
      </c>
      <c r="C147" s="142"/>
      <c r="D147" s="217"/>
      <c r="E147" s="213" t="s">
        <v>53</v>
      </c>
    </row>
    <row r="148" customFormat="false" ht="15" hidden="false" customHeight="false" outlineLevel="0" collapsed="false">
      <c r="A148" s="214" t="n">
        <v>145</v>
      </c>
      <c r="B148" s="210" t="n">
        <f aca="false">IF(D148="x",0,IF(C148&lt;1,0,IF(C148&gt;1,1)))</f>
        <v>0</v>
      </c>
      <c r="C148" s="142"/>
      <c r="D148" s="217"/>
      <c r="E148" s="213" t="s">
        <v>53</v>
      </c>
    </row>
    <row r="149" customFormat="false" ht="15" hidden="false" customHeight="false" outlineLevel="0" collapsed="false">
      <c r="A149" s="216" t="n">
        <v>146</v>
      </c>
      <c r="B149" s="210" t="n">
        <f aca="false">IF(D149="x",0,IF(C149&lt;1,0,IF(C149&gt;1,1)))</f>
        <v>1</v>
      </c>
      <c r="C149" s="211" t="n">
        <v>128.446</v>
      </c>
      <c r="D149" s="217"/>
      <c r="E149" s="213" t="s">
        <v>53</v>
      </c>
    </row>
    <row r="150" customFormat="false" ht="15" hidden="false" customHeight="false" outlineLevel="0" collapsed="false">
      <c r="A150" s="214" t="n">
        <v>147</v>
      </c>
      <c r="B150" s="210" t="n">
        <f aca="false">IF(D150="x",0,IF(C150&lt;1,0,IF(C150&gt;1,1)))</f>
        <v>0</v>
      </c>
      <c r="C150" s="142"/>
      <c r="D150" s="217"/>
      <c r="E150" s="213" t="s">
        <v>53</v>
      </c>
    </row>
    <row r="151" customFormat="false" ht="15" hidden="false" customHeight="false" outlineLevel="0" collapsed="false">
      <c r="A151" s="216" t="n">
        <v>148</v>
      </c>
      <c r="B151" s="210" t="n">
        <f aca="false">IF(D151="x",0,IF(C151&lt;1,0,IF(C151&gt;1,1)))</f>
        <v>0</v>
      </c>
      <c r="C151" s="142"/>
      <c r="D151" s="217"/>
      <c r="E151" s="213" t="s">
        <v>53</v>
      </c>
    </row>
    <row r="152" customFormat="false" ht="15" hidden="false" customHeight="false" outlineLevel="0" collapsed="false">
      <c r="A152" s="214" t="n">
        <v>149</v>
      </c>
      <c r="B152" s="210" t="n">
        <f aca="false">IF(D152="x",0,IF(C152&lt;1,0,IF(C152&gt;1,1)))</f>
        <v>0</v>
      </c>
      <c r="C152" s="142"/>
      <c r="D152" s="217"/>
      <c r="E152" s="213" t="s">
        <v>53</v>
      </c>
    </row>
    <row r="153" customFormat="false" ht="15" hidden="false" customHeight="false" outlineLevel="0" collapsed="false">
      <c r="A153" s="216" t="n">
        <v>150</v>
      </c>
      <c r="B153" s="210" t="n">
        <f aca="false">IF(D153="x",0,IF(C153&lt;1,0,IF(C153&gt;1,1)))</f>
        <v>0</v>
      </c>
      <c r="C153" s="142"/>
      <c r="D153" s="217"/>
      <c r="E153" s="213" t="s">
        <v>53</v>
      </c>
    </row>
    <row r="154" customFormat="false" ht="15" hidden="false" customHeight="false" outlineLevel="0" collapsed="false">
      <c r="A154" s="214" t="n">
        <v>151</v>
      </c>
      <c r="B154" s="210" t="n">
        <f aca="false">IF(D154="x",0,IF(C154&lt;1,0,IF(C154&gt;1,1)))</f>
        <v>0</v>
      </c>
      <c r="C154" s="142"/>
      <c r="D154" s="217"/>
      <c r="E154" s="213" t="s">
        <v>53</v>
      </c>
    </row>
    <row r="155" customFormat="false" ht="15" hidden="false" customHeight="false" outlineLevel="0" collapsed="false">
      <c r="A155" s="216" t="n">
        <v>152</v>
      </c>
      <c r="B155" s="210" t="n">
        <f aca="false">IF(D155="x",0,IF(C155&lt;1,0,IF(C155&gt;1,1)))</f>
        <v>0</v>
      </c>
      <c r="C155" s="142"/>
      <c r="D155" s="217"/>
      <c r="E155" s="213" t="s">
        <v>53</v>
      </c>
    </row>
    <row r="156" customFormat="false" ht="15" hidden="false" customHeight="false" outlineLevel="0" collapsed="false">
      <c r="A156" s="214" t="n">
        <v>153</v>
      </c>
      <c r="B156" s="210" t="n">
        <f aca="false">IF(D156="x",0,IF(C156&lt;1,0,IF(C156&gt;1,1)))</f>
        <v>1</v>
      </c>
      <c r="C156" s="211" t="n">
        <v>119.524</v>
      </c>
      <c r="D156" s="217"/>
      <c r="E156" s="213" t="s">
        <v>53</v>
      </c>
    </row>
    <row r="157" customFormat="false" ht="15" hidden="false" customHeight="false" outlineLevel="0" collapsed="false">
      <c r="A157" s="216" t="n">
        <v>154</v>
      </c>
      <c r="B157" s="210" t="n">
        <f aca="false">IF(D157="x",0,IF(C157&lt;1,0,IF(C157&gt;1,1)))</f>
        <v>1</v>
      </c>
      <c r="C157" s="211" t="n">
        <v>126.41</v>
      </c>
      <c r="D157" s="217"/>
      <c r="E157" s="213" t="s">
        <v>53</v>
      </c>
    </row>
    <row r="158" customFormat="false" ht="15" hidden="false" customHeight="false" outlineLevel="0" collapsed="false">
      <c r="A158" s="214" t="n">
        <v>155</v>
      </c>
      <c r="B158" s="210" t="n">
        <f aca="false">IF(D158="x",0,IF(C158&lt;1,0,IF(C158&gt;1,1)))</f>
        <v>1</v>
      </c>
      <c r="C158" s="211" t="n">
        <v>122.745</v>
      </c>
      <c r="D158" s="217"/>
      <c r="E158" s="213" t="s">
        <v>53</v>
      </c>
    </row>
    <row r="159" customFormat="false" ht="15" hidden="false" customHeight="false" outlineLevel="0" collapsed="false">
      <c r="A159" s="216" t="n">
        <v>156</v>
      </c>
      <c r="B159" s="210" t="n">
        <f aca="false">IF(D159="x",0,IF(C159&lt;1,0,IF(C159&gt;1,1)))</f>
        <v>0</v>
      </c>
      <c r="C159" s="142"/>
      <c r="D159" s="217"/>
      <c r="E159" s="213" t="s">
        <v>53</v>
      </c>
    </row>
    <row r="160" customFormat="false" ht="15" hidden="false" customHeight="false" outlineLevel="0" collapsed="false">
      <c r="A160" s="214" t="n">
        <v>157</v>
      </c>
      <c r="B160" s="210" t="n">
        <f aca="false">IF(D160="x",0,IF(C160&lt;1,0,IF(C160&gt;1,1)))</f>
        <v>1</v>
      </c>
      <c r="C160" s="211" t="n">
        <v>131.58</v>
      </c>
      <c r="D160" s="217"/>
      <c r="E160" s="213" t="s">
        <v>53</v>
      </c>
    </row>
    <row r="161" customFormat="false" ht="15" hidden="false" customHeight="false" outlineLevel="0" collapsed="false">
      <c r="A161" s="216" t="n">
        <v>158</v>
      </c>
      <c r="B161" s="210" t="n">
        <f aca="false">IF(D161="x",0,IF(C161&lt;1,0,IF(C161&gt;1,1)))</f>
        <v>1</v>
      </c>
      <c r="C161" s="211" t="n">
        <v>132.29</v>
      </c>
      <c r="D161" s="217"/>
      <c r="E161" s="213" t="s">
        <v>53</v>
      </c>
    </row>
    <row r="162" customFormat="false" ht="15" hidden="false" customHeight="false" outlineLevel="0" collapsed="false">
      <c r="A162" s="214" t="n">
        <v>159</v>
      </c>
      <c r="B162" s="210" t="n">
        <f aca="false">IF(D162="x",0,IF(C162&lt;1,0,IF(C162&gt;1,1)))</f>
        <v>0</v>
      </c>
      <c r="C162" s="142"/>
      <c r="D162" s="217"/>
      <c r="E162" s="213" t="s">
        <v>53</v>
      </c>
    </row>
    <row r="163" customFormat="false" ht="15" hidden="false" customHeight="false" outlineLevel="0" collapsed="false">
      <c r="A163" s="216" t="n">
        <v>160</v>
      </c>
      <c r="B163" s="210" t="n">
        <f aca="false">IF(D163="x",0,IF(C163&lt;1,0,IF(C163&gt;1,1)))</f>
        <v>1</v>
      </c>
      <c r="C163" s="211" t="n">
        <v>132.08</v>
      </c>
      <c r="D163" s="217"/>
      <c r="E163" s="213" t="s">
        <v>53</v>
      </c>
    </row>
    <row r="164" customFormat="false" ht="15" hidden="false" customHeight="false" outlineLevel="0" collapsed="false">
      <c r="A164" s="214" t="n">
        <v>161</v>
      </c>
      <c r="B164" s="210" t="n">
        <f aca="false">IF(D164="x",0,IF(C164&lt;1,0,IF(C164&gt;1,1)))</f>
        <v>1</v>
      </c>
      <c r="C164" s="211" t="n">
        <v>130.25</v>
      </c>
      <c r="D164" s="217"/>
      <c r="E164" s="213" t="s">
        <v>53</v>
      </c>
    </row>
    <row r="165" customFormat="false" ht="15" hidden="false" customHeight="false" outlineLevel="0" collapsed="false">
      <c r="A165" s="216" t="n">
        <v>162</v>
      </c>
      <c r="B165" s="210" t="n">
        <f aca="false">IF(D165="x",0,IF(C165&lt;1,0,IF(C165&gt;1,1)))</f>
        <v>1</v>
      </c>
      <c r="C165" s="211" t="n">
        <v>114.92</v>
      </c>
      <c r="D165" s="217"/>
      <c r="E165" s="213" t="s">
        <v>53</v>
      </c>
    </row>
    <row r="166" customFormat="false" ht="15" hidden="false" customHeight="false" outlineLevel="0" collapsed="false">
      <c r="A166" s="214" t="n">
        <v>163</v>
      </c>
      <c r="B166" s="210" t="n">
        <f aca="false">IF(D166="x",0,IF(C166&lt;1,0,IF(C166&gt;1,1)))</f>
        <v>1</v>
      </c>
      <c r="C166" s="211" t="n">
        <v>128.17</v>
      </c>
      <c r="D166" s="217"/>
      <c r="E166" s="213" t="s">
        <v>53</v>
      </c>
    </row>
    <row r="167" customFormat="false" ht="15" hidden="false" customHeight="false" outlineLevel="0" collapsed="false">
      <c r="A167" s="216" t="n">
        <v>164</v>
      </c>
      <c r="B167" s="210" t="n">
        <f aca="false">IF(D167="x",0,IF(C167&lt;1,0,IF(C167&gt;1,1)))</f>
        <v>0</v>
      </c>
      <c r="C167" s="142"/>
      <c r="D167" s="217"/>
      <c r="E167" s="213" t="s">
        <v>53</v>
      </c>
    </row>
    <row r="168" customFormat="false" ht="15" hidden="false" customHeight="false" outlineLevel="0" collapsed="false">
      <c r="A168" s="214" t="n">
        <v>165</v>
      </c>
      <c r="B168" s="210" t="n">
        <f aca="false">IF(D168="x",0,IF(C168&lt;1,0,IF(C168&gt;1,1)))</f>
        <v>0</v>
      </c>
      <c r="C168" s="142"/>
      <c r="D168" s="217"/>
      <c r="E168" s="213" t="s">
        <v>53</v>
      </c>
    </row>
    <row r="169" customFormat="false" ht="15" hidden="false" customHeight="false" outlineLevel="0" collapsed="false">
      <c r="A169" s="216" t="n">
        <v>166</v>
      </c>
      <c r="B169" s="210" t="n">
        <f aca="false">IF(D169="x",0,IF(C169&lt;1,0,IF(C169&gt;1,1)))</f>
        <v>0</v>
      </c>
      <c r="C169" s="142"/>
      <c r="D169" s="217"/>
      <c r="E169" s="213" t="s">
        <v>53</v>
      </c>
    </row>
    <row r="170" customFormat="false" ht="15" hidden="false" customHeight="false" outlineLevel="0" collapsed="false">
      <c r="A170" s="214" t="n">
        <v>167</v>
      </c>
      <c r="B170" s="210" t="n">
        <f aca="false">IF(D170="x",0,IF(C170&lt;1,0,IF(C170&gt;1,1)))</f>
        <v>0</v>
      </c>
      <c r="C170" s="142"/>
      <c r="D170" s="217"/>
      <c r="E170" s="213" t="s">
        <v>53</v>
      </c>
    </row>
    <row r="171" customFormat="false" ht="15" hidden="false" customHeight="false" outlineLevel="0" collapsed="false">
      <c r="A171" s="216" t="n">
        <v>168</v>
      </c>
      <c r="B171" s="210" t="n">
        <f aca="false">IF(D171="x",0,IF(C171&lt;1,0,IF(C171&gt;1,1)))</f>
        <v>1</v>
      </c>
      <c r="C171" s="211" t="n">
        <v>121.12</v>
      </c>
      <c r="D171" s="217"/>
      <c r="E171" s="213" t="s">
        <v>53</v>
      </c>
    </row>
    <row r="172" customFormat="false" ht="15" hidden="false" customHeight="false" outlineLevel="0" collapsed="false">
      <c r="A172" s="214" t="n">
        <v>169</v>
      </c>
      <c r="B172" s="210" t="n">
        <f aca="false">IF(D172="x",0,IF(C172&lt;1,0,IF(C172&gt;1,1)))</f>
        <v>0</v>
      </c>
      <c r="C172" s="142"/>
      <c r="D172" s="217"/>
      <c r="E172" s="213" t="s">
        <v>53</v>
      </c>
    </row>
    <row r="173" customFormat="false" ht="15" hidden="false" customHeight="false" outlineLevel="0" collapsed="false">
      <c r="A173" s="216" t="n">
        <v>170</v>
      </c>
      <c r="B173" s="210" t="n">
        <f aca="false">IF(D173="x",0,IF(C173&lt;1,0,IF(C173&gt;1,1)))</f>
        <v>0</v>
      </c>
      <c r="C173" s="142"/>
      <c r="D173" s="217"/>
      <c r="E173" s="213" t="s">
        <v>53</v>
      </c>
    </row>
    <row r="174" customFormat="false" ht="15" hidden="false" customHeight="false" outlineLevel="0" collapsed="false">
      <c r="A174" s="214" t="n">
        <v>171</v>
      </c>
      <c r="B174" s="210" t="n">
        <f aca="false">IF(D174="x",0,IF(C174&lt;1,0,IF(C174&gt;1,1)))</f>
        <v>0</v>
      </c>
      <c r="C174" s="142"/>
      <c r="D174" s="217"/>
      <c r="E174" s="213" t="s">
        <v>53</v>
      </c>
    </row>
    <row r="175" customFormat="false" ht="15" hidden="false" customHeight="false" outlineLevel="0" collapsed="false">
      <c r="A175" s="216" t="n">
        <v>172</v>
      </c>
      <c r="B175" s="210" t="n">
        <f aca="false">IF(D175="x",0,IF(C175&lt;1,0,IF(C175&gt;1,1)))</f>
        <v>0</v>
      </c>
      <c r="C175" s="142"/>
      <c r="D175" s="217"/>
      <c r="E175" s="213" t="s">
        <v>53</v>
      </c>
    </row>
    <row r="176" customFormat="false" ht="15" hidden="false" customHeight="false" outlineLevel="0" collapsed="false">
      <c r="A176" s="214" t="n">
        <v>173</v>
      </c>
      <c r="B176" s="210" t="n">
        <f aca="false">IF(D176="x",0,IF(C176&lt;1,0,IF(C176&gt;1,1)))</f>
        <v>0</v>
      </c>
      <c r="C176" s="142"/>
      <c r="D176" s="217"/>
      <c r="E176" s="213" t="s">
        <v>53</v>
      </c>
    </row>
    <row r="177" customFormat="false" ht="15" hidden="false" customHeight="false" outlineLevel="0" collapsed="false">
      <c r="A177" s="216" t="n">
        <v>174</v>
      </c>
      <c r="B177" s="210" t="n">
        <f aca="false">IF(D177="x",0,IF(C177&lt;1,0,IF(C177&gt;1,1)))</f>
        <v>1</v>
      </c>
      <c r="C177" s="211" t="n">
        <v>129.2</v>
      </c>
      <c r="D177" s="217"/>
      <c r="E177" s="213" t="s">
        <v>53</v>
      </c>
    </row>
    <row r="178" customFormat="false" ht="15" hidden="false" customHeight="false" outlineLevel="0" collapsed="false">
      <c r="A178" s="214" t="n">
        <v>175</v>
      </c>
      <c r="B178" s="210" t="n">
        <f aca="false">IF(D178="x",0,IF(C178&lt;1,0,IF(C178&gt;1,1)))</f>
        <v>0</v>
      </c>
      <c r="C178" s="142"/>
      <c r="D178" s="217"/>
      <c r="E178" s="213" t="s">
        <v>53</v>
      </c>
    </row>
    <row r="179" customFormat="false" ht="15" hidden="false" customHeight="false" outlineLevel="0" collapsed="false">
      <c r="A179" s="216" t="n">
        <v>176</v>
      </c>
      <c r="B179" s="210" t="n">
        <f aca="false">IF(D179="x",0,IF(C179&lt;1,0,IF(C179&gt;1,1)))</f>
        <v>0</v>
      </c>
      <c r="C179" s="142"/>
      <c r="D179" s="217"/>
      <c r="E179" s="213" t="s">
        <v>53</v>
      </c>
    </row>
    <row r="180" customFormat="false" ht="15" hidden="false" customHeight="false" outlineLevel="0" collapsed="false">
      <c r="A180" s="214" t="n">
        <v>177</v>
      </c>
      <c r="B180" s="210" t="n">
        <f aca="false">IF(D180="x",0,IF(C180&lt;1,0,IF(C180&gt;1,1)))</f>
        <v>0</v>
      </c>
      <c r="C180" s="142"/>
      <c r="D180" s="217"/>
      <c r="E180" s="213" t="s">
        <v>53</v>
      </c>
    </row>
    <row r="181" customFormat="false" ht="15" hidden="false" customHeight="false" outlineLevel="0" collapsed="false">
      <c r="A181" s="216" t="n">
        <v>178</v>
      </c>
      <c r="B181" s="210" t="n">
        <f aca="false">IF(D181="x",0,IF(C181&lt;1,0,IF(C181&gt;1,1)))</f>
        <v>0</v>
      </c>
      <c r="C181" s="142"/>
      <c r="D181" s="217"/>
      <c r="E181" s="213" t="s">
        <v>53</v>
      </c>
    </row>
    <row r="182" customFormat="false" ht="15" hidden="false" customHeight="false" outlineLevel="0" collapsed="false">
      <c r="A182" s="214" t="n">
        <v>179</v>
      </c>
      <c r="B182" s="210" t="n">
        <f aca="false">IF(D182="x",0,IF(C182&lt;1,0,IF(C182&gt;1,1)))</f>
        <v>0</v>
      </c>
      <c r="C182" s="142"/>
      <c r="D182" s="217"/>
      <c r="E182" s="213" t="s">
        <v>53</v>
      </c>
    </row>
    <row r="183" customFormat="false" ht="15" hidden="false" customHeight="false" outlineLevel="0" collapsed="false">
      <c r="A183" s="216" t="n">
        <v>180</v>
      </c>
      <c r="B183" s="210" t="n">
        <f aca="false">IF(D183="x",0,IF(C183&lt;1,0,IF(C183&gt;1,1)))</f>
        <v>0</v>
      </c>
      <c r="C183" s="142"/>
      <c r="D183" s="217"/>
      <c r="E183" s="213" t="s">
        <v>53</v>
      </c>
    </row>
    <row r="184" customFormat="false" ht="15" hidden="false" customHeight="false" outlineLevel="0" collapsed="false">
      <c r="A184" s="214" t="n">
        <v>181</v>
      </c>
      <c r="B184" s="210" t="n">
        <f aca="false">IF(D184="x",0,IF(C184&lt;1,0,IF(C184&gt;1,1)))</f>
        <v>0</v>
      </c>
      <c r="C184" s="142"/>
      <c r="D184" s="217"/>
      <c r="E184" s="213" t="s">
        <v>53</v>
      </c>
    </row>
    <row r="185" customFormat="false" ht="15" hidden="false" customHeight="false" outlineLevel="0" collapsed="false">
      <c r="A185" s="216" t="n">
        <v>182</v>
      </c>
      <c r="B185" s="210" t="n">
        <f aca="false">IF(D185="x",0,IF(C185&lt;1,0,IF(C185&gt;1,1)))</f>
        <v>0</v>
      </c>
      <c r="C185" s="142"/>
      <c r="D185" s="217"/>
      <c r="E185" s="213" t="s">
        <v>53</v>
      </c>
    </row>
    <row r="186" customFormat="false" ht="15" hidden="false" customHeight="false" outlineLevel="0" collapsed="false">
      <c r="A186" s="214" t="n">
        <v>183</v>
      </c>
      <c r="B186" s="210" t="n">
        <f aca="false">IF(D186="x",0,IF(C186&lt;1,0,IF(C186&gt;1,1)))</f>
        <v>0</v>
      </c>
      <c r="C186" s="142"/>
      <c r="D186" s="217"/>
      <c r="E186" s="213" t="s">
        <v>53</v>
      </c>
    </row>
    <row r="187" customFormat="false" ht="15" hidden="false" customHeight="false" outlineLevel="0" collapsed="false">
      <c r="A187" s="216" t="n">
        <v>184</v>
      </c>
      <c r="B187" s="210" t="n">
        <f aca="false">IF(D187="x",0,IF(C187&lt;1,0,IF(C187&gt;1,1)))</f>
        <v>0</v>
      </c>
      <c r="C187" s="142"/>
      <c r="D187" s="217"/>
      <c r="E187" s="213" t="s">
        <v>53</v>
      </c>
    </row>
    <row r="188" customFormat="false" ht="15" hidden="false" customHeight="false" outlineLevel="0" collapsed="false">
      <c r="A188" s="214" t="n">
        <v>185</v>
      </c>
      <c r="B188" s="210" t="n">
        <f aca="false">IF(D188="x",0,IF(C188&lt;1,0,IF(C188&gt;1,1)))</f>
        <v>0</v>
      </c>
      <c r="C188" s="142"/>
      <c r="D188" s="217"/>
      <c r="E188" s="213" t="s">
        <v>53</v>
      </c>
    </row>
    <row r="189" customFormat="false" ht="15" hidden="false" customHeight="false" outlineLevel="0" collapsed="false">
      <c r="A189" s="216" t="n">
        <v>186</v>
      </c>
      <c r="B189" s="210" t="n">
        <f aca="false">IF(D189="x",0,IF(C189&lt;1,0,IF(C189&gt;1,1)))</f>
        <v>0</v>
      </c>
      <c r="C189" s="142"/>
      <c r="D189" s="217"/>
      <c r="E189" s="213" t="s">
        <v>53</v>
      </c>
    </row>
    <row r="190" customFormat="false" ht="15" hidden="false" customHeight="false" outlineLevel="0" collapsed="false">
      <c r="A190" s="214" t="n">
        <v>187</v>
      </c>
      <c r="B190" s="210" t="n">
        <f aca="false">IF(D190="x",0,IF(C190&lt;1,0,IF(C190&gt;1,1)))</f>
        <v>0</v>
      </c>
      <c r="C190" s="142"/>
      <c r="D190" s="217"/>
      <c r="E190" s="213" t="s">
        <v>53</v>
      </c>
    </row>
    <row r="191" customFormat="false" ht="15" hidden="false" customHeight="false" outlineLevel="0" collapsed="false">
      <c r="A191" s="216" t="n">
        <v>188</v>
      </c>
      <c r="B191" s="210" t="n">
        <f aca="false">IF(D191="x",0,IF(C191&lt;1,0,IF(C191&gt;1,1)))</f>
        <v>0</v>
      </c>
      <c r="C191" s="142"/>
      <c r="D191" s="217"/>
      <c r="E191" s="213" t="s">
        <v>53</v>
      </c>
    </row>
    <row r="192" customFormat="false" ht="15" hidden="false" customHeight="false" outlineLevel="0" collapsed="false">
      <c r="A192" s="214" t="n">
        <v>189</v>
      </c>
      <c r="B192" s="210" t="n">
        <f aca="false">IF(D192="x",0,IF(C192&lt;1,0,IF(C192&gt;1,1)))</f>
        <v>0</v>
      </c>
      <c r="C192" s="142"/>
      <c r="D192" s="217"/>
      <c r="E192" s="213" t="s">
        <v>53</v>
      </c>
    </row>
    <row r="193" customFormat="false" ht="15" hidden="false" customHeight="false" outlineLevel="0" collapsed="false">
      <c r="A193" s="216" t="n">
        <v>190</v>
      </c>
      <c r="B193" s="210" t="n">
        <f aca="false">IF(D193="x",0,IF(C193&lt;1,0,IF(C193&gt;1,1)))</f>
        <v>0</v>
      </c>
      <c r="C193" s="142"/>
      <c r="D193" s="217"/>
      <c r="E193" s="213" t="s">
        <v>53</v>
      </c>
    </row>
    <row r="194" customFormat="false" ht="15" hidden="false" customHeight="false" outlineLevel="0" collapsed="false">
      <c r="A194" s="214" t="n">
        <v>191</v>
      </c>
      <c r="B194" s="210" t="n">
        <f aca="false">IF(D194="x",0,IF(C194&lt;1,0,IF(C194&gt;1,1)))</f>
        <v>0</v>
      </c>
      <c r="C194" s="142"/>
      <c r="D194" s="217"/>
      <c r="E194" s="213" t="s">
        <v>53</v>
      </c>
    </row>
    <row r="195" customFormat="false" ht="15" hidden="false" customHeight="false" outlineLevel="0" collapsed="false">
      <c r="A195" s="216" t="n">
        <v>192</v>
      </c>
      <c r="B195" s="210" t="n">
        <f aca="false">IF(D195="x",0,IF(C195&lt;1,0,IF(C195&gt;1,1)))</f>
        <v>0</v>
      </c>
      <c r="C195" s="142"/>
      <c r="D195" s="217"/>
      <c r="E195" s="213" t="s">
        <v>53</v>
      </c>
    </row>
    <row r="196" customFormat="false" ht="15" hidden="false" customHeight="false" outlineLevel="0" collapsed="false">
      <c r="A196" s="214" t="n">
        <v>193</v>
      </c>
      <c r="B196" s="210" t="n">
        <f aca="false">IF(D196="x",0,IF(C196&lt;1,0,IF(C196&gt;1,1)))</f>
        <v>0</v>
      </c>
      <c r="C196" s="142"/>
      <c r="D196" s="217"/>
      <c r="E196" s="213" t="s">
        <v>53</v>
      </c>
    </row>
    <row r="197" customFormat="false" ht="15" hidden="false" customHeight="false" outlineLevel="0" collapsed="false">
      <c r="A197" s="216" t="n">
        <v>194</v>
      </c>
      <c r="B197" s="210" t="n">
        <f aca="false">IF(D197="x",0,IF(C197&lt;1,0,IF(C197&gt;1,1)))</f>
        <v>0</v>
      </c>
      <c r="C197" s="142"/>
      <c r="D197" s="217"/>
      <c r="E197" s="213" t="s">
        <v>53</v>
      </c>
    </row>
    <row r="198" customFormat="false" ht="15" hidden="false" customHeight="false" outlineLevel="0" collapsed="false">
      <c r="A198" s="214" t="n">
        <v>195</v>
      </c>
      <c r="B198" s="210" t="n">
        <f aca="false">IF(D198="x",0,IF(C198&lt;1,0,IF(C198&gt;1,1)))</f>
        <v>0</v>
      </c>
      <c r="C198" s="142"/>
      <c r="D198" s="217"/>
      <c r="E198" s="213" t="s">
        <v>53</v>
      </c>
    </row>
    <row r="199" customFormat="false" ht="15" hidden="false" customHeight="false" outlineLevel="0" collapsed="false">
      <c r="A199" s="216" t="n">
        <v>196</v>
      </c>
      <c r="B199" s="210" t="n">
        <f aca="false">IF(D199="x",0,IF(C199&lt;1,0,IF(C199&gt;1,1)))</f>
        <v>0</v>
      </c>
      <c r="C199" s="142"/>
      <c r="D199" s="217"/>
      <c r="E199" s="213" t="s">
        <v>53</v>
      </c>
    </row>
    <row r="200" customFormat="false" ht="15" hidden="false" customHeight="false" outlineLevel="0" collapsed="false">
      <c r="A200" s="214" t="n">
        <v>197</v>
      </c>
      <c r="B200" s="210" t="n">
        <f aca="false">IF(D200="x",0,IF(C200&lt;1,0,IF(C200&gt;1,1)))</f>
        <v>0</v>
      </c>
      <c r="C200" s="142"/>
      <c r="D200" s="217"/>
      <c r="E200" s="213" t="s">
        <v>53</v>
      </c>
    </row>
    <row r="201" customFormat="false" ht="15" hidden="false" customHeight="false" outlineLevel="0" collapsed="false">
      <c r="A201" s="216" t="n">
        <v>198</v>
      </c>
      <c r="B201" s="210" t="n">
        <f aca="false">IF(D201="x",0,IF(C201&lt;1,0,IF(C201&gt;1,1)))</f>
        <v>0</v>
      </c>
      <c r="C201" s="142"/>
      <c r="D201" s="217"/>
      <c r="E201" s="213" t="s">
        <v>53</v>
      </c>
    </row>
    <row r="202" customFormat="false" ht="15" hidden="false" customHeight="false" outlineLevel="0" collapsed="false">
      <c r="A202" s="214" t="n">
        <v>199</v>
      </c>
      <c r="B202" s="210" t="n">
        <f aca="false">IF(D202="x",0,IF(C202&lt;1,0,IF(C202&gt;1,1)))</f>
        <v>0</v>
      </c>
      <c r="C202" s="142"/>
      <c r="D202" s="217"/>
      <c r="E202" s="213" t="s">
        <v>53</v>
      </c>
    </row>
    <row r="203" customFormat="false" ht="15" hidden="false" customHeight="false" outlineLevel="0" collapsed="false">
      <c r="A203" s="216" t="n">
        <v>200</v>
      </c>
      <c r="B203" s="210" t="n">
        <f aca="false">IF(D203="x",0,IF(C203&lt;1,0,IF(C203&gt;1,1)))</f>
        <v>0</v>
      </c>
      <c r="C203" s="142"/>
      <c r="D203" s="217"/>
      <c r="E203" s="213" t="s">
        <v>53</v>
      </c>
    </row>
    <row r="204" customFormat="false" ht="15" hidden="false" customHeight="false" outlineLevel="0" collapsed="false">
      <c r="A204" s="214" t="n">
        <v>201</v>
      </c>
      <c r="B204" s="210" t="n">
        <f aca="false">IF(D204="x",0,IF(C204&lt;1,0,IF(C204&gt;1,1)))</f>
        <v>1</v>
      </c>
      <c r="C204" s="211" t="n">
        <v>131.01</v>
      </c>
      <c r="D204" s="217"/>
      <c r="E204" s="213" t="s">
        <v>53</v>
      </c>
    </row>
    <row r="205" customFormat="false" ht="15" hidden="false" customHeight="false" outlineLevel="0" collapsed="false">
      <c r="A205" s="216" t="n">
        <v>202</v>
      </c>
      <c r="B205" s="210" t="n">
        <f aca="false">IF(D205="x",0,IF(C205&lt;1,0,IF(C205&gt;1,1)))</f>
        <v>0</v>
      </c>
      <c r="C205" s="142"/>
      <c r="D205" s="217"/>
      <c r="E205" s="213" t="s">
        <v>53</v>
      </c>
    </row>
    <row r="206" customFormat="false" ht="15" hidden="false" customHeight="false" outlineLevel="0" collapsed="false">
      <c r="A206" s="214" t="n">
        <v>203</v>
      </c>
      <c r="B206" s="210" t="n">
        <f aca="false">IF(D206="x",0,IF(C206&lt;1,0,IF(C206&gt;1,1)))</f>
        <v>0</v>
      </c>
      <c r="C206" s="142"/>
      <c r="D206" s="217"/>
      <c r="E206" s="213" t="s">
        <v>53</v>
      </c>
    </row>
    <row r="207" customFormat="false" ht="15" hidden="false" customHeight="false" outlineLevel="0" collapsed="false">
      <c r="A207" s="216" t="n">
        <v>204</v>
      </c>
      <c r="B207" s="210" t="n">
        <f aca="false">IF(D207="x",0,IF(C207&lt;1,0,IF(C207&gt;1,1)))</f>
        <v>0</v>
      </c>
      <c r="C207" s="142"/>
      <c r="D207" s="217"/>
      <c r="E207" s="213" t="s">
        <v>53</v>
      </c>
    </row>
    <row r="208" customFormat="false" ht="15" hidden="false" customHeight="false" outlineLevel="0" collapsed="false">
      <c r="A208" s="214" t="n">
        <v>205</v>
      </c>
      <c r="B208" s="210" t="n">
        <f aca="false">IF(D208="x",0,IF(C208&lt;1,0,IF(C208&gt;1,1)))</f>
        <v>0</v>
      </c>
      <c r="C208" s="142"/>
      <c r="D208" s="217"/>
      <c r="E208" s="213" t="s">
        <v>53</v>
      </c>
    </row>
    <row r="209" customFormat="false" ht="15" hidden="false" customHeight="false" outlineLevel="0" collapsed="false">
      <c r="A209" s="216" t="n">
        <v>206</v>
      </c>
      <c r="B209" s="210" t="n">
        <f aca="false">IF(D209="x",0,IF(C209&lt;1,0,IF(C209&gt;1,1)))</f>
        <v>0</v>
      </c>
      <c r="C209" s="142"/>
      <c r="D209" s="217"/>
      <c r="E209" s="213" t="s">
        <v>53</v>
      </c>
    </row>
    <row r="210" customFormat="false" ht="15" hidden="false" customHeight="false" outlineLevel="0" collapsed="false">
      <c r="A210" s="214" t="n">
        <v>207</v>
      </c>
      <c r="B210" s="210" t="n">
        <f aca="false">IF(D210="x",0,IF(C210&lt;1,0,IF(C210&gt;1,1)))</f>
        <v>0</v>
      </c>
      <c r="C210" s="142"/>
      <c r="D210" s="217"/>
      <c r="E210" s="213" t="s">
        <v>53</v>
      </c>
    </row>
    <row r="211" customFormat="false" ht="15" hidden="false" customHeight="false" outlineLevel="0" collapsed="false">
      <c r="A211" s="216" t="n">
        <v>208</v>
      </c>
      <c r="B211" s="210" t="n">
        <f aca="false">IF(D211="x",0,IF(C211&lt;1,0,IF(C211&gt;1,1)))</f>
        <v>0</v>
      </c>
      <c r="C211" s="142"/>
      <c r="D211" s="217"/>
      <c r="E211" s="213" t="s">
        <v>53</v>
      </c>
    </row>
    <row r="212" customFormat="false" ht="15" hidden="false" customHeight="false" outlineLevel="0" collapsed="false">
      <c r="A212" s="214" t="n">
        <v>209</v>
      </c>
      <c r="B212" s="210" t="n">
        <f aca="false">IF(D212="x",0,IF(C212&lt;1,0,IF(C212&gt;1,1)))</f>
        <v>0</v>
      </c>
      <c r="C212" s="142"/>
      <c r="D212" s="217"/>
      <c r="E212" s="213" t="s">
        <v>53</v>
      </c>
    </row>
    <row r="213" customFormat="false" ht="15" hidden="false" customHeight="false" outlineLevel="0" collapsed="false">
      <c r="A213" s="216" t="n">
        <v>210</v>
      </c>
      <c r="B213" s="210" t="n">
        <f aca="false">IF(D213="x",0,IF(C213&lt;1,0,IF(C213&gt;1,1)))</f>
        <v>0</v>
      </c>
      <c r="C213" s="142"/>
      <c r="D213" s="217"/>
      <c r="E213" s="213" t="s">
        <v>53</v>
      </c>
    </row>
    <row r="214" customFormat="false" ht="15" hidden="false" customHeight="false" outlineLevel="0" collapsed="false">
      <c r="A214" s="214" t="n">
        <v>211</v>
      </c>
      <c r="B214" s="210" t="n">
        <f aca="false">IF(D214="x",0,IF(C214&lt;1,0,IF(C214&gt;1,1)))</f>
        <v>0</v>
      </c>
      <c r="C214" s="142"/>
      <c r="D214" s="217"/>
      <c r="E214" s="213" t="s">
        <v>53</v>
      </c>
    </row>
    <row r="215" customFormat="false" ht="15" hidden="false" customHeight="false" outlineLevel="0" collapsed="false">
      <c r="A215" s="216" t="n">
        <v>212</v>
      </c>
      <c r="B215" s="210" t="n">
        <f aca="false">IF(D215="x",0,IF(C215&lt;1,0,IF(C215&gt;1,1)))</f>
        <v>0</v>
      </c>
      <c r="C215" s="142"/>
      <c r="D215" s="217"/>
      <c r="E215" s="213" t="s">
        <v>53</v>
      </c>
    </row>
    <row r="216" customFormat="false" ht="15" hidden="false" customHeight="false" outlineLevel="0" collapsed="false">
      <c r="A216" s="214" t="n">
        <v>213</v>
      </c>
      <c r="B216" s="210" t="n">
        <f aca="false">IF(D216="x",0,IF(C216&lt;1,0,IF(C216&gt;1,1)))</f>
        <v>0</v>
      </c>
      <c r="C216" s="142"/>
      <c r="D216" s="217"/>
      <c r="E216" s="213" t="s">
        <v>53</v>
      </c>
    </row>
    <row r="217" customFormat="false" ht="15" hidden="false" customHeight="false" outlineLevel="0" collapsed="false">
      <c r="A217" s="216" t="n">
        <v>214</v>
      </c>
      <c r="B217" s="210" t="n">
        <f aca="false">IF(D217="x",0,IF(C217&lt;1,0,IF(C217&gt;1,1)))</f>
        <v>0</v>
      </c>
      <c r="C217" s="142"/>
      <c r="D217" s="217"/>
      <c r="E217" s="213" t="s">
        <v>53</v>
      </c>
    </row>
    <row r="218" customFormat="false" ht="15" hidden="false" customHeight="false" outlineLevel="0" collapsed="false">
      <c r="A218" s="214" t="n">
        <v>215</v>
      </c>
      <c r="B218" s="210" t="n">
        <f aca="false">IF(D218="x",0,IF(C218&lt;1,0,IF(C218&gt;1,1)))</f>
        <v>0</v>
      </c>
      <c r="C218" s="142"/>
      <c r="D218" s="217"/>
      <c r="E218" s="213" t="s">
        <v>53</v>
      </c>
    </row>
    <row r="219" customFormat="false" ht="15" hidden="false" customHeight="false" outlineLevel="0" collapsed="false">
      <c r="A219" s="216" t="n">
        <v>216</v>
      </c>
      <c r="B219" s="210" t="n">
        <f aca="false">IF(D219="x",0,IF(C219&lt;1,0,IF(C219&gt;1,1)))</f>
        <v>0</v>
      </c>
      <c r="C219" s="142"/>
      <c r="D219" s="217"/>
      <c r="E219" s="213" t="s">
        <v>53</v>
      </c>
    </row>
    <row r="220" customFormat="false" ht="15" hidden="false" customHeight="false" outlineLevel="0" collapsed="false">
      <c r="A220" s="214" t="n">
        <v>217</v>
      </c>
      <c r="B220" s="210" t="n">
        <f aca="false">IF(D220="x",0,IF(C220&lt;1,0,IF(C220&gt;1,1)))</f>
        <v>0</v>
      </c>
      <c r="C220" s="142"/>
      <c r="D220" s="217"/>
      <c r="E220" s="213" t="s">
        <v>53</v>
      </c>
    </row>
    <row r="221" customFormat="false" ht="15" hidden="false" customHeight="false" outlineLevel="0" collapsed="false">
      <c r="A221" s="216" t="n">
        <v>218</v>
      </c>
      <c r="B221" s="210" t="n">
        <f aca="false">IF(D221="x",0,IF(C221&lt;1,0,IF(C221&gt;1,1)))</f>
        <v>0</v>
      </c>
      <c r="C221" s="142"/>
      <c r="D221" s="217"/>
      <c r="E221" s="213" t="s">
        <v>53</v>
      </c>
    </row>
    <row r="222" customFormat="false" ht="15" hidden="false" customHeight="false" outlineLevel="0" collapsed="false">
      <c r="A222" s="214" t="n">
        <v>219</v>
      </c>
      <c r="B222" s="210" t="n">
        <f aca="false">IF(D222="x",0,IF(C222&lt;1,0,IF(C222&gt;1,1)))</f>
        <v>0</v>
      </c>
      <c r="C222" s="142"/>
      <c r="D222" s="217"/>
      <c r="E222" s="213" t="s">
        <v>53</v>
      </c>
    </row>
    <row r="223" customFormat="false" ht="15" hidden="false" customHeight="false" outlineLevel="0" collapsed="false">
      <c r="A223" s="216" t="n">
        <v>220</v>
      </c>
      <c r="B223" s="210" t="n">
        <f aca="false">IF(D223="x",0,IF(C223&lt;1,0,IF(C223&gt;1,1)))</f>
        <v>0</v>
      </c>
      <c r="C223" s="142"/>
      <c r="D223" s="217"/>
      <c r="E223" s="213" t="s">
        <v>53</v>
      </c>
    </row>
    <row r="224" customFormat="false" ht="15" hidden="false" customHeight="false" outlineLevel="0" collapsed="false">
      <c r="A224" s="214" t="n">
        <v>221</v>
      </c>
      <c r="B224" s="210" t="n">
        <f aca="false">IF(D224="x",0,IF(C224&lt;1,0,IF(C224&gt;1,1)))</f>
        <v>0</v>
      </c>
      <c r="C224" s="142"/>
      <c r="D224" s="217"/>
      <c r="E224" s="213" t="s">
        <v>53</v>
      </c>
    </row>
    <row r="225" customFormat="false" ht="15" hidden="false" customHeight="false" outlineLevel="0" collapsed="false">
      <c r="A225" s="216" t="n">
        <v>222</v>
      </c>
      <c r="B225" s="210" t="n">
        <f aca="false">IF(D225="x",0,IF(C225&lt;1,0,IF(C225&gt;1,1)))</f>
        <v>0</v>
      </c>
      <c r="C225" s="142"/>
      <c r="D225" s="217"/>
      <c r="E225" s="213" t="s">
        <v>53</v>
      </c>
    </row>
    <row r="226" customFormat="false" ht="15" hidden="false" customHeight="false" outlineLevel="0" collapsed="false">
      <c r="A226" s="214" t="n">
        <v>223</v>
      </c>
      <c r="B226" s="210" t="n">
        <f aca="false">IF(D226="x",0,IF(C226&lt;1,0,IF(C226&gt;1,1)))</f>
        <v>0</v>
      </c>
      <c r="C226" s="142"/>
      <c r="D226" s="217"/>
      <c r="E226" s="213" t="s">
        <v>53</v>
      </c>
    </row>
    <row r="227" customFormat="false" ht="15" hidden="false" customHeight="false" outlineLevel="0" collapsed="false">
      <c r="A227" s="216" t="n">
        <v>224</v>
      </c>
      <c r="B227" s="210" t="n">
        <f aca="false">IF(D227="x",0,IF(C227&lt;1,0,IF(C227&gt;1,1)))</f>
        <v>0</v>
      </c>
      <c r="C227" s="142"/>
      <c r="D227" s="217"/>
      <c r="E227" s="213" t="s">
        <v>53</v>
      </c>
    </row>
    <row r="228" customFormat="false" ht="15" hidden="false" customHeight="false" outlineLevel="0" collapsed="false">
      <c r="A228" s="214" t="n">
        <v>225</v>
      </c>
      <c r="B228" s="210" t="n">
        <f aca="false">IF(D228="x",0,IF(C228&lt;1,0,IF(C228&gt;1,1)))</f>
        <v>0</v>
      </c>
      <c r="C228" s="142"/>
      <c r="D228" s="217"/>
      <c r="E228" s="213" t="s">
        <v>53</v>
      </c>
    </row>
    <row r="229" customFormat="false" ht="15" hidden="false" customHeight="false" outlineLevel="0" collapsed="false">
      <c r="A229" s="216" t="n">
        <v>226</v>
      </c>
      <c r="B229" s="210" t="n">
        <f aca="false">IF(D229="x",0,IF(C229&lt;1,0,IF(C229&gt;1,1)))</f>
        <v>0</v>
      </c>
      <c r="C229" s="142"/>
      <c r="D229" s="217"/>
      <c r="E229" s="213" t="s">
        <v>53</v>
      </c>
    </row>
    <row r="230" customFormat="false" ht="15" hidden="false" customHeight="false" outlineLevel="0" collapsed="false">
      <c r="A230" s="214" t="n">
        <v>227</v>
      </c>
      <c r="B230" s="210" t="n">
        <f aca="false">IF(D230="x",0,IF(C230&lt;1,0,IF(C230&gt;1,1)))</f>
        <v>0</v>
      </c>
      <c r="C230" s="142"/>
      <c r="D230" s="217"/>
      <c r="E230" s="213" t="s">
        <v>53</v>
      </c>
    </row>
    <row r="231" customFormat="false" ht="15" hidden="false" customHeight="false" outlineLevel="0" collapsed="false">
      <c r="A231" s="216" t="n">
        <v>228</v>
      </c>
      <c r="B231" s="210" t="n">
        <f aca="false">IF(D231="x",0,IF(C231&lt;1,0,IF(C231&gt;1,1)))</f>
        <v>0</v>
      </c>
      <c r="C231" s="142"/>
      <c r="D231" s="217"/>
      <c r="E231" s="213" t="s">
        <v>53</v>
      </c>
    </row>
    <row r="232" customFormat="false" ht="15" hidden="false" customHeight="false" outlineLevel="0" collapsed="false">
      <c r="A232" s="214" t="n">
        <v>229</v>
      </c>
      <c r="B232" s="210" t="n">
        <f aca="false">IF(D232="x",0,IF(C232&lt;1,0,IF(C232&gt;1,1)))</f>
        <v>0</v>
      </c>
      <c r="C232" s="142"/>
      <c r="D232" s="217"/>
      <c r="E232" s="213" t="s">
        <v>53</v>
      </c>
    </row>
    <row r="233" customFormat="false" ht="15" hidden="false" customHeight="false" outlineLevel="0" collapsed="false">
      <c r="A233" s="216" t="n">
        <v>230</v>
      </c>
      <c r="B233" s="210" t="n">
        <f aca="false">IF(D233="x",0,IF(C233&lt;1,0,IF(C233&gt;1,1)))</f>
        <v>0</v>
      </c>
      <c r="C233" s="142"/>
      <c r="D233" s="217"/>
      <c r="E233" s="213" t="s">
        <v>53</v>
      </c>
    </row>
    <row r="234" customFormat="false" ht="15" hidden="false" customHeight="false" outlineLevel="0" collapsed="false">
      <c r="A234" s="214" t="n">
        <v>231</v>
      </c>
      <c r="B234" s="210" t="n">
        <f aca="false">IF(D234="x",0,IF(C234&lt;1,0,IF(C234&gt;1,1)))</f>
        <v>0</v>
      </c>
      <c r="C234" s="142"/>
      <c r="D234" s="217"/>
      <c r="E234" s="213" t="s">
        <v>53</v>
      </c>
    </row>
    <row r="235" customFormat="false" ht="15" hidden="false" customHeight="false" outlineLevel="0" collapsed="false">
      <c r="A235" s="216" t="n">
        <v>232</v>
      </c>
      <c r="B235" s="210" t="n">
        <f aca="false">IF(D235="x",0,IF(C235&lt;1,0,IF(C235&gt;1,1)))</f>
        <v>0</v>
      </c>
      <c r="C235" s="142"/>
      <c r="D235" s="217"/>
      <c r="E235" s="213" t="s">
        <v>53</v>
      </c>
    </row>
    <row r="236" customFormat="false" ht="15" hidden="false" customHeight="false" outlineLevel="0" collapsed="false">
      <c r="A236" s="214" t="n">
        <v>233</v>
      </c>
      <c r="B236" s="210" t="n">
        <f aca="false">IF(D236="x",0,IF(C236&lt;1,0,IF(C236&gt;1,1)))</f>
        <v>0</v>
      </c>
      <c r="C236" s="142"/>
      <c r="D236" s="217"/>
      <c r="E236" s="213" t="s">
        <v>53</v>
      </c>
    </row>
    <row r="237" customFormat="false" ht="15" hidden="false" customHeight="false" outlineLevel="0" collapsed="false">
      <c r="A237" s="216" t="n">
        <v>234</v>
      </c>
      <c r="B237" s="210" t="n">
        <f aca="false">IF(D237="x",0,IF(C237&lt;1,0,IF(C237&gt;1,1)))</f>
        <v>0</v>
      </c>
      <c r="C237" s="142"/>
      <c r="D237" s="217"/>
      <c r="E237" s="213" t="s">
        <v>53</v>
      </c>
    </row>
    <row r="238" customFormat="false" ht="15" hidden="false" customHeight="false" outlineLevel="0" collapsed="false">
      <c r="A238" s="214" t="n">
        <v>235</v>
      </c>
      <c r="B238" s="210" t="n">
        <f aca="false">IF(D238="x",0,IF(C238&lt;1,0,IF(C238&gt;1,1)))</f>
        <v>0</v>
      </c>
      <c r="C238" s="142"/>
      <c r="D238" s="217"/>
      <c r="E238" s="213" t="s">
        <v>53</v>
      </c>
    </row>
    <row r="239" customFormat="false" ht="15" hidden="false" customHeight="false" outlineLevel="0" collapsed="false">
      <c r="A239" s="216" t="n">
        <v>236</v>
      </c>
      <c r="B239" s="210" t="n">
        <f aca="false">IF(D239="x",0,IF(C239&lt;1,0,IF(C239&gt;1,1)))</f>
        <v>0</v>
      </c>
      <c r="C239" s="142"/>
      <c r="D239" s="217"/>
      <c r="E239" s="213" t="s">
        <v>53</v>
      </c>
    </row>
    <row r="240" customFormat="false" ht="15" hidden="false" customHeight="false" outlineLevel="0" collapsed="false">
      <c r="A240" s="214" t="n">
        <v>237</v>
      </c>
      <c r="B240" s="210" t="n">
        <f aca="false">IF(D240="x",0,IF(C240&lt;1,0,IF(C240&gt;1,1)))</f>
        <v>0</v>
      </c>
      <c r="C240" s="142"/>
      <c r="D240" s="217"/>
      <c r="E240" s="213" t="s">
        <v>53</v>
      </c>
    </row>
    <row r="241" customFormat="false" ht="15" hidden="false" customHeight="false" outlineLevel="0" collapsed="false">
      <c r="A241" s="216" t="n">
        <v>238</v>
      </c>
      <c r="B241" s="210" t="n">
        <f aca="false">IF(D241="x",0,IF(C241&lt;1,0,IF(C241&gt;1,1)))</f>
        <v>0</v>
      </c>
      <c r="C241" s="142"/>
      <c r="D241" s="217"/>
      <c r="E241" s="213" t="s">
        <v>53</v>
      </c>
    </row>
    <row r="242" customFormat="false" ht="15" hidden="false" customHeight="false" outlineLevel="0" collapsed="false">
      <c r="A242" s="214" t="n">
        <v>239</v>
      </c>
      <c r="B242" s="210" t="n">
        <f aca="false">IF(D242="x",0,IF(C242&lt;1,0,IF(C242&gt;1,1)))</f>
        <v>0</v>
      </c>
      <c r="C242" s="142"/>
      <c r="D242" s="217"/>
      <c r="E242" s="213" t="s">
        <v>53</v>
      </c>
    </row>
    <row r="243" customFormat="false" ht="15" hidden="false" customHeight="false" outlineLevel="0" collapsed="false">
      <c r="A243" s="216" t="n">
        <v>240</v>
      </c>
      <c r="B243" s="210" t="n">
        <f aca="false">IF(D243="x",0,IF(C243&lt;1,0,IF(C243&gt;1,1)))</f>
        <v>0</v>
      </c>
      <c r="C243" s="142"/>
      <c r="D243" s="217"/>
      <c r="E243" s="213" t="s">
        <v>53</v>
      </c>
    </row>
    <row r="244" customFormat="false" ht="15" hidden="false" customHeight="false" outlineLevel="0" collapsed="false">
      <c r="A244" s="214" t="n">
        <v>241</v>
      </c>
      <c r="B244" s="210" t="n">
        <f aca="false">IF(D244="x",0,IF(C244&lt;1,0,IF(C244&gt;1,1)))</f>
        <v>0</v>
      </c>
      <c r="C244" s="142"/>
      <c r="D244" s="217"/>
      <c r="E244" s="213" t="s">
        <v>53</v>
      </c>
    </row>
    <row r="245" customFormat="false" ht="15" hidden="false" customHeight="false" outlineLevel="0" collapsed="false">
      <c r="A245" s="216" t="n">
        <v>242</v>
      </c>
      <c r="B245" s="210" t="n">
        <f aca="false">IF(D245="x",0,IF(C245&lt;1,0,IF(C245&gt;1,1)))</f>
        <v>0</v>
      </c>
      <c r="C245" s="142"/>
      <c r="D245" s="217"/>
      <c r="E245" s="213" t="s">
        <v>53</v>
      </c>
    </row>
    <row r="246" customFormat="false" ht="15" hidden="false" customHeight="false" outlineLevel="0" collapsed="false">
      <c r="A246" s="214" t="n">
        <v>243</v>
      </c>
      <c r="B246" s="210" t="n">
        <f aca="false">IF(D246="x",0,IF(C246&lt;1,0,IF(C246&gt;1,1)))</f>
        <v>0</v>
      </c>
      <c r="C246" s="142"/>
      <c r="D246" s="217"/>
      <c r="E246" s="213" t="s">
        <v>53</v>
      </c>
    </row>
    <row r="247" customFormat="false" ht="15" hidden="false" customHeight="false" outlineLevel="0" collapsed="false">
      <c r="A247" s="216" t="n">
        <v>244</v>
      </c>
      <c r="B247" s="210" t="n">
        <f aca="false">IF(D247="x",0,IF(C247&lt;1,0,IF(C247&gt;1,1)))</f>
        <v>0</v>
      </c>
      <c r="C247" s="142"/>
      <c r="D247" s="217"/>
      <c r="E247" s="213" t="s">
        <v>53</v>
      </c>
    </row>
    <row r="248" customFormat="false" ht="15" hidden="false" customHeight="false" outlineLevel="0" collapsed="false">
      <c r="A248" s="214" t="n">
        <v>245</v>
      </c>
      <c r="B248" s="210" t="n">
        <f aca="false">IF(D248="x",0,IF(C248&lt;1,0,IF(C248&gt;1,1)))</f>
        <v>0</v>
      </c>
      <c r="C248" s="142"/>
      <c r="D248" s="217"/>
      <c r="E248" s="213" t="s">
        <v>53</v>
      </c>
    </row>
    <row r="249" customFormat="false" ht="15" hidden="false" customHeight="false" outlineLevel="0" collapsed="false">
      <c r="A249" s="216" t="n">
        <v>246</v>
      </c>
      <c r="B249" s="210" t="n">
        <f aca="false">IF(D249="x",0,IF(C249&lt;1,0,IF(C249&gt;1,1)))</f>
        <v>0</v>
      </c>
      <c r="C249" s="142"/>
      <c r="D249" s="217"/>
      <c r="E249" s="213" t="s">
        <v>53</v>
      </c>
    </row>
    <row r="250" customFormat="false" ht="15" hidden="false" customHeight="false" outlineLevel="0" collapsed="false">
      <c r="A250" s="214" t="n">
        <v>247</v>
      </c>
      <c r="B250" s="210" t="n">
        <f aca="false">IF(D250="x",0,IF(C250&lt;1,0,IF(C250&gt;1,1)))</f>
        <v>0</v>
      </c>
      <c r="C250" s="142"/>
      <c r="D250" s="217"/>
      <c r="E250" s="213" t="s">
        <v>53</v>
      </c>
    </row>
    <row r="251" customFormat="false" ht="15" hidden="false" customHeight="false" outlineLevel="0" collapsed="false">
      <c r="A251" s="216" t="n">
        <v>248</v>
      </c>
      <c r="B251" s="210" t="n">
        <f aca="false">IF(D251="x",0,IF(C251&lt;1,0,IF(C251&gt;1,1)))</f>
        <v>0</v>
      </c>
      <c r="C251" s="142"/>
      <c r="D251" s="217"/>
      <c r="E251" s="213" t="s">
        <v>53</v>
      </c>
    </row>
    <row r="252" customFormat="false" ht="15" hidden="false" customHeight="false" outlineLevel="0" collapsed="false">
      <c r="A252" s="214" t="n">
        <v>249</v>
      </c>
      <c r="B252" s="210" t="n">
        <f aca="false">IF(D252="x",0,IF(C252&lt;1,0,IF(C252&gt;1,1)))</f>
        <v>0</v>
      </c>
      <c r="C252" s="142"/>
      <c r="D252" s="217"/>
      <c r="E252" s="213" t="s">
        <v>53</v>
      </c>
    </row>
    <row r="253" customFormat="false" ht="15" hidden="false" customHeight="false" outlineLevel="0" collapsed="false">
      <c r="A253" s="216" t="n">
        <v>250</v>
      </c>
      <c r="B253" s="210" t="n">
        <f aca="false">IF(D253="x",0,IF(C253&lt;1,0,IF(C253&gt;1,1)))</f>
        <v>0</v>
      </c>
      <c r="C253" s="142"/>
      <c r="D253" s="217"/>
      <c r="E253" s="213" t="s">
        <v>53</v>
      </c>
    </row>
    <row r="254" customFormat="false" ht="15" hidden="false" customHeight="false" outlineLevel="0" collapsed="false">
      <c r="A254" s="214" t="n">
        <v>251</v>
      </c>
      <c r="B254" s="210" t="n">
        <f aca="false">IF(D254="x",0,IF(C254&lt;1,0,IF(C254&gt;1,1)))</f>
        <v>0</v>
      </c>
      <c r="C254" s="142"/>
      <c r="D254" s="217"/>
      <c r="E254" s="213" t="s">
        <v>53</v>
      </c>
    </row>
    <row r="255" customFormat="false" ht="15" hidden="false" customHeight="false" outlineLevel="0" collapsed="false">
      <c r="A255" s="216" t="n">
        <v>252</v>
      </c>
      <c r="B255" s="210" t="n">
        <f aca="false">IF(D255="x",0,IF(C255&lt;1,0,IF(C255&gt;1,1)))</f>
        <v>0</v>
      </c>
      <c r="C255" s="142"/>
      <c r="D255" s="217"/>
      <c r="E255" s="213" t="s">
        <v>53</v>
      </c>
    </row>
    <row r="256" customFormat="false" ht="15" hidden="false" customHeight="false" outlineLevel="0" collapsed="false">
      <c r="A256" s="214" t="n">
        <v>253</v>
      </c>
      <c r="B256" s="210" t="n">
        <f aca="false">IF(D256="x",0,IF(C256&lt;1,0,IF(C256&gt;1,1)))</f>
        <v>0</v>
      </c>
      <c r="C256" s="142"/>
      <c r="D256" s="217"/>
      <c r="E256" s="213" t="s">
        <v>53</v>
      </c>
    </row>
    <row r="257" customFormat="false" ht="15" hidden="false" customHeight="false" outlineLevel="0" collapsed="false">
      <c r="A257" s="216" t="n">
        <v>254</v>
      </c>
      <c r="B257" s="210" t="n">
        <f aca="false">IF(D257="x",0,IF(C257&lt;1,0,IF(C257&gt;1,1)))</f>
        <v>0</v>
      </c>
      <c r="C257" s="142"/>
      <c r="D257" s="217"/>
      <c r="E257" s="213" t="s">
        <v>53</v>
      </c>
    </row>
    <row r="258" customFormat="false" ht="15" hidden="false" customHeight="false" outlineLevel="0" collapsed="false">
      <c r="A258" s="214" t="n">
        <v>255</v>
      </c>
      <c r="B258" s="210" t="n">
        <f aca="false">IF(D258="x",0,IF(C258&lt;1,0,IF(C258&gt;1,1)))</f>
        <v>0</v>
      </c>
      <c r="C258" s="142"/>
      <c r="D258" s="217"/>
      <c r="E258" s="213" t="s">
        <v>53</v>
      </c>
    </row>
    <row r="259" customFormat="false" ht="15" hidden="false" customHeight="false" outlineLevel="0" collapsed="false">
      <c r="A259" s="216" t="n">
        <v>256</v>
      </c>
      <c r="B259" s="210" t="n">
        <f aca="false">IF(D259="x",0,IF(C259&lt;1,0,IF(C259&gt;1,1)))</f>
        <v>0</v>
      </c>
      <c r="C259" s="142"/>
      <c r="D259" s="217"/>
      <c r="E259" s="213" t="s">
        <v>53</v>
      </c>
    </row>
    <row r="260" customFormat="false" ht="15" hidden="false" customHeight="false" outlineLevel="0" collapsed="false">
      <c r="A260" s="214" t="n">
        <v>257</v>
      </c>
      <c r="B260" s="210" t="n">
        <f aca="false">IF(D260="x",0,IF(C260&lt;1,0,IF(C260&gt;1,1)))</f>
        <v>0</v>
      </c>
      <c r="C260" s="142"/>
      <c r="D260" s="217"/>
      <c r="E260" s="213" t="s">
        <v>53</v>
      </c>
    </row>
    <row r="261" customFormat="false" ht="15" hidden="false" customHeight="false" outlineLevel="0" collapsed="false">
      <c r="A261" s="216" t="n">
        <v>258</v>
      </c>
      <c r="B261" s="210" t="n">
        <f aca="false">IF(D261="x",0,IF(C261&lt;1,0,IF(C261&gt;1,1)))</f>
        <v>0</v>
      </c>
      <c r="C261" s="142"/>
      <c r="D261" s="217"/>
      <c r="E261" s="213" t="s">
        <v>53</v>
      </c>
    </row>
    <row r="262" customFormat="false" ht="15" hidden="false" customHeight="false" outlineLevel="0" collapsed="false">
      <c r="A262" s="214" t="n">
        <v>259</v>
      </c>
      <c r="B262" s="210" t="n">
        <f aca="false">IF(D262="x",0,IF(C262&lt;1,0,IF(C262&gt;1,1)))</f>
        <v>0</v>
      </c>
      <c r="C262" s="142"/>
      <c r="D262" s="217"/>
      <c r="E262" s="213" t="s">
        <v>53</v>
      </c>
    </row>
    <row r="263" customFormat="false" ht="15" hidden="false" customHeight="false" outlineLevel="0" collapsed="false">
      <c r="A263" s="216" t="n">
        <v>260</v>
      </c>
      <c r="B263" s="210" t="n">
        <f aca="false">IF(D263="x",0,IF(C263&lt;1,0,IF(C263&gt;1,1)))</f>
        <v>0</v>
      </c>
      <c r="C263" s="142"/>
      <c r="D263" s="217"/>
      <c r="E263" s="213" t="s">
        <v>53</v>
      </c>
    </row>
    <row r="264" customFormat="false" ht="15" hidden="false" customHeight="false" outlineLevel="0" collapsed="false">
      <c r="A264" s="214" t="n">
        <v>261</v>
      </c>
      <c r="B264" s="210" t="n">
        <f aca="false">IF(D264="x",0,IF(C264&lt;1,0,IF(C264&gt;1,1)))</f>
        <v>0</v>
      </c>
      <c r="C264" s="142"/>
      <c r="D264" s="217"/>
      <c r="E264" s="213" t="s">
        <v>53</v>
      </c>
    </row>
    <row r="265" customFormat="false" ht="15" hidden="false" customHeight="false" outlineLevel="0" collapsed="false">
      <c r="A265" s="216" t="n">
        <v>262</v>
      </c>
      <c r="B265" s="210" t="n">
        <f aca="false">IF(D265="x",0,IF(C265&lt;1,0,IF(C265&gt;1,1)))</f>
        <v>0</v>
      </c>
      <c r="C265" s="142"/>
      <c r="D265" s="217"/>
      <c r="E265" s="213" t="s">
        <v>53</v>
      </c>
    </row>
    <row r="266" customFormat="false" ht="15" hidden="false" customHeight="false" outlineLevel="0" collapsed="false">
      <c r="A266" s="214" t="n">
        <v>263</v>
      </c>
      <c r="B266" s="210" t="n">
        <f aca="false">IF(D266="x",0,IF(C266&lt;1,0,IF(C266&gt;1,1)))</f>
        <v>0</v>
      </c>
      <c r="C266" s="142"/>
      <c r="D266" s="217"/>
      <c r="E266" s="213" t="s">
        <v>53</v>
      </c>
    </row>
    <row r="267" customFormat="false" ht="15" hidden="false" customHeight="false" outlineLevel="0" collapsed="false">
      <c r="A267" s="216" t="n">
        <v>264</v>
      </c>
      <c r="B267" s="210" t="n">
        <f aca="false">IF(D267="x",0,IF(C267&lt;1,0,IF(C267&gt;1,1)))</f>
        <v>0</v>
      </c>
      <c r="C267" s="142"/>
      <c r="D267" s="217"/>
      <c r="E267" s="213" t="s">
        <v>53</v>
      </c>
    </row>
    <row r="268" customFormat="false" ht="15" hidden="false" customHeight="false" outlineLevel="0" collapsed="false">
      <c r="A268" s="216" t="n">
        <v>265</v>
      </c>
      <c r="B268" s="210" t="n">
        <f aca="false">IF(D268="x",0,IF(C268&lt;1,0,IF(C268&gt;1,1)))</f>
        <v>0</v>
      </c>
      <c r="C268" s="142"/>
      <c r="D268" s="217"/>
      <c r="E268" s="213" t="s">
        <v>53</v>
      </c>
    </row>
    <row r="269" customFormat="false" ht="15" hidden="false" customHeight="false" outlineLevel="0" collapsed="false">
      <c r="A269" s="214" t="n">
        <v>266</v>
      </c>
      <c r="B269" s="210" t="n">
        <f aca="false">IF(D269="x",0,IF(C269&lt;1,0,IF(C269&gt;1,1)))</f>
        <v>0</v>
      </c>
      <c r="C269" s="142"/>
      <c r="D269" s="217"/>
      <c r="E269" s="213" t="s">
        <v>53</v>
      </c>
    </row>
    <row r="270" customFormat="false" ht="15" hidden="false" customHeight="false" outlineLevel="0" collapsed="false">
      <c r="A270" s="216" t="n">
        <v>267</v>
      </c>
      <c r="B270" s="210" t="n">
        <f aca="false">IF(D270="x",0,IF(C270&lt;1,0,IF(C270&gt;1,1)))</f>
        <v>0</v>
      </c>
      <c r="C270" s="142"/>
      <c r="D270" s="217"/>
      <c r="E270" s="213" t="s">
        <v>53</v>
      </c>
    </row>
    <row r="271" customFormat="false" ht="15" hidden="false" customHeight="false" outlineLevel="0" collapsed="false">
      <c r="A271" s="216" t="n">
        <v>268</v>
      </c>
      <c r="B271" s="210" t="n">
        <f aca="false">IF(D271="x",0,IF(C271&lt;1,0,IF(C271&gt;1,1)))</f>
        <v>0</v>
      </c>
      <c r="C271" s="142"/>
      <c r="D271" s="217"/>
      <c r="E271" s="213" t="s">
        <v>53</v>
      </c>
    </row>
    <row r="272" customFormat="false" ht="15" hidden="false" customHeight="false" outlineLevel="0" collapsed="false">
      <c r="A272" s="214" t="n">
        <v>269</v>
      </c>
      <c r="B272" s="210" t="n">
        <f aca="false">IF(D272="x",0,IF(C272&lt;1,0,IF(C272&gt;1,1)))</f>
        <v>0</v>
      </c>
      <c r="C272" s="142"/>
      <c r="D272" s="217"/>
      <c r="E272" s="213" t="s">
        <v>53</v>
      </c>
    </row>
    <row r="273" customFormat="false" ht="15" hidden="false" customHeight="false" outlineLevel="0" collapsed="false">
      <c r="A273" s="216" t="n">
        <v>270</v>
      </c>
      <c r="B273" s="210" t="n">
        <f aca="false">IF(D273="x",0,IF(C273&lt;1,0,IF(C273&gt;1,1)))</f>
        <v>0</v>
      </c>
      <c r="C273" s="142"/>
      <c r="D273" s="217"/>
      <c r="E273" s="213" t="s">
        <v>53</v>
      </c>
    </row>
    <row r="274" customFormat="false" ht="15" hidden="false" customHeight="false" outlineLevel="0" collapsed="false">
      <c r="A274" s="216" t="n">
        <v>271</v>
      </c>
      <c r="B274" s="210" t="n">
        <f aca="false">IF(D274="x",0,IF(C274&lt;1,0,IF(C274&gt;1,1)))</f>
        <v>0</v>
      </c>
      <c r="C274" s="142"/>
      <c r="D274" s="217"/>
      <c r="E274" s="213" t="s">
        <v>53</v>
      </c>
    </row>
    <row r="275" customFormat="false" ht="15" hidden="false" customHeight="false" outlineLevel="0" collapsed="false">
      <c r="A275" s="214" t="n">
        <v>272</v>
      </c>
      <c r="B275" s="210" t="n">
        <f aca="false">IF(D275="x",0,IF(C275&lt;1,0,IF(C275&gt;1,1)))</f>
        <v>0</v>
      </c>
      <c r="C275" s="142"/>
      <c r="D275" s="217"/>
      <c r="E275" s="213" t="s">
        <v>53</v>
      </c>
    </row>
    <row r="276" customFormat="false" ht="15" hidden="false" customHeight="false" outlineLevel="0" collapsed="false">
      <c r="A276" s="216" t="n">
        <v>273</v>
      </c>
      <c r="B276" s="210" t="n">
        <f aca="false">IF(D276="x",0,IF(C276&lt;1,0,IF(C276&gt;1,1)))</f>
        <v>0</v>
      </c>
      <c r="C276" s="142"/>
      <c r="D276" s="217"/>
      <c r="E276" s="213" t="s">
        <v>53</v>
      </c>
    </row>
    <row r="277" customFormat="false" ht="15" hidden="false" customHeight="false" outlineLevel="0" collapsed="false">
      <c r="A277" s="216" t="n">
        <v>274</v>
      </c>
      <c r="B277" s="210" t="n">
        <f aca="false">IF(D277="x",0,IF(C277&lt;1,0,IF(C277&gt;1,1)))</f>
        <v>0</v>
      </c>
      <c r="C277" s="142"/>
      <c r="D277" s="217"/>
      <c r="E277" s="213" t="s">
        <v>53</v>
      </c>
    </row>
    <row r="278" customFormat="false" ht="15" hidden="false" customHeight="false" outlineLevel="0" collapsed="false">
      <c r="A278" s="214" t="n">
        <v>275</v>
      </c>
      <c r="B278" s="210" t="n">
        <f aca="false">IF(D278="x",0,IF(C278&lt;1,0,IF(C278&gt;1,1)))</f>
        <v>0</v>
      </c>
      <c r="C278" s="142"/>
      <c r="D278" s="217"/>
      <c r="E278" s="213" t="s">
        <v>53</v>
      </c>
    </row>
    <row r="279" customFormat="false" ht="15" hidden="false" customHeight="false" outlineLevel="0" collapsed="false">
      <c r="A279" s="216" t="n">
        <v>276</v>
      </c>
      <c r="B279" s="210" t="n">
        <f aca="false">IF(D279="x",0,IF(C279&lt;1,0,IF(C279&gt;1,1)))</f>
        <v>0</v>
      </c>
      <c r="C279" s="142"/>
      <c r="D279" s="217"/>
      <c r="E279" s="213" t="s">
        <v>53</v>
      </c>
    </row>
    <row r="280" customFormat="false" ht="15" hidden="false" customHeight="false" outlineLevel="0" collapsed="false">
      <c r="A280" s="216" t="n">
        <v>277</v>
      </c>
      <c r="B280" s="210" t="n">
        <f aca="false">IF(D280="x",0,IF(C280&lt;1,0,IF(C280&gt;1,1)))</f>
        <v>0</v>
      </c>
      <c r="C280" s="142"/>
      <c r="D280" s="217"/>
      <c r="E280" s="213" t="s">
        <v>53</v>
      </c>
    </row>
    <row r="281" customFormat="false" ht="15" hidden="false" customHeight="false" outlineLevel="0" collapsed="false">
      <c r="A281" s="214" t="n">
        <v>278</v>
      </c>
      <c r="B281" s="210" t="n">
        <f aca="false">IF(D281="x",0,IF(C281&lt;1,0,IF(C281&gt;1,1)))</f>
        <v>0</v>
      </c>
      <c r="C281" s="142"/>
      <c r="D281" s="217"/>
      <c r="E281" s="213" t="s">
        <v>53</v>
      </c>
    </row>
    <row r="282" customFormat="false" ht="15" hidden="false" customHeight="false" outlineLevel="0" collapsed="false">
      <c r="A282" s="216" t="n">
        <v>279</v>
      </c>
      <c r="B282" s="210" t="n">
        <f aca="false">IF(D282="x",0,IF(C282&lt;1,0,IF(C282&gt;1,1)))</f>
        <v>0</v>
      </c>
      <c r="C282" s="142"/>
      <c r="D282" s="217"/>
      <c r="E282" s="213" t="s">
        <v>53</v>
      </c>
    </row>
    <row r="283" customFormat="false" ht="15" hidden="false" customHeight="false" outlineLevel="0" collapsed="false">
      <c r="A283" s="216" t="n">
        <v>280</v>
      </c>
      <c r="B283" s="210" t="n">
        <f aca="false">IF(D283="x",0,IF(C283&lt;1,0,IF(C283&gt;1,1)))</f>
        <v>0</v>
      </c>
      <c r="C283" s="142"/>
      <c r="D283" s="217"/>
      <c r="E283" s="213" t="s">
        <v>53</v>
      </c>
    </row>
    <row r="284" customFormat="false" ht="15" hidden="false" customHeight="false" outlineLevel="0" collapsed="false">
      <c r="A284" s="214" t="n">
        <v>281</v>
      </c>
      <c r="B284" s="210" t="n">
        <f aca="false">IF(D284="x",0,IF(C284&lt;1,0,IF(C284&gt;1,1)))</f>
        <v>0</v>
      </c>
      <c r="C284" s="142"/>
      <c r="D284" s="217"/>
      <c r="E284" s="213" t="s">
        <v>53</v>
      </c>
    </row>
    <row r="285" customFormat="false" ht="15" hidden="false" customHeight="false" outlineLevel="0" collapsed="false">
      <c r="A285" s="216" t="n">
        <v>282</v>
      </c>
      <c r="B285" s="210" t="n">
        <f aca="false">IF(D285="x",0,IF(C285&lt;1,0,IF(C285&gt;1,1)))</f>
        <v>0</v>
      </c>
      <c r="C285" s="142"/>
      <c r="D285" s="217"/>
      <c r="E285" s="213" t="s">
        <v>53</v>
      </c>
    </row>
    <row r="286" customFormat="false" ht="15" hidden="false" customHeight="false" outlineLevel="0" collapsed="false">
      <c r="A286" s="216" t="n">
        <v>283</v>
      </c>
      <c r="B286" s="210" t="n">
        <f aca="false">IF(D286="x",0,IF(C286&lt;1,0,IF(C286&gt;1,1)))</f>
        <v>0</v>
      </c>
      <c r="C286" s="142"/>
      <c r="D286" s="217"/>
      <c r="E286" s="213" t="s">
        <v>53</v>
      </c>
    </row>
    <row r="287" customFormat="false" ht="15" hidden="false" customHeight="false" outlineLevel="0" collapsed="false">
      <c r="A287" s="214" t="n">
        <v>284</v>
      </c>
      <c r="B287" s="210" t="n">
        <f aca="false">IF(D287="x",0,IF(C287&lt;1,0,IF(C287&gt;1,1)))</f>
        <v>0</v>
      </c>
      <c r="C287" s="142"/>
      <c r="D287" s="217"/>
      <c r="E287" s="213" t="s">
        <v>53</v>
      </c>
    </row>
    <row r="288" customFormat="false" ht="15" hidden="false" customHeight="false" outlineLevel="0" collapsed="false">
      <c r="A288" s="216" t="n">
        <v>285</v>
      </c>
      <c r="B288" s="210" t="n">
        <f aca="false">IF(D288="x",0,IF(C288&lt;1,0,IF(C288&gt;1,1)))</f>
        <v>0</v>
      </c>
      <c r="C288" s="142"/>
      <c r="D288" s="217"/>
      <c r="E288" s="213" t="s">
        <v>53</v>
      </c>
    </row>
    <row r="289" customFormat="false" ht="15" hidden="false" customHeight="false" outlineLevel="0" collapsed="false">
      <c r="A289" s="216" t="n">
        <v>286</v>
      </c>
      <c r="B289" s="210" t="n">
        <f aca="false">IF(D289="x",0,IF(C289&lt;1,0,IF(C289&gt;1,1)))</f>
        <v>0</v>
      </c>
      <c r="C289" s="142"/>
      <c r="D289" s="217"/>
      <c r="E289" s="213" t="s">
        <v>53</v>
      </c>
    </row>
    <row r="290" customFormat="false" ht="15" hidden="false" customHeight="false" outlineLevel="0" collapsed="false">
      <c r="A290" s="214" t="n">
        <v>287</v>
      </c>
      <c r="B290" s="210" t="n">
        <f aca="false">IF(D290="x",0,IF(C290&lt;1,0,IF(C290&gt;1,1)))</f>
        <v>0</v>
      </c>
      <c r="C290" s="142"/>
      <c r="D290" s="217"/>
      <c r="E290" s="213" t="s">
        <v>53</v>
      </c>
    </row>
    <row r="291" customFormat="false" ht="15" hidden="false" customHeight="false" outlineLevel="0" collapsed="false">
      <c r="A291" s="216" t="n">
        <v>288</v>
      </c>
      <c r="B291" s="210" t="n">
        <f aca="false">IF(D291="x",0,IF(C291&lt;1,0,IF(C291&gt;1,1)))</f>
        <v>0</v>
      </c>
      <c r="C291" s="142"/>
      <c r="D291" s="217"/>
      <c r="E291" s="213" t="s">
        <v>53</v>
      </c>
    </row>
    <row r="292" customFormat="false" ht="15" hidden="false" customHeight="false" outlineLevel="0" collapsed="false">
      <c r="A292" s="216" t="n">
        <v>289</v>
      </c>
      <c r="B292" s="210" t="n">
        <f aca="false">IF(D292="x",0,IF(C292&lt;1,0,IF(C292&gt;1,1)))</f>
        <v>0</v>
      </c>
      <c r="C292" s="142"/>
      <c r="D292" s="217"/>
      <c r="E292" s="213" t="s">
        <v>53</v>
      </c>
    </row>
    <row r="293" customFormat="false" ht="15" hidden="false" customHeight="false" outlineLevel="0" collapsed="false">
      <c r="A293" s="214" t="n">
        <v>290</v>
      </c>
      <c r="B293" s="210" t="n">
        <f aca="false">IF(D293="x",0,IF(C293&lt;1,0,IF(C293&gt;1,1)))</f>
        <v>0</v>
      </c>
      <c r="C293" s="142"/>
      <c r="D293" s="217"/>
      <c r="E293" s="213" t="s">
        <v>53</v>
      </c>
    </row>
    <row r="294" customFormat="false" ht="15" hidden="false" customHeight="false" outlineLevel="0" collapsed="false">
      <c r="A294" s="216" t="n">
        <v>291</v>
      </c>
      <c r="B294" s="210" t="n">
        <f aca="false">IF(D294="x",0,IF(C294&lt;1,0,IF(C294&gt;1,1)))</f>
        <v>0</v>
      </c>
      <c r="C294" s="142"/>
      <c r="D294" s="217"/>
      <c r="E294" s="213" t="s">
        <v>53</v>
      </c>
    </row>
    <row r="295" customFormat="false" ht="15" hidden="false" customHeight="false" outlineLevel="0" collapsed="false">
      <c r="A295" s="216" t="n">
        <v>292</v>
      </c>
      <c r="B295" s="210" t="n">
        <f aca="false">IF(D295="x",0,IF(C295&lt;1,0,IF(C295&gt;1,1)))</f>
        <v>0</v>
      </c>
      <c r="C295" s="142"/>
      <c r="D295" s="217"/>
      <c r="E295" s="213" t="s">
        <v>53</v>
      </c>
    </row>
    <row r="296" customFormat="false" ht="15" hidden="false" customHeight="false" outlineLevel="0" collapsed="false">
      <c r="A296" s="214" t="n">
        <v>293</v>
      </c>
      <c r="B296" s="210" t="n">
        <f aca="false">IF(D296="x",0,IF(C296&lt;1,0,IF(C296&gt;1,1)))</f>
        <v>0</v>
      </c>
      <c r="C296" s="142"/>
      <c r="D296" s="217"/>
      <c r="E296" s="213" t="s">
        <v>53</v>
      </c>
    </row>
    <row r="297" customFormat="false" ht="15" hidden="false" customHeight="false" outlineLevel="0" collapsed="false">
      <c r="A297" s="216" t="n">
        <v>294</v>
      </c>
      <c r="B297" s="210" t="n">
        <f aca="false">IF(D297="x",0,IF(C297&lt;1,0,IF(C297&gt;1,1)))</f>
        <v>0</v>
      </c>
      <c r="C297" s="142"/>
      <c r="D297" s="217"/>
      <c r="E297" s="213" t="s">
        <v>53</v>
      </c>
    </row>
    <row r="298" customFormat="false" ht="15" hidden="false" customHeight="false" outlineLevel="0" collapsed="false">
      <c r="A298" s="216" t="n">
        <v>295</v>
      </c>
      <c r="B298" s="210" t="n">
        <f aca="false">IF(D298="x",0,IF(C298&lt;1,0,IF(C298&gt;1,1)))</f>
        <v>0</v>
      </c>
      <c r="C298" s="142"/>
      <c r="D298" s="217"/>
      <c r="E298" s="213" t="s">
        <v>53</v>
      </c>
    </row>
    <row r="299" customFormat="false" ht="15" hidden="false" customHeight="false" outlineLevel="0" collapsed="false">
      <c r="A299" s="214" t="n">
        <v>296</v>
      </c>
      <c r="B299" s="210" t="n">
        <f aca="false">IF(D299="x",0,IF(C299&lt;1,0,IF(C299&gt;1,1)))</f>
        <v>0</v>
      </c>
      <c r="C299" s="142"/>
      <c r="D299" s="217"/>
      <c r="E299" s="213" t="s">
        <v>53</v>
      </c>
    </row>
    <row r="300" customFormat="false" ht="15" hidden="false" customHeight="false" outlineLevel="0" collapsed="false">
      <c r="A300" s="216" t="n">
        <v>297</v>
      </c>
      <c r="B300" s="210" t="n">
        <f aca="false">IF(D300="x",0,IF(C300&lt;1,0,IF(C300&gt;1,1)))</f>
        <v>0</v>
      </c>
      <c r="C300" s="142"/>
      <c r="D300" s="217"/>
      <c r="E300" s="213" t="s">
        <v>53</v>
      </c>
    </row>
    <row r="301" customFormat="false" ht="15" hidden="false" customHeight="false" outlineLevel="0" collapsed="false">
      <c r="A301" s="216" t="n">
        <v>298</v>
      </c>
      <c r="B301" s="210" t="n">
        <f aca="false">IF(D301="x",0,IF(C301&lt;1,0,IF(C301&gt;1,1)))</f>
        <v>0</v>
      </c>
      <c r="C301" s="142"/>
      <c r="D301" s="217"/>
      <c r="E301" s="213" t="s">
        <v>53</v>
      </c>
    </row>
    <row r="302" customFormat="false" ht="15" hidden="false" customHeight="false" outlineLevel="0" collapsed="false">
      <c r="A302" s="214" t="n">
        <v>299</v>
      </c>
      <c r="B302" s="210" t="n">
        <f aca="false">IF(D302="x",0,IF(C302&lt;1,0,IF(C302&gt;1,1)))</f>
        <v>0</v>
      </c>
      <c r="C302" s="142"/>
      <c r="D302" s="217"/>
      <c r="E302" s="213" t="s">
        <v>53</v>
      </c>
    </row>
    <row r="303" customFormat="false" ht="15" hidden="false" customHeight="false" outlineLevel="0" collapsed="false">
      <c r="A303" s="216" t="n">
        <v>300</v>
      </c>
      <c r="B303" s="210" t="n">
        <f aca="false">IF(D303="x",0,IF(C303&lt;1,0,IF(C303&gt;1,1)))</f>
        <v>0</v>
      </c>
      <c r="C303" s="142"/>
      <c r="D303" s="217"/>
      <c r="E303" s="213" t="s">
        <v>53</v>
      </c>
    </row>
    <row r="304" customFormat="false" ht="15" hidden="false" customHeight="false" outlineLevel="0" collapsed="false">
      <c r="A304" s="216" t="n">
        <v>301</v>
      </c>
      <c r="B304" s="210" t="n">
        <f aca="false">IF(D304="x",0,IF(C304&lt;1,0,IF(C304&gt;1,1)))</f>
        <v>0</v>
      </c>
      <c r="C304" s="142"/>
      <c r="D304" s="217"/>
      <c r="E304" s="213" t="s">
        <v>53</v>
      </c>
    </row>
    <row r="305" customFormat="false" ht="15" hidden="false" customHeight="false" outlineLevel="0" collapsed="false">
      <c r="A305" s="214" t="n">
        <v>302</v>
      </c>
      <c r="B305" s="210" t="n">
        <f aca="false">IF(D305="x",0,IF(C305&lt;1,0,IF(C305&gt;1,1)))</f>
        <v>1</v>
      </c>
      <c r="C305" s="211" t="n">
        <v>121.379</v>
      </c>
      <c r="D305" s="217"/>
      <c r="E305" s="213" t="s">
        <v>53</v>
      </c>
    </row>
    <row r="306" customFormat="false" ht="15" hidden="false" customHeight="false" outlineLevel="0" collapsed="false">
      <c r="A306" s="216" t="n">
        <v>303</v>
      </c>
      <c r="B306" s="210" t="n">
        <f aca="false">IF(D306="x",0,IF(C306&lt;1,0,IF(C306&gt;1,1)))</f>
        <v>1</v>
      </c>
      <c r="C306" s="211" t="n">
        <v>122.374</v>
      </c>
      <c r="D306" s="217"/>
      <c r="E306" s="213" t="s">
        <v>53</v>
      </c>
    </row>
    <row r="307" customFormat="false" ht="15" hidden="false" customHeight="false" outlineLevel="0" collapsed="false">
      <c r="A307" s="216" t="n">
        <v>304</v>
      </c>
      <c r="B307" s="210" t="n">
        <f aca="false">IF(D307="x",0,IF(C307&lt;1,0,IF(C307&gt;1,1)))</f>
        <v>1</v>
      </c>
      <c r="C307" s="211" t="n">
        <v>118.626</v>
      </c>
      <c r="D307" s="217"/>
      <c r="E307" s="213" t="s">
        <v>53</v>
      </c>
    </row>
    <row r="308" customFormat="false" ht="15" hidden="false" customHeight="false" outlineLevel="0" collapsed="false">
      <c r="A308" s="214" t="n">
        <v>305</v>
      </c>
      <c r="B308" s="210" t="n">
        <f aca="false">IF(D308="x",0,IF(C308&lt;1,0,IF(C308&gt;1,1)))</f>
        <v>0</v>
      </c>
      <c r="C308" s="142"/>
      <c r="D308" s="217"/>
      <c r="E308" s="213" t="s">
        <v>53</v>
      </c>
    </row>
    <row r="309" customFormat="false" ht="15" hidden="false" customHeight="false" outlineLevel="0" collapsed="false">
      <c r="A309" s="216" t="n">
        <v>306</v>
      </c>
      <c r="B309" s="210" t="n">
        <f aca="false">IF(D309="x",0,IF(C309&lt;1,0,IF(C309&gt;1,1)))</f>
        <v>0</v>
      </c>
      <c r="C309" s="142"/>
      <c r="D309" s="217"/>
      <c r="E309" s="213" t="s">
        <v>53</v>
      </c>
    </row>
    <row r="310" customFormat="false" ht="15" hidden="false" customHeight="false" outlineLevel="0" collapsed="false">
      <c r="A310" s="216" t="n">
        <v>307</v>
      </c>
      <c r="B310" s="210" t="n">
        <f aca="false">IF(D310="x",0,IF(C310&lt;1,0,IF(C310&gt;1,1)))</f>
        <v>1</v>
      </c>
      <c r="C310" s="211" t="n">
        <v>119.524</v>
      </c>
      <c r="D310" s="217"/>
      <c r="E310" s="213" t="s">
        <v>53</v>
      </c>
    </row>
    <row r="311" customFormat="false" ht="15" hidden="false" customHeight="false" outlineLevel="0" collapsed="false">
      <c r="A311" s="214" t="n">
        <v>308</v>
      </c>
      <c r="B311" s="210" t="n">
        <f aca="false">IF(D311="x",0,IF(C311&lt;1,0,IF(C311&gt;1,1)))</f>
        <v>0</v>
      </c>
      <c r="C311" s="142"/>
      <c r="D311" s="217"/>
      <c r="E311" s="213" t="s">
        <v>53</v>
      </c>
    </row>
    <row r="312" customFormat="false" ht="15" hidden="false" customHeight="false" outlineLevel="0" collapsed="false">
      <c r="A312" s="216" t="n">
        <v>309</v>
      </c>
      <c r="B312" s="210" t="n">
        <f aca="false">IF(D312="x",0,IF(C312&lt;1,0,IF(C312&gt;1,1)))</f>
        <v>1</v>
      </c>
      <c r="C312" s="211" t="n">
        <v>120.773</v>
      </c>
      <c r="D312" s="217"/>
      <c r="E312" s="213" t="s">
        <v>53</v>
      </c>
    </row>
    <row r="313" customFormat="false" ht="15" hidden="false" customHeight="false" outlineLevel="0" collapsed="false">
      <c r="A313" s="216" t="n">
        <v>310</v>
      </c>
      <c r="B313" s="210" t="n">
        <f aca="false">IF(D313="x",0,IF(C313&lt;1,0,IF(C313&gt;1,1)))</f>
        <v>1</v>
      </c>
      <c r="C313" s="211" t="n">
        <v>121.442</v>
      </c>
      <c r="D313" s="217"/>
      <c r="E313" s="213" t="s">
        <v>53</v>
      </c>
    </row>
    <row r="314" customFormat="false" ht="15" hidden="false" customHeight="false" outlineLevel="0" collapsed="false">
      <c r="A314" s="214" t="n">
        <v>311</v>
      </c>
      <c r="B314" s="210" t="n">
        <f aca="false">IF(D314="x",0,IF(C314&lt;1,0,IF(C314&gt;1,1)))</f>
        <v>0</v>
      </c>
      <c r="C314" s="142"/>
      <c r="D314" s="217"/>
      <c r="E314" s="213" t="s">
        <v>53</v>
      </c>
    </row>
    <row r="315" customFormat="false" ht="15" hidden="false" customHeight="false" outlineLevel="0" collapsed="false">
      <c r="A315" s="216" t="n">
        <v>312</v>
      </c>
      <c r="B315" s="210" t="n">
        <f aca="false">IF(D315="x",0,IF(C315&lt;1,0,IF(C315&gt;1,1)))</f>
        <v>1</v>
      </c>
      <c r="C315" s="211" t="n">
        <v>119.214</v>
      </c>
      <c r="D315" s="217"/>
      <c r="E315" s="213" t="s">
        <v>53</v>
      </c>
    </row>
    <row r="316" customFormat="false" ht="15" hidden="false" customHeight="false" outlineLevel="0" collapsed="false">
      <c r="A316" s="216" t="n">
        <v>313</v>
      </c>
      <c r="B316" s="210" t="n">
        <f aca="false">IF(D316="x",0,IF(C316&lt;1,0,IF(C316&gt;1,1)))</f>
        <v>0</v>
      </c>
      <c r="C316" s="142"/>
      <c r="D316" s="217"/>
      <c r="E316" s="213" t="s">
        <v>53</v>
      </c>
    </row>
    <row r="317" customFormat="false" ht="15" hidden="false" customHeight="false" outlineLevel="0" collapsed="false">
      <c r="A317" s="214" t="n">
        <v>314</v>
      </c>
      <c r="B317" s="210" t="n">
        <f aca="false">IF(D317="x",0,IF(C317&lt;1,0,IF(C317&gt;1,1)))</f>
        <v>0</v>
      </c>
      <c r="C317" s="142"/>
      <c r="D317" s="217"/>
      <c r="E317" s="213" t="s">
        <v>53</v>
      </c>
    </row>
    <row r="318" customFormat="false" ht="15" hidden="false" customHeight="false" outlineLevel="0" collapsed="false">
      <c r="A318" s="216" t="n">
        <v>315</v>
      </c>
      <c r="B318" s="210" t="n">
        <f aca="false">IF(D318="x",0,IF(C318&lt;1,0,IF(C318&gt;1,1)))</f>
        <v>1</v>
      </c>
      <c r="C318" s="211" t="n">
        <v>119.943</v>
      </c>
      <c r="D318" s="217"/>
      <c r="E318" s="213" t="s">
        <v>53</v>
      </c>
    </row>
    <row r="319" customFormat="false" ht="15" hidden="false" customHeight="false" outlineLevel="0" collapsed="false">
      <c r="A319" s="216" t="n">
        <v>316</v>
      </c>
      <c r="B319" s="210" t="n">
        <f aca="false">IF(D319="x",0,IF(C319&lt;1,0,IF(C319&gt;1,1)))</f>
        <v>0</v>
      </c>
      <c r="C319" s="142"/>
      <c r="D319" s="217"/>
      <c r="E319" s="213" t="s">
        <v>53</v>
      </c>
    </row>
    <row r="320" customFormat="false" ht="15" hidden="false" customHeight="false" outlineLevel="0" collapsed="false">
      <c r="A320" s="214" t="n">
        <v>317</v>
      </c>
      <c r="B320" s="210" t="n">
        <f aca="false">IF(D320="x",0,IF(C320&lt;1,0,IF(C320&gt;1,1)))</f>
        <v>1</v>
      </c>
      <c r="C320" s="211" t="n">
        <v>119756</v>
      </c>
      <c r="D320" s="217"/>
      <c r="E320" s="213" t="s">
        <v>53</v>
      </c>
    </row>
    <row r="321" customFormat="false" ht="15" hidden="false" customHeight="false" outlineLevel="0" collapsed="false">
      <c r="A321" s="216" t="n">
        <v>318</v>
      </c>
      <c r="B321" s="210" t="n">
        <f aca="false">IF(D321="x",0,IF(C321&lt;1,0,IF(C321&gt;1,1)))</f>
        <v>1</v>
      </c>
      <c r="C321" s="211" t="n">
        <v>120.388</v>
      </c>
      <c r="D321" s="217"/>
      <c r="E321" s="213" t="s">
        <v>53</v>
      </c>
    </row>
    <row r="322" customFormat="false" ht="15" hidden="false" customHeight="false" outlineLevel="0" collapsed="false">
      <c r="A322" s="216" t="n">
        <v>319</v>
      </c>
      <c r="B322" s="210" t="n">
        <f aca="false">IF(D322="x",0,IF(C322&lt;1,0,IF(C322&gt;1,1)))</f>
        <v>0</v>
      </c>
      <c r="C322" s="142"/>
      <c r="D322" s="217"/>
      <c r="E322" s="213" t="s">
        <v>53</v>
      </c>
    </row>
    <row r="323" customFormat="false" ht="15" hidden="false" customHeight="false" outlineLevel="0" collapsed="false">
      <c r="A323" s="214" t="n">
        <v>320</v>
      </c>
      <c r="B323" s="210" t="n">
        <f aca="false">IF(D323="x",0,IF(C323&lt;1,0,IF(C323&gt;1,1)))</f>
        <v>0</v>
      </c>
      <c r="C323" s="142"/>
      <c r="D323" s="217"/>
      <c r="E323" s="213" t="s">
        <v>53</v>
      </c>
    </row>
    <row r="324" customFormat="false" ht="15" hidden="false" customHeight="false" outlineLevel="0" collapsed="false">
      <c r="A324" s="216" t="n">
        <v>321</v>
      </c>
      <c r="B324" s="210" t="n">
        <f aca="false">IF(D324="x",0,IF(C324&lt;1,0,IF(C324&gt;1,1)))</f>
        <v>1</v>
      </c>
      <c r="C324" s="211" t="n">
        <v>119.368</v>
      </c>
      <c r="D324" s="217"/>
      <c r="E324" s="213" t="s">
        <v>53</v>
      </c>
    </row>
    <row r="325" customFormat="false" ht="15" hidden="false" customHeight="false" outlineLevel="0" collapsed="false">
      <c r="A325" s="216" t="n">
        <v>322</v>
      </c>
      <c r="B325" s="210" t="n">
        <f aca="false">IF(D325="x",0,IF(C325&lt;1,0,IF(C325&gt;1,1)))</f>
        <v>0</v>
      </c>
      <c r="C325" s="142"/>
      <c r="D325" s="217"/>
      <c r="E325" s="213" t="s">
        <v>53</v>
      </c>
    </row>
    <row r="326" customFormat="false" ht="15" hidden="false" customHeight="false" outlineLevel="0" collapsed="false">
      <c r="A326" s="214" t="n">
        <v>323</v>
      </c>
      <c r="B326" s="210" t="n">
        <f aca="false">IF(D326="x",0,IF(C326&lt;1,0,IF(C326&gt;1,1)))</f>
        <v>0</v>
      </c>
      <c r="C326" s="142"/>
      <c r="D326" s="217"/>
      <c r="E326" s="213" t="s">
        <v>53</v>
      </c>
    </row>
    <row r="327" customFormat="false" ht="15" hidden="false" customHeight="false" outlineLevel="0" collapsed="false">
      <c r="A327" s="216" t="n">
        <v>324</v>
      </c>
      <c r="B327" s="210" t="n">
        <f aca="false">IF(D327="x",0,IF(C327&lt;1,0,IF(C327&gt;1,1)))</f>
        <v>1</v>
      </c>
      <c r="C327" s="211" t="n">
        <v>120.095</v>
      </c>
      <c r="D327" s="217"/>
      <c r="E327" s="213" t="s">
        <v>53</v>
      </c>
    </row>
    <row r="328" customFormat="false" ht="15" hidden="false" customHeight="false" outlineLevel="0" collapsed="false">
      <c r="A328" s="216" t="n">
        <v>325</v>
      </c>
      <c r="B328" s="210" t="n">
        <f aca="false">IF(D328="x",0,IF(C328&lt;1,0,IF(C328&gt;1,1)))</f>
        <v>1</v>
      </c>
      <c r="C328" s="211" t="n">
        <v>117.891</v>
      </c>
      <c r="D328" s="217"/>
      <c r="E328" s="213" t="s">
        <v>53</v>
      </c>
    </row>
    <row r="329" customFormat="false" ht="15" hidden="false" customHeight="false" outlineLevel="0" collapsed="false">
      <c r="A329" s="214" t="n">
        <v>326</v>
      </c>
      <c r="B329" s="210" t="n">
        <f aca="false">IF(D329="x",0,IF(C329&lt;1,0,IF(C329&gt;1,1)))</f>
        <v>1</v>
      </c>
      <c r="C329" s="211" t="n">
        <v>120.589</v>
      </c>
      <c r="D329" s="217"/>
      <c r="E329" s="213" t="s">
        <v>53</v>
      </c>
    </row>
    <row r="330" customFormat="false" ht="15" hidden="false" customHeight="false" outlineLevel="0" collapsed="false">
      <c r="A330" s="216" t="n">
        <v>327</v>
      </c>
      <c r="B330" s="210" t="n">
        <f aca="false">IF(D330="x",0,IF(C330&lt;1,0,IF(C330&gt;1,1)))</f>
        <v>0</v>
      </c>
      <c r="C330" s="142"/>
      <c r="D330" s="217"/>
      <c r="E330" s="213" t="s">
        <v>53</v>
      </c>
    </row>
    <row r="331" customFormat="false" ht="15" hidden="false" customHeight="false" outlineLevel="0" collapsed="false">
      <c r="A331" s="216" t="n">
        <v>328</v>
      </c>
      <c r="B331" s="210" t="n">
        <f aca="false">IF(D331="x",0,IF(C331&lt;1,0,IF(C331&gt;1,1)))</f>
        <v>0</v>
      </c>
      <c r="C331" s="142"/>
      <c r="D331" s="217"/>
      <c r="E331" s="213" t="s">
        <v>53</v>
      </c>
    </row>
    <row r="332" customFormat="false" ht="15" hidden="false" customHeight="false" outlineLevel="0" collapsed="false">
      <c r="A332" s="214" t="n">
        <v>329</v>
      </c>
      <c r="B332" s="210" t="n">
        <f aca="false">IF(D332="x",0,IF(C332&lt;1,0,IF(C332&gt;1,1)))</f>
        <v>0</v>
      </c>
      <c r="C332" s="142"/>
      <c r="D332" s="217"/>
      <c r="E332" s="213" t="s">
        <v>53</v>
      </c>
    </row>
    <row r="333" customFormat="false" ht="15" hidden="false" customHeight="false" outlineLevel="0" collapsed="false">
      <c r="A333" s="216" t="n">
        <v>330</v>
      </c>
      <c r="B333" s="210" t="n">
        <f aca="false">IF(D333="x",0,IF(C333&lt;1,0,IF(C333&gt;1,1)))</f>
        <v>0</v>
      </c>
      <c r="C333" s="142"/>
      <c r="D333" s="217"/>
      <c r="E333" s="213" t="s">
        <v>53</v>
      </c>
    </row>
    <row r="334" customFormat="false" ht="15" hidden="false" customHeight="false" outlineLevel="0" collapsed="false">
      <c r="A334" s="216" t="n">
        <v>331</v>
      </c>
      <c r="B334" s="210" t="n">
        <f aca="false">IF(D334="x",0,IF(C334&lt;1,0,IF(C334&gt;1,1)))</f>
        <v>0</v>
      </c>
      <c r="C334" s="142"/>
      <c r="D334" s="217"/>
      <c r="E334" s="213" t="s">
        <v>53</v>
      </c>
    </row>
    <row r="335" customFormat="false" ht="15" hidden="false" customHeight="false" outlineLevel="0" collapsed="false">
      <c r="A335" s="214" t="n">
        <v>332</v>
      </c>
      <c r="B335" s="210" t="n">
        <f aca="false">IF(D335="x",0,IF(C335&lt;1,0,IF(C335&gt;1,1)))</f>
        <v>0</v>
      </c>
      <c r="C335" s="142"/>
      <c r="D335" s="217"/>
      <c r="E335" s="213" t="s">
        <v>53</v>
      </c>
    </row>
    <row r="336" customFormat="false" ht="15" hidden="false" customHeight="false" outlineLevel="0" collapsed="false">
      <c r="A336" s="216" t="n">
        <v>333</v>
      </c>
      <c r="B336" s="210" t="n">
        <f aca="false">IF(D336="x",0,IF(C336&lt;1,0,IF(C336&gt;1,1)))</f>
        <v>1</v>
      </c>
      <c r="C336" s="211" t="n">
        <v>119.981</v>
      </c>
      <c r="D336" s="217"/>
      <c r="E336" s="213" t="s">
        <v>53</v>
      </c>
    </row>
    <row r="337" customFormat="false" ht="15" hidden="false" customHeight="false" outlineLevel="0" collapsed="false">
      <c r="A337" s="216" t="n">
        <v>334</v>
      </c>
      <c r="B337" s="210" t="n">
        <f aca="false">IF(D337="x",0,IF(C337&lt;1,0,IF(C337&gt;1,1)))</f>
        <v>1</v>
      </c>
      <c r="C337" s="211" t="n">
        <v>119.641</v>
      </c>
      <c r="D337" s="217"/>
      <c r="E337" s="213" t="s">
        <v>53</v>
      </c>
    </row>
    <row r="338" customFormat="false" ht="15" hidden="false" customHeight="false" outlineLevel="0" collapsed="false">
      <c r="A338" s="214" t="n">
        <v>335</v>
      </c>
      <c r="B338" s="210" t="n">
        <f aca="false">IF(D338="x",0,IF(C338&lt;1,0,IF(C338&gt;1,1)))</f>
        <v>0</v>
      </c>
      <c r="C338" s="142"/>
      <c r="D338" s="217"/>
      <c r="E338" s="213" t="s">
        <v>53</v>
      </c>
    </row>
    <row r="339" customFormat="false" ht="15" hidden="false" customHeight="false" outlineLevel="0" collapsed="false">
      <c r="A339" s="216" t="n">
        <v>336</v>
      </c>
      <c r="B339" s="210" t="n">
        <f aca="false">IF(D339="x",0,IF(C339&lt;1,0,IF(C339&gt;1,1)))</f>
        <v>1</v>
      </c>
      <c r="C339" s="211" t="n">
        <v>120.006</v>
      </c>
      <c r="D339" s="217"/>
      <c r="E339" s="213" t="s">
        <v>53</v>
      </c>
    </row>
    <row r="340" customFormat="false" ht="15" hidden="false" customHeight="false" outlineLevel="0" collapsed="false">
      <c r="A340" s="216" t="n">
        <v>337</v>
      </c>
      <c r="B340" s="210" t="n">
        <f aca="false">IF(D340="x",0,IF(C340&lt;1,0,IF(C340&gt;1,1)))</f>
        <v>1</v>
      </c>
      <c r="C340" s="211" t="n">
        <v>120.138</v>
      </c>
      <c r="D340" s="217"/>
      <c r="E340" s="213" t="s">
        <v>53</v>
      </c>
    </row>
    <row r="341" customFormat="false" ht="15" hidden="false" customHeight="false" outlineLevel="0" collapsed="false">
      <c r="A341" s="214" t="n">
        <v>338</v>
      </c>
      <c r="B341" s="210" t="n">
        <f aca="false">IF(D341="x",0,IF(C341&lt;1,0,IF(C341&gt;1,1)))</f>
        <v>0</v>
      </c>
      <c r="C341" s="142"/>
      <c r="D341" s="217"/>
      <c r="E341" s="213" t="s">
        <v>53</v>
      </c>
    </row>
    <row r="342" customFormat="false" ht="15" hidden="false" customHeight="false" outlineLevel="0" collapsed="false">
      <c r="A342" s="216" t="n">
        <v>339</v>
      </c>
      <c r="B342" s="210" t="n">
        <f aca="false">IF(D342="x",0,IF(C342&lt;1,0,IF(C342&gt;1,1)))</f>
        <v>1</v>
      </c>
      <c r="C342" s="211" t="n">
        <v>118.251</v>
      </c>
      <c r="D342" s="217"/>
      <c r="E342" s="213" t="s">
        <v>53</v>
      </c>
    </row>
    <row r="343" customFormat="false" ht="15" hidden="false" customHeight="false" outlineLevel="0" collapsed="false">
      <c r="A343" s="216" t="n">
        <v>340</v>
      </c>
      <c r="B343" s="210" t="n">
        <f aca="false">IF(D343="x",0,IF(C343&lt;1,0,IF(C343&gt;1,1)))</f>
        <v>1</v>
      </c>
      <c r="C343" s="211" t="n">
        <v>119.73</v>
      </c>
      <c r="D343" s="217"/>
      <c r="E343" s="213" t="s">
        <v>53</v>
      </c>
    </row>
    <row r="344" customFormat="false" ht="15" hidden="false" customHeight="false" outlineLevel="0" collapsed="false">
      <c r="A344" s="214" t="n">
        <v>341</v>
      </c>
      <c r="B344" s="210" t="n">
        <f aca="false">IF(D344="x",0,IF(C344&lt;1,0,IF(C344&gt;1,1)))</f>
        <v>0</v>
      </c>
      <c r="C344" s="142"/>
      <c r="D344" s="217"/>
      <c r="E344" s="213" t="s">
        <v>53</v>
      </c>
    </row>
    <row r="345" customFormat="false" ht="15" hidden="false" customHeight="false" outlineLevel="0" collapsed="false">
      <c r="A345" s="216" t="n">
        <v>342</v>
      </c>
      <c r="B345" s="210" t="n">
        <f aca="false">IF(D345="x",0,IF(C345&lt;1,0,IF(C345&gt;1,1)))</f>
        <v>0</v>
      </c>
      <c r="C345" s="142"/>
      <c r="D345" s="217"/>
      <c r="E345" s="213" t="s">
        <v>53</v>
      </c>
    </row>
    <row r="346" customFormat="false" ht="15" hidden="false" customHeight="false" outlineLevel="0" collapsed="false">
      <c r="A346" s="216" t="n">
        <v>343</v>
      </c>
      <c r="B346" s="210" t="n">
        <f aca="false">IF(D346="x",0,IF(C346&lt;1,0,IF(C346&gt;1,1)))</f>
        <v>0</v>
      </c>
      <c r="C346" s="142"/>
      <c r="D346" s="217"/>
      <c r="E346" s="213" t="s">
        <v>53</v>
      </c>
    </row>
    <row r="347" customFormat="false" ht="15" hidden="false" customHeight="false" outlineLevel="0" collapsed="false">
      <c r="A347" s="214" t="n">
        <v>344</v>
      </c>
      <c r="B347" s="210" t="n">
        <f aca="false">IF(D347="x",0,IF(C347&lt;1,0,IF(C347&gt;1,1)))</f>
        <v>0</v>
      </c>
      <c r="C347" s="142"/>
      <c r="D347" s="217"/>
      <c r="E347" s="213" t="s">
        <v>53</v>
      </c>
    </row>
    <row r="348" customFormat="false" ht="15" hidden="false" customHeight="false" outlineLevel="0" collapsed="false">
      <c r="A348" s="216" t="n">
        <v>345</v>
      </c>
      <c r="B348" s="210" t="n">
        <f aca="false">IF(D348="x",0,IF(C348&lt;1,0,IF(C348&gt;1,1)))</f>
        <v>0</v>
      </c>
      <c r="C348" s="142"/>
      <c r="D348" s="217"/>
      <c r="E348" s="213" t="s">
        <v>53</v>
      </c>
    </row>
    <row r="349" customFormat="false" ht="15" hidden="false" customHeight="false" outlineLevel="0" collapsed="false">
      <c r="A349" s="216" t="n">
        <v>346</v>
      </c>
      <c r="B349" s="210" t="n">
        <f aca="false">IF(D349="x",0,IF(C349&lt;1,0,IF(C349&gt;1,1)))</f>
        <v>1</v>
      </c>
      <c r="C349" s="211" t="n">
        <v>120.769</v>
      </c>
      <c r="D349" s="217"/>
      <c r="E349" s="213" t="s">
        <v>53</v>
      </c>
    </row>
    <row r="350" customFormat="false" ht="15" hidden="false" customHeight="false" outlineLevel="0" collapsed="false">
      <c r="A350" s="214" t="n">
        <v>347</v>
      </c>
      <c r="B350" s="210" t="n">
        <f aca="false">IF(D350="x",0,IF(C350&lt;1,0,IF(C350&gt;1,1)))</f>
        <v>0</v>
      </c>
      <c r="C350" s="142"/>
      <c r="D350" s="217"/>
      <c r="E350" s="213" t="s">
        <v>53</v>
      </c>
    </row>
    <row r="351" customFormat="false" ht="15" hidden="false" customHeight="false" outlineLevel="0" collapsed="false">
      <c r="A351" s="216" t="n">
        <v>348</v>
      </c>
      <c r="B351" s="210" t="n">
        <f aca="false">IF(D351="x",0,IF(C351&lt;1,0,IF(C351&gt;1,1)))</f>
        <v>0</v>
      </c>
      <c r="C351" s="142"/>
      <c r="D351" s="217"/>
      <c r="E351" s="213" t="s">
        <v>53</v>
      </c>
    </row>
    <row r="352" customFormat="false" ht="15" hidden="false" customHeight="false" outlineLevel="0" collapsed="false">
      <c r="A352" s="216" t="n">
        <v>349</v>
      </c>
      <c r="B352" s="210" t="n">
        <f aca="false">IF(D352="x",0,IF(C352&lt;1,0,IF(C352&gt;1,1)))</f>
        <v>1</v>
      </c>
      <c r="C352" s="211" t="n">
        <v>120.686</v>
      </c>
      <c r="D352" s="217"/>
      <c r="E352" s="213" t="s">
        <v>53</v>
      </c>
    </row>
    <row r="353" customFormat="false" ht="15" hidden="false" customHeight="false" outlineLevel="0" collapsed="false">
      <c r="A353" s="214" t="n">
        <v>350</v>
      </c>
      <c r="B353" s="210" t="n">
        <f aca="false">IF(D353="x",0,IF(C353&lt;1,0,IF(C353&gt;1,1)))</f>
        <v>0</v>
      </c>
      <c r="C353" s="142"/>
      <c r="D353" s="217"/>
      <c r="E353" s="213" t="s">
        <v>53</v>
      </c>
    </row>
    <row r="354" customFormat="false" ht="15" hidden="false" customHeight="false" outlineLevel="0" collapsed="false">
      <c r="A354" s="216" t="n">
        <v>351</v>
      </c>
      <c r="B354" s="210" t="n">
        <f aca="false">IF(D354="x",0,IF(C354&lt;1,0,IF(C354&gt;1,1)))</f>
        <v>0</v>
      </c>
      <c r="C354" s="142"/>
      <c r="D354" s="217"/>
      <c r="E354" s="213" t="s">
        <v>53</v>
      </c>
    </row>
    <row r="355" customFormat="false" ht="15" hidden="false" customHeight="false" outlineLevel="0" collapsed="false">
      <c r="A355" s="216" t="n">
        <v>352</v>
      </c>
      <c r="B355" s="210" t="n">
        <f aca="false">IF(D355="x",0,IF(C355&lt;1,0,IF(C355&gt;1,1)))</f>
        <v>0</v>
      </c>
      <c r="C355" s="142"/>
      <c r="D355" s="217"/>
      <c r="E355" s="213" t="s">
        <v>53</v>
      </c>
    </row>
    <row r="356" customFormat="false" ht="15" hidden="false" customHeight="false" outlineLevel="0" collapsed="false">
      <c r="A356" s="214" t="n">
        <v>353</v>
      </c>
      <c r="B356" s="210" t="n">
        <f aca="false">IF(D356="x",0,IF(C356&lt;1,0,IF(C356&gt;1,1)))</f>
        <v>1</v>
      </c>
      <c r="C356" s="211" t="n">
        <v>120.576</v>
      </c>
      <c r="D356" s="217"/>
      <c r="E356" s="213" t="s">
        <v>53</v>
      </c>
    </row>
    <row r="357" customFormat="false" ht="15" hidden="false" customHeight="false" outlineLevel="0" collapsed="false">
      <c r="A357" s="216" t="n">
        <v>354</v>
      </c>
      <c r="B357" s="210" t="n">
        <f aca="false">IF(D357="x",0,IF(C357&lt;1,0,IF(C357&gt;1,1)))</f>
        <v>0</v>
      </c>
      <c r="C357" s="142"/>
      <c r="D357" s="217"/>
      <c r="E357" s="213" t="s">
        <v>53</v>
      </c>
    </row>
    <row r="358" customFormat="false" ht="15" hidden="false" customHeight="false" outlineLevel="0" collapsed="false">
      <c r="A358" s="216" t="n">
        <v>355</v>
      </c>
      <c r="B358" s="210" t="n">
        <f aca="false">IF(D358="x",0,IF(C358&lt;1,0,IF(C358&gt;1,1)))</f>
        <v>1</v>
      </c>
      <c r="C358" s="211" t="n">
        <v>121.95</v>
      </c>
      <c r="D358" s="217"/>
      <c r="E358" s="213" t="s">
        <v>53</v>
      </c>
    </row>
    <row r="359" customFormat="false" ht="15" hidden="false" customHeight="false" outlineLevel="0" collapsed="false">
      <c r="A359" s="214" t="n">
        <v>356</v>
      </c>
      <c r="B359" s="210" t="n">
        <f aca="false">IF(D359="x",0,IF(C359&lt;1,0,IF(C359&gt;1,1)))</f>
        <v>1</v>
      </c>
      <c r="C359" s="211" t="n">
        <v>120.107</v>
      </c>
      <c r="D359" s="217"/>
      <c r="E359" s="213" t="s">
        <v>53</v>
      </c>
    </row>
    <row r="360" customFormat="false" ht="15" hidden="false" customHeight="false" outlineLevel="0" collapsed="false">
      <c r="A360" s="216" t="n">
        <v>357</v>
      </c>
      <c r="B360" s="210" t="n">
        <f aca="false">IF(D360="x",0,IF(C360&lt;1,0,IF(C360&gt;1,1)))</f>
        <v>1</v>
      </c>
      <c r="C360" s="211" t="n">
        <v>118.434</v>
      </c>
      <c r="D360" s="217"/>
      <c r="E360" s="213" t="s">
        <v>53</v>
      </c>
    </row>
    <row r="361" customFormat="false" ht="15" hidden="false" customHeight="false" outlineLevel="0" collapsed="false">
      <c r="A361" s="216" t="n">
        <v>358</v>
      </c>
      <c r="B361" s="210" t="n">
        <f aca="false">IF(D361="x",0,IF(C361&lt;1,0,IF(C361&gt;1,1)))</f>
        <v>1</v>
      </c>
      <c r="C361" s="211" t="n">
        <v>121.313</v>
      </c>
      <c r="D361" s="217"/>
      <c r="E361" s="213" t="s">
        <v>53</v>
      </c>
    </row>
    <row r="362" customFormat="false" ht="15" hidden="false" customHeight="false" outlineLevel="0" collapsed="false">
      <c r="A362" s="214" t="n">
        <v>359</v>
      </c>
      <c r="B362" s="210" t="n">
        <f aca="false">IF(D362="x",0,IF(C362&lt;1,0,IF(C362&gt;1,1)))</f>
        <v>1</v>
      </c>
      <c r="C362" s="211" t="n">
        <v>122.369</v>
      </c>
      <c r="D362" s="217"/>
      <c r="E362" s="213" t="s">
        <v>53</v>
      </c>
    </row>
    <row r="363" customFormat="false" ht="15" hidden="false" customHeight="false" outlineLevel="0" collapsed="false">
      <c r="A363" s="216" t="n">
        <v>360</v>
      </c>
      <c r="B363" s="210" t="n">
        <f aca="false">IF(D363="x",0,IF(C363&lt;1,0,IF(C363&gt;1,1)))</f>
        <v>0</v>
      </c>
      <c r="C363" s="142"/>
      <c r="D363" s="217"/>
      <c r="E363" s="213" t="s">
        <v>53</v>
      </c>
    </row>
    <row r="364" customFormat="false" ht="15" hidden="false" customHeight="false" outlineLevel="0" collapsed="false">
      <c r="A364" s="216" t="n">
        <v>361</v>
      </c>
      <c r="B364" s="210" t="n">
        <f aca="false">IF(D364="x",0,IF(C364&lt;1,0,IF(C364&gt;1,1)))</f>
        <v>1</v>
      </c>
      <c r="C364" s="211" t="n">
        <v>119.613</v>
      </c>
      <c r="D364" s="217"/>
      <c r="E364" s="213" t="s">
        <v>53</v>
      </c>
    </row>
    <row r="365" customFormat="false" ht="15" hidden="false" customHeight="false" outlineLevel="0" collapsed="false">
      <c r="A365" s="214" t="n">
        <v>362</v>
      </c>
      <c r="B365" s="210" t="n">
        <f aca="false">IF(D365="x",0,IF(C365&lt;1,0,IF(C365&gt;1,1)))</f>
        <v>0</v>
      </c>
      <c r="C365" s="142"/>
      <c r="D365" s="217"/>
      <c r="E365" s="213" t="s">
        <v>53</v>
      </c>
    </row>
    <row r="366" customFormat="false" ht="15" hidden="false" customHeight="false" outlineLevel="0" collapsed="false">
      <c r="A366" s="216" t="n">
        <v>363</v>
      </c>
      <c r="B366" s="210" t="n">
        <f aca="false">IF(D366="x",0,IF(C366&lt;1,0,IF(C366&gt;1,1)))</f>
        <v>0</v>
      </c>
      <c r="C366" s="142"/>
      <c r="D366" s="217"/>
      <c r="E366" s="213" t="s">
        <v>53</v>
      </c>
    </row>
    <row r="367" customFormat="false" ht="15" hidden="false" customHeight="false" outlineLevel="0" collapsed="false">
      <c r="A367" s="216" t="n">
        <v>364</v>
      </c>
      <c r="B367" s="210" t="n">
        <f aca="false">IF(D367="x",0,IF(C367&lt;1,0,IF(C367&gt;1,1)))</f>
        <v>1</v>
      </c>
      <c r="C367" s="211" t="n">
        <v>119.962</v>
      </c>
      <c r="D367" s="217"/>
      <c r="E367" s="213" t="s">
        <v>53</v>
      </c>
    </row>
    <row r="368" customFormat="false" ht="15" hidden="false" customHeight="false" outlineLevel="0" collapsed="false">
      <c r="A368" s="214" t="n">
        <v>365</v>
      </c>
      <c r="B368" s="210" t="n">
        <f aca="false">IF(D368="x",0,IF(C368&lt;1,0,IF(C368&gt;1,1)))</f>
        <v>1</v>
      </c>
      <c r="C368" s="211" t="n">
        <v>122.653</v>
      </c>
      <c r="D368" s="217"/>
      <c r="E368" s="213" t="s">
        <v>53</v>
      </c>
    </row>
    <row r="369" customFormat="false" ht="15" hidden="false" customHeight="false" outlineLevel="0" collapsed="false">
      <c r="A369" s="216" t="n">
        <v>366</v>
      </c>
      <c r="B369" s="210" t="n">
        <f aca="false">IF(D369="x",0,IF(C369&lt;1,0,IF(C369&gt;1,1)))</f>
        <v>1</v>
      </c>
      <c r="C369" s="211" t="n">
        <v>121.548</v>
      </c>
      <c r="D369" s="217"/>
      <c r="E369" s="213" t="s">
        <v>53</v>
      </c>
    </row>
    <row r="370" customFormat="false" ht="15" hidden="false" customHeight="false" outlineLevel="0" collapsed="false">
      <c r="A370" s="216" t="n">
        <v>367</v>
      </c>
      <c r="B370" s="210" t="n">
        <f aca="false">IF(D370="x",0,IF(C370&lt;1,0,IF(C370&gt;1,1)))</f>
        <v>1</v>
      </c>
      <c r="C370" s="211" t="n">
        <v>119.301</v>
      </c>
      <c r="D370" s="217"/>
      <c r="E370" s="213" t="s">
        <v>53</v>
      </c>
    </row>
    <row r="371" customFormat="false" ht="15" hidden="false" customHeight="false" outlineLevel="0" collapsed="false">
      <c r="A371" s="214" t="n">
        <v>368</v>
      </c>
      <c r="B371" s="210" t="n">
        <f aca="false">IF(D371="x",0,IF(C371&lt;1,0,IF(C371&gt;1,1)))</f>
        <v>0</v>
      </c>
      <c r="C371" s="142"/>
      <c r="D371" s="217"/>
      <c r="E371" s="213" t="s">
        <v>53</v>
      </c>
    </row>
    <row r="372" customFormat="false" ht="15" hidden="false" customHeight="false" outlineLevel="0" collapsed="false">
      <c r="A372" s="216" t="n">
        <v>369</v>
      </c>
      <c r="B372" s="210" t="n">
        <f aca="false">IF(D372="x",0,IF(C372&lt;1,0,IF(C372&gt;1,1)))</f>
        <v>0</v>
      </c>
      <c r="C372" s="142"/>
      <c r="D372" s="217"/>
      <c r="E372" s="213" t="s">
        <v>53</v>
      </c>
    </row>
    <row r="373" customFormat="false" ht="15" hidden="false" customHeight="false" outlineLevel="0" collapsed="false">
      <c r="A373" s="216" t="n">
        <v>370</v>
      </c>
      <c r="B373" s="210" t="n">
        <f aca="false">IF(D373="x",0,IF(C373&lt;1,0,IF(C373&gt;1,1)))</f>
        <v>1</v>
      </c>
      <c r="C373" s="211" t="n">
        <v>122.063</v>
      </c>
      <c r="D373" s="217"/>
      <c r="E373" s="213" t="s">
        <v>53</v>
      </c>
    </row>
    <row r="374" customFormat="false" ht="15" hidden="false" customHeight="false" outlineLevel="0" collapsed="false">
      <c r="A374" s="214" t="n">
        <v>371</v>
      </c>
      <c r="B374" s="210" t="n">
        <f aca="false">IF(D374="x",0,IF(C374&lt;1,0,IF(C374&gt;1,1)))</f>
        <v>1</v>
      </c>
      <c r="C374" s="211" t="n">
        <v>122.495</v>
      </c>
      <c r="D374" s="217"/>
      <c r="E374" s="213" t="s">
        <v>53</v>
      </c>
    </row>
    <row r="375" customFormat="false" ht="15" hidden="false" customHeight="false" outlineLevel="0" collapsed="false">
      <c r="A375" s="216" t="n">
        <v>372</v>
      </c>
      <c r="B375" s="210" t="n">
        <f aca="false">IF(D375="x",0,IF(C375&lt;1,0,IF(C375&gt;1,1)))</f>
        <v>0</v>
      </c>
      <c r="C375" s="142"/>
      <c r="D375" s="217"/>
      <c r="E375" s="213" t="s">
        <v>53</v>
      </c>
    </row>
    <row r="376" customFormat="false" ht="15" hidden="false" customHeight="false" outlineLevel="0" collapsed="false">
      <c r="A376" s="216" t="n">
        <v>373</v>
      </c>
      <c r="B376" s="210" t="n">
        <f aca="false">IF(D376="x",0,IF(C376&lt;1,0,IF(C376&gt;1,1)))</f>
        <v>0</v>
      </c>
      <c r="C376" s="142"/>
      <c r="D376" s="217"/>
      <c r="E376" s="213" t="s">
        <v>53</v>
      </c>
    </row>
    <row r="377" customFormat="false" ht="15" hidden="false" customHeight="false" outlineLevel="0" collapsed="false">
      <c r="A377" s="214" t="n">
        <v>374</v>
      </c>
      <c r="B377" s="210" t="n">
        <f aca="false">IF(D377="x",0,IF(C377&lt;1,0,IF(C377&gt;1,1)))</f>
        <v>1</v>
      </c>
      <c r="C377" s="211" t="n">
        <v>121.372</v>
      </c>
      <c r="D377" s="217"/>
      <c r="E377" s="213" t="s">
        <v>53</v>
      </c>
    </row>
    <row r="378" customFormat="false" ht="15" hidden="false" customHeight="false" outlineLevel="0" collapsed="false">
      <c r="A378" s="216" t="n">
        <v>375</v>
      </c>
      <c r="B378" s="210" t="n">
        <f aca="false">IF(D378="x",0,IF(C378&lt;1,0,IF(C378&gt;1,1)))</f>
        <v>1</v>
      </c>
      <c r="C378" s="211" t="n">
        <v>121.386</v>
      </c>
      <c r="D378" s="217"/>
      <c r="E378" s="213" t="s">
        <v>53</v>
      </c>
    </row>
    <row r="379" customFormat="false" ht="15" hidden="false" customHeight="false" outlineLevel="0" collapsed="false">
      <c r="A379" s="216" t="n">
        <v>376</v>
      </c>
      <c r="B379" s="210" t="n">
        <f aca="false">IF(D379="x",0,IF(C379&lt;1,0,IF(C379&gt;1,1)))</f>
        <v>1</v>
      </c>
      <c r="C379" s="211" t="n">
        <v>120.403</v>
      </c>
      <c r="D379" s="217"/>
      <c r="E379" s="213" t="s">
        <v>53</v>
      </c>
    </row>
    <row r="380" customFormat="false" ht="15" hidden="false" customHeight="false" outlineLevel="0" collapsed="false">
      <c r="A380" s="214" t="n">
        <v>377</v>
      </c>
      <c r="B380" s="210" t="n">
        <f aca="false">IF(D380="x",0,IF(C380&lt;1,0,IF(C380&gt;1,1)))</f>
        <v>1</v>
      </c>
      <c r="C380" s="211" t="n">
        <v>121.976</v>
      </c>
      <c r="D380" s="217"/>
      <c r="E380" s="213" t="s">
        <v>53</v>
      </c>
    </row>
    <row r="381" customFormat="false" ht="15" hidden="false" customHeight="false" outlineLevel="0" collapsed="false">
      <c r="A381" s="216" t="n">
        <v>378</v>
      </c>
      <c r="B381" s="210" t="n">
        <f aca="false">IF(D381="x",0,IF(C381&lt;1,0,IF(C381&gt;1,1)))</f>
        <v>1</v>
      </c>
      <c r="C381" s="211" t="n">
        <v>121.534</v>
      </c>
      <c r="D381" s="217"/>
      <c r="E381" s="213" t="s">
        <v>53</v>
      </c>
    </row>
    <row r="382" customFormat="false" ht="15" hidden="false" customHeight="false" outlineLevel="0" collapsed="false">
      <c r="A382" s="216" t="n">
        <v>379</v>
      </c>
      <c r="B382" s="210" t="n">
        <f aca="false">IF(D382="x",0,IF(C382&lt;1,0,IF(C382&gt;1,1)))</f>
        <v>0</v>
      </c>
      <c r="C382" s="142"/>
      <c r="D382" s="217"/>
      <c r="E382" s="213" t="s">
        <v>53</v>
      </c>
    </row>
    <row r="383" customFormat="false" ht="15" hidden="false" customHeight="false" outlineLevel="0" collapsed="false">
      <c r="A383" s="214" t="n">
        <v>380</v>
      </c>
      <c r="B383" s="210" t="n">
        <f aca="false">IF(D383="x",0,IF(C383&lt;1,0,IF(C383&gt;1,1)))</f>
        <v>1</v>
      </c>
      <c r="C383" s="211" t="n">
        <v>118.469</v>
      </c>
      <c r="D383" s="217"/>
      <c r="E383" s="213" t="s">
        <v>53</v>
      </c>
    </row>
    <row r="384" customFormat="false" ht="15" hidden="false" customHeight="false" outlineLevel="0" collapsed="false">
      <c r="A384" s="216" t="n">
        <v>381</v>
      </c>
      <c r="B384" s="210" t="n">
        <f aca="false">IF(D384="x",0,IF(C384&lt;1,0,IF(C384&gt;1,1)))</f>
        <v>1</v>
      </c>
      <c r="C384" s="211" t="n">
        <v>121.673</v>
      </c>
      <c r="D384" s="217"/>
      <c r="E384" s="213" t="s">
        <v>53</v>
      </c>
    </row>
    <row r="385" customFormat="false" ht="15" hidden="false" customHeight="false" outlineLevel="0" collapsed="false">
      <c r="A385" s="216" t="n">
        <v>382</v>
      </c>
      <c r="B385" s="210" t="n">
        <f aca="false">IF(D385="x",0,IF(C385&lt;1,0,IF(C385&gt;1,1)))</f>
        <v>1</v>
      </c>
      <c r="C385" s="211" t="n">
        <v>121.041</v>
      </c>
      <c r="D385" s="217"/>
      <c r="E385" s="213" t="s">
        <v>53</v>
      </c>
    </row>
    <row r="386" customFormat="false" ht="15" hidden="false" customHeight="false" outlineLevel="0" collapsed="false">
      <c r="A386" s="214" t="n">
        <v>383</v>
      </c>
      <c r="B386" s="210" t="n">
        <f aca="false">IF(D386="x",0,IF(C386&lt;1,0,IF(C386&gt;1,1)))</f>
        <v>0</v>
      </c>
      <c r="C386" s="142"/>
      <c r="D386" s="217"/>
      <c r="E386" s="213" t="s">
        <v>53</v>
      </c>
    </row>
    <row r="387" customFormat="false" ht="15" hidden="false" customHeight="false" outlineLevel="0" collapsed="false">
      <c r="A387" s="216" t="n">
        <v>384</v>
      </c>
      <c r="B387" s="210" t="n">
        <f aca="false">IF(D387="x",0,IF(C387&lt;1,0,IF(C387&gt;1,1)))</f>
        <v>1</v>
      </c>
      <c r="C387" s="211" t="n">
        <v>121.776</v>
      </c>
      <c r="D387" s="217"/>
      <c r="E387" s="213" t="s">
        <v>53</v>
      </c>
    </row>
    <row r="388" customFormat="false" ht="15" hidden="false" customHeight="false" outlineLevel="0" collapsed="false">
      <c r="A388" s="216" t="n">
        <v>385</v>
      </c>
      <c r="B388" s="210" t="n">
        <f aca="false">IF(D388="x",0,IF(C388&lt;1,0,IF(C388&gt;1,1)))</f>
        <v>0</v>
      </c>
      <c r="C388" s="142"/>
      <c r="D388" s="217"/>
      <c r="E388" s="213" t="s">
        <v>53</v>
      </c>
    </row>
    <row r="389" customFormat="false" ht="15" hidden="false" customHeight="false" outlineLevel="0" collapsed="false">
      <c r="A389" s="214" t="n">
        <v>386</v>
      </c>
      <c r="B389" s="210" t="n">
        <f aca="false">IF(D389="x",0,IF(C389&lt;1,0,IF(C389&gt;1,1)))</f>
        <v>1</v>
      </c>
      <c r="C389" s="211" t="n">
        <v>121.691</v>
      </c>
      <c r="D389" s="217"/>
      <c r="E389" s="213" t="s">
        <v>53</v>
      </c>
    </row>
    <row r="390" customFormat="false" ht="15" hidden="false" customHeight="false" outlineLevel="0" collapsed="false">
      <c r="A390" s="216" t="n">
        <v>387</v>
      </c>
      <c r="B390" s="210" t="n">
        <f aca="false">IF(D390="x",0,IF(C390&lt;1,0,IF(C390&gt;1,1)))</f>
        <v>0</v>
      </c>
      <c r="C390" s="142"/>
      <c r="D390" s="217"/>
      <c r="E390" s="213" t="s">
        <v>53</v>
      </c>
    </row>
    <row r="391" customFormat="false" ht="15" hidden="false" customHeight="false" outlineLevel="0" collapsed="false">
      <c r="A391" s="216" t="n">
        <v>388</v>
      </c>
      <c r="B391" s="210" t="n">
        <f aca="false">IF(D391="x",0,IF(C391&lt;1,0,IF(C391&gt;1,1)))</f>
        <v>0</v>
      </c>
      <c r="C391" s="142"/>
      <c r="D391" s="217"/>
      <c r="E391" s="213" t="s">
        <v>53</v>
      </c>
    </row>
    <row r="392" customFormat="false" ht="15" hidden="false" customHeight="false" outlineLevel="0" collapsed="false">
      <c r="A392" s="214" t="n">
        <v>389</v>
      </c>
      <c r="B392" s="210" t="n">
        <f aca="false">IF(D392="x",0,IF(C392&lt;1,0,IF(C392&gt;1,1)))</f>
        <v>1</v>
      </c>
      <c r="C392" s="211" t="n">
        <v>119.222</v>
      </c>
      <c r="D392" s="217"/>
      <c r="E392" s="213" t="s">
        <v>53</v>
      </c>
    </row>
    <row r="393" customFormat="false" ht="15" hidden="false" customHeight="false" outlineLevel="0" collapsed="false">
      <c r="A393" s="216" t="n">
        <v>390</v>
      </c>
      <c r="B393" s="210" t="n">
        <f aca="false">IF(D393="x",0,IF(C393&lt;1,0,IF(C393&gt;1,1)))</f>
        <v>0</v>
      </c>
      <c r="C393" s="142"/>
      <c r="D393" s="217"/>
      <c r="E393" s="213" t="s">
        <v>53</v>
      </c>
    </row>
    <row r="394" customFormat="false" ht="15" hidden="false" customHeight="false" outlineLevel="0" collapsed="false">
      <c r="A394" s="216" t="n">
        <v>391</v>
      </c>
      <c r="B394" s="210" t="n">
        <f aca="false">IF(D394="x",0,IF(C394&lt;1,0,IF(C394&gt;1,1)))</f>
        <v>1</v>
      </c>
      <c r="C394" s="211" t="n">
        <v>119.569</v>
      </c>
      <c r="D394" s="217"/>
      <c r="E394" s="213" t="s">
        <v>53</v>
      </c>
    </row>
    <row r="395" customFormat="false" ht="15" hidden="false" customHeight="false" outlineLevel="0" collapsed="false">
      <c r="A395" s="214" t="n">
        <v>392</v>
      </c>
      <c r="B395" s="210" t="n">
        <f aca="false">IF(D395="x",0,IF(C395&lt;1,0,IF(C395&gt;1,1)))</f>
        <v>1</v>
      </c>
      <c r="C395" s="211" t="n">
        <v>122.365</v>
      </c>
      <c r="D395" s="217"/>
      <c r="E395" s="213" t="s">
        <v>53</v>
      </c>
    </row>
    <row r="396" customFormat="false" ht="15" hidden="false" customHeight="false" outlineLevel="0" collapsed="false">
      <c r="A396" s="216" t="n">
        <v>393</v>
      </c>
      <c r="B396" s="210" t="n">
        <f aca="false">IF(D396="x",0,IF(C396&lt;1,0,IF(C396&gt;1,1)))</f>
        <v>0</v>
      </c>
      <c r="C396" s="142"/>
      <c r="D396" s="217"/>
      <c r="E396" s="213" t="s">
        <v>53</v>
      </c>
    </row>
    <row r="397" customFormat="false" ht="15" hidden="false" customHeight="false" outlineLevel="0" collapsed="false">
      <c r="A397" s="216" t="n">
        <v>394</v>
      </c>
      <c r="B397" s="210" t="n">
        <f aca="false">IF(D397="x",0,IF(C397&lt;1,0,IF(C397&gt;1,1)))</f>
        <v>0</v>
      </c>
      <c r="C397" s="142"/>
      <c r="D397" s="217"/>
      <c r="E397" s="213" t="s">
        <v>53</v>
      </c>
    </row>
    <row r="398" customFormat="false" ht="15" hidden="false" customHeight="false" outlineLevel="0" collapsed="false">
      <c r="A398" s="214" t="n">
        <v>395</v>
      </c>
      <c r="B398" s="210" t="n">
        <f aca="false">IF(D398="x",0,IF(C398&lt;1,0,IF(C398&gt;1,1)))</f>
        <v>0</v>
      </c>
      <c r="C398" s="142"/>
      <c r="D398" s="217"/>
      <c r="E398" s="213" t="s">
        <v>53</v>
      </c>
    </row>
    <row r="399" customFormat="false" ht="15" hidden="false" customHeight="false" outlineLevel="0" collapsed="false">
      <c r="A399" s="216" t="n">
        <v>396</v>
      </c>
      <c r="B399" s="210" t="n">
        <f aca="false">IF(D399="x",0,IF(C399&lt;1,0,IF(C399&gt;1,1)))</f>
        <v>0</v>
      </c>
      <c r="C399" s="142"/>
      <c r="D399" s="217"/>
      <c r="E399" s="213" t="s">
        <v>53</v>
      </c>
    </row>
    <row r="400" customFormat="false" ht="15" hidden="false" customHeight="false" outlineLevel="0" collapsed="false">
      <c r="A400" s="216" t="n">
        <v>397</v>
      </c>
      <c r="B400" s="210" t="n">
        <f aca="false">IF(D400="x",0,IF(C400&lt;1,0,IF(C400&gt;1,1)))</f>
        <v>1</v>
      </c>
      <c r="C400" s="211" t="n">
        <v>120.962</v>
      </c>
      <c r="D400" s="217"/>
      <c r="E400" s="213" t="s">
        <v>53</v>
      </c>
    </row>
    <row r="401" customFormat="false" ht="15" hidden="false" customHeight="false" outlineLevel="0" collapsed="false">
      <c r="A401" s="214" t="n">
        <v>398</v>
      </c>
      <c r="B401" s="210" t="n">
        <f aca="false">IF(D401="x",0,IF(C401&lt;1,0,IF(C401&gt;1,1)))</f>
        <v>1</v>
      </c>
      <c r="C401" s="211" t="n">
        <v>120.586</v>
      </c>
      <c r="D401" s="217"/>
      <c r="E401" s="213" t="s">
        <v>53</v>
      </c>
    </row>
    <row r="402" customFormat="false" ht="15" hidden="false" customHeight="false" outlineLevel="0" collapsed="false">
      <c r="A402" s="216" t="n">
        <v>399</v>
      </c>
      <c r="B402" s="210" t="n">
        <f aca="false">IF(D402="x",0,IF(C402&lt;1,0,IF(C402&gt;1,1)))</f>
        <v>1</v>
      </c>
      <c r="C402" s="211" t="n">
        <v>115.433</v>
      </c>
      <c r="D402" s="217"/>
      <c r="E402" s="213" t="s">
        <v>53</v>
      </c>
    </row>
    <row r="403" customFormat="false" ht="15" hidden="false" customHeight="false" outlineLevel="0" collapsed="false">
      <c r="A403" s="216" t="n">
        <v>400</v>
      </c>
      <c r="B403" s="210" t="n">
        <f aca="false">IF(D403="x",0,IF(C403&lt;1,0,IF(C403&gt;1,1)))</f>
        <v>0</v>
      </c>
      <c r="C403" s="142"/>
      <c r="D403" s="217"/>
      <c r="E403" s="213" t="s">
        <v>53</v>
      </c>
    </row>
    <row r="404" customFormat="false" ht="15" hidden="false" customHeight="false" outlineLevel="0" collapsed="false">
      <c r="A404" s="214" t="n">
        <v>401</v>
      </c>
      <c r="B404" s="210" t="n">
        <f aca="false">IF(D404="x",0,IF(C404&lt;1,0,IF(C404&gt;1,1)))</f>
        <v>1</v>
      </c>
      <c r="C404" s="211" t="n">
        <v>121.398</v>
      </c>
      <c r="D404" s="217"/>
      <c r="E404" s="213" t="s">
        <v>53</v>
      </c>
    </row>
    <row r="405" customFormat="false" ht="15" hidden="false" customHeight="false" outlineLevel="0" collapsed="false">
      <c r="A405" s="216" t="n">
        <v>402</v>
      </c>
      <c r="B405" s="210" t="n">
        <f aca="false">IF(D405="x",0,IF(C405&lt;1,0,IF(C405&gt;1,1)))</f>
        <v>1</v>
      </c>
      <c r="C405" s="211" t="n">
        <v>121.296</v>
      </c>
      <c r="D405" s="217"/>
      <c r="E405" s="213" t="s">
        <v>53</v>
      </c>
    </row>
    <row r="406" customFormat="false" ht="15" hidden="false" customHeight="false" outlineLevel="0" collapsed="false">
      <c r="A406" s="216" t="n">
        <v>403</v>
      </c>
      <c r="B406" s="210" t="n">
        <f aca="false">IF(D406="x",0,IF(C406&lt;1,0,IF(C406&gt;1,1)))</f>
        <v>1</v>
      </c>
      <c r="C406" s="211" t="n">
        <v>120.544</v>
      </c>
      <c r="D406" s="217"/>
      <c r="E406" s="213" t="s">
        <v>53</v>
      </c>
    </row>
    <row r="407" customFormat="false" ht="15" hidden="false" customHeight="false" outlineLevel="0" collapsed="false">
      <c r="A407" s="214" t="n">
        <v>404</v>
      </c>
      <c r="B407" s="210" t="n">
        <f aca="false">IF(D407="x",0,IF(C407&lt;1,0,IF(C407&gt;1,1)))</f>
        <v>1</v>
      </c>
      <c r="C407" s="211" t="n">
        <v>115.873</v>
      </c>
      <c r="D407" s="217"/>
      <c r="E407" s="213" t="s">
        <v>53</v>
      </c>
    </row>
    <row r="408" customFormat="false" ht="15" hidden="false" customHeight="false" outlineLevel="0" collapsed="false">
      <c r="A408" s="216" t="n">
        <v>405</v>
      </c>
      <c r="B408" s="210" t="n">
        <f aca="false">IF(D408="x",0,IF(C408&lt;1,0,IF(C408&gt;1,1)))</f>
        <v>0</v>
      </c>
      <c r="C408" s="142"/>
      <c r="D408" s="217"/>
      <c r="E408" s="213" t="s">
        <v>53</v>
      </c>
    </row>
    <row r="409" customFormat="false" ht="15" hidden="false" customHeight="false" outlineLevel="0" collapsed="false">
      <c r="A409" s="216" t="n">
        <v>406</v>
      </c>
      <c r="B409" s="210" t="n">
        <f aca="false">IF(D409="x",0,IF(C409&lt;1,0,IF(C409&gt;1,1)))</f>
        <v>0</v>
      </c>
      <c r="C409" s="142"/>
      <c r="D409" s="217"/>
      <c r="E409" s="213" t="s">
        <v>53</v>
      </c>
    </row>
    <row r="410" customFormat="false" ht="15" hidden="false" customHeight="false" outlineLevel="0" collapsed="false">
      <c r="A410" s="214" t="n">
        <v>407</v>
      </c>
      <c r="B410" s="210" t="n">
        <f aca="false">IF(D410="x",0,IF(C410&lt;1,0,IF(C410&gt;1,1)))</f>
        <v>1</v>
      </c>
      <c r="C410" s="211" t="n">
        <v>120.282</v>
      </c>
      <c r="D410" s="217"/>
      <c r="E410" s="213" t="s">
        <v>53</v>
      </c>
    </row>
    <row r="411" customFormat="false" ht="15" hidden="false" customHeight="false" outlineLevel="0" collapsed="false">
      <c r="A411" s="216" t="n">
        <v>408</v>
      </c>
      <c r="B411" s="210" t="n">
        <f aca="false">IF(D411="x",0,IF(C411&lt;1,0,IF(C411&gt;1,1)))</f>
        <v>0</v>
      </c>
      <c r="C411" s="142"/>
      <c r="D411" s="217"/>
      <c r="E411" s="213" t="s">
        <v>53</v>
      </c>
    </row>
    <row r="412" customFormat="false" ht="15" hidden="false" customHeight="false" outlineLevel="0" collapsed="false">
      <c r="A412" s="214" t="n">
        <v>409</v>
      </c>
      <c r="B412" s="210" t="n">
        <f aca="false">IF(D412="x",0,IF(C412&lt;1,0,IF(C412&gt;1,1)))</f>
        <v>0</v>
      </c>
      <c r="C412" s="142"/>
      <c r="D412" s="217"/>
      <c r="E412" s="213" t="s">
        <v>53</v>
      </c>
    </row>
    <row r="413" customFormat="false" ht="15" hidden="false" customHeight="false" outlineLevel="0" collapsed="false">
      <c r="A413" s="216" t="n">
        <v>410</v>
      </c>
      <c r="B413" s="210" t="n">
        <f aca="false">IF(D413="x",0,IF(C413&lt;1,0,IF(C413&gt;1,1)))</f>
        <v>1</v>
      </c>
      <c r="C413" s="211" t="n">
        <v>120.628</v>
      </c>
      <c r="D413" s="217"/>
      <c r="E413" s="213" t="s">
        <v>53</v>
      </c>
    </row>
    <row r="414" customFormat="false" ht="15" hidden="false" customHeight="false" outlineLevel="0" collapsed="false">
      <c r="A414" s="214" t="n">
        <v>411</v>
      </c>
      <c r="B414" s="210" t="n">
        <f aca="false">IF(D414="x",0,IF(C414&lt;1,0,IF(C414&gt;1,1)))</f>
        <v>1</v>
      </c>
      <c r="C414" s="211" t="n">
        <v>118.433</v>
      </c>
      <c r="D414" s="217"/>
      <c r="E414" s="213" t="s">
        <v>53</v>
      </c>
    </row>
    <row r="415" customFormat="false" ht="15" hidden="false" customHeight="false" outlineLevel="0" collapsed="false">
      <c r="A415" s="216" t="n">
        <v>412</v>
      </c>
      <c r="B415" s="210" t="n">
        <f aca="false">IF(D415="x",0,IF(C415&lt;1,0,IF(C415&gt;1,1)))</f>
        <v>0</v>
      </c>
      <c r="C415" s="142"/>
      <c r="D415" s="217"/>
      <c r="E415" s="213" t="s">
        <v>53</v>
      </c>
    </row>
    <row r="416" customFormat="false" ht="15" hidden="false" customHeight="false" outlineLevel="0" collapsed="false">
      <c r="A416" s="214" t="n">
        <v>413</v>
      </c>
      <c r="B416" s="210" t="n">
        <f aca="false">IF(D416="x",0,IF(C416&lt;1,0,IF(C416&gt;1,1)))</f>
        <v>1</v>
      </c>
      <c r="C416" s="211" t="n">
        <v>121.582</v>
      </c>
      <c r="D416" s="217"/>
      <c r="E416" s="213" t="s">
        <v>53</v>
      </c>
    </row>
    <row r="417" customFormat="false" ht="15" hidden="false" customHeight="false" outlineLevel="0" collapsed="false">
      <c r="A417" s="216" t="n">
        <v>414</v>
      </c>
      <c r="B417" s="210" t="n">
        <f aca="false">IF(D417="x",0,IF(C417&lt;1,0,IF(C417&gt;1,1)))</f>
        <v>1</v>
      </c>
      <c r="C417" s="211" t="n">
        <v>121.424</v>
      </c>
      <c r="D417" s="217"/>
      <c r="E417" s="213" t="s">
        <v>53</v>
      </c>
    </row>
    <row r="418" customFormat="false" ht="15" hidden="false" customHeight="false" outlineLevel="0" collapsed="false">
      <c r="A418" s="214" t="n">
        <v>415</v>
      </c>
      <c r="B418" s="210" t="n">
        <f aca="false">IF(D418="x",0,IF(C418&lt;1,0,IF(C418&gt;1,1)))</f>
        <v>0</v>
      </c>
      <c r="C418" s="142"/>
      <c r="D418" s="217"/>
      <c r="E418" s="213" t="s">
        <v>53</v>
      </c>
    </row>
    <row r="419" customFormat="false" ht="15" hidden="false" customHeight="false" outlineLevel="0" collapsed="false">
      <c r="A419" s="216" t="n">
        <v>416</v>
      </c>
      <c r="B419" s="210" t="n">
        <f aca="false">IF(D419="x",0,IF(C419&lt;1,0,IF(C419&gt;1,1)))</f>
        <v>1</v>
      </c>
      <c r="C419" s="211" t="n">
        <v>119.984</v>
      </c>
      <c r="D419" s="217"/>
      <c r="E419" s="213" t="s">
        <v>53</v>
      </c>
    </row>
    <row r="420" customFormat="false" ht="15" hidden="false" customHeight="false" outlineLevel="0" collapsed="false">
      <c r="A420" s="214" t="n">
        <v>417</v>
      </c>
      <c r="B420" s="210" t="n">
        <f aca="false">IF(D420="x",0,IF(C420&lt;1,0,IF(C420&gt;1,1)))</f>
        <v>1</v>
      </c>
      <c r="C420" s="211" t="n">
        <v>120.583</v>
      </c>
      <c r="D420" s="217"/>
      <c r="E420" s="213" t="s">
        <v>53</v>
      </c>
    </row>
    <row r="421" customFormat="false" ht="15" hidden="false" customHeight="false" outlineLevel="0" collapsed="false">
      <c r="A421" s="216" t="n">
        <v>418</v>
      </c>
      <c r="B421" s="210" t="n">
        <f aca="false">IF(D421="x",0,IF(C421&lt;1,0,IF(C421&gt;1,1)))</f>
        <v>1</v>
      </c>
      <c r="C421" s="211" t="n">
        <v>118.284</v>
      </c>
      <c r="D421" s="217"/>
      <c r="E421" s="213" t="s">
        <v>53</v>
      </c>
    </row>
    <row r="422" customFormat="false" ht="15" hidden="false" customHeight="false" outlineLevel="0" collapsed="false">
      <c r="A422" s="214" t="n">
        <v>419</v>
      </c>
      <c r="B422" s="210" t="n">
        <f aca="false">IF(D422="x",0,IF(C422&lt;1,0,IF(C422&gt;1,1)))</f>
        <v>1</v>
      </c>
      <c r="C422" s="211" t="n">
        <v>112.074</v>
      </c>
      <c r="D422" s="217"/>
      <c r="E422" s="213" t="s">
        <v>53</v>
      </c>
    </row>
    <row r="423" customFormat="false" ht="15" hidden="false" customHeight="false" outlineLevel="0" collapsed="false">
      <c r="A423" s="216" t="n">
        <v>420</v>
      </c>
      <c r="B423" s="210" t="n">
        <f aca="false">IF(D423="x",0,IF(C423&lt;1,0,IF(C423&gt;1,1)))</f>
        <v>0</v>
      </c>
      <c r="C423" s="142"/>
      <c r="D423" s="217"/>
      <c r="E423" s="213" t="s">
        <v>53</v>
      </c>
    </row>
    <row r="424" customFormat="false" ht="15" hidden="false" customHeight="false" outlineLevel="0" collapsed="false">
      <c r="A424" s="214" t="n">
        <v>421</v>
      </c>
      <c r="B424" s="210" t="n">
        <f aca="false">IF(D424="x",0,IF(C424&lt;1,0,IF(C424&gt;1,1)))</f>
        <v>0</v>
      </c>
      <c r="C424" s="142"/>
      <c r="D424" s="217"/>
      <c r="E424" s="213" t="s">
        <v>53</v>
      </c>
    </row>
    <row r="425" customFormat="false" ht="15" hidden="false" customHeight="false" outlineLevel="0" collapsed="false">
      <c r="A425" s="216" t="n">
        <v>422</v>
      </c>
      <c r="B425" s="210" t="n">
        <f aca="false">IF(D425="x",0,IF(C425&lt;1,0,IF(C425&gt;1,1)))</f>
        <v>1</v>
      </c>
      <c r="C425" s="211" t="n">
        <v>120.904</v>
      </c>
      <c r="D425" s="217"/>
      <c r="E425" s="213" t="s">
        <v>53</v>
      </c>
    </row>
    <row r="426" customFormat="false" ht="15" hidden="false" customHeight="false" outlineLevel="0" collapsed="false">
      <c r="A426" s="214" t="n">
        <v>423</v>
      </c>
      <c r="B426" s="210" t="n">
        <f aca="false">IF(D426="x",0,IF(C426&lt;1,0,IF(C426&gt;1,1)))</f>
        <v>0</v>
      </c>
      <c r="C426" s="142"/>
      <c r="D426" s="217"/>
      <c r="E426" s="213" t="s">
        <v>53</v>
      </c>
    </row>
    <row r="427" customFormat="false" ht="15" hidden="false" customHeight="false" outlineLevel="0" collapsed="false">
      <c r="A427" s="216" t="n">
        <v>424</v>
      </c>
      <c r="B427" s="210" t="n">
        <f aca="false">IF(D427="x",0,IF(C427&lt;1,0,IF(C427&gt;1,1)))</f>
        <v>1</v>
      </c>
      <c r="C427" s="211" t="n">
        <v>120.318</v>
      </c>
      <c r="D427" s="217"/>
      <c r="E427" s="213" t="s">
        <v>53</v>
      </c>
    </row>
    <row r="428" customFormat="false" ht="15" hidden="false" customHeight="false" outlineLevel="0" collapsed="false">
      <c r="A428" s="214" t="n">
        <v>425</v>
      </c>
      <c r="B428" s="210" t="n">
        <f aca="false">IF(D428="x",0,IF(C428&lt;1,0,IF(C428&gt;1,1)))</f>
        <v>1</v>
      </c>
      <c r="C428" s="211" t="n">
        <v>117.51</v>
      </c>
      <c r="D428" s="217"/>
      <c r="E428" s="213" t="s">
        <v>53</v>
      </c>
    </row>
    <row r="429" customFormat="false" ht="15" hidden="false" customHeight="false" outlineLevel="0" collapsed="false">
      <c r="A429" s="216" t="n">
        <v>426</v>
      </c>
      <c r="B429" s="210" t="n">
        <f aca="false">IF(D429="x",0,IF(C429&lt;1,0,IF(C429&gt;1,1)))</f>
        <v>1</v>
      </c>
      <c r="C429" s="211" t="n">
        <v>121.864</v>
      </c>
      <c r="D429" s="217"/>
      <c r="E429" s="213" t="s">
        <v>53</v>
      </c>
    </row>
    <row r="430" customFormat="false" ht="15" hidden="false" customHeight="false" outlineLevel="0" collapsed="false">
      <c r="A430" s="214" t="n">
        <v>427</v>
      </c>
      <c r="B430" s="210" t="n">
        <f aca="false">IF(D430="x",0,IF(C430&lt;1,0,IF(C430&gt;1,1)))</f>
        <v>0</v>
      </c>
      <c r="C430" s="142"/>
      <c r="D430" s="217"/>
      <c r="E430" s="213" t="s">
        <v>53</v>
      </c>
    </row>
    <row r="431" customFormat="false" ht="15" hidden="false" customHeight="false" outlineLevel="0" collapsed="false">
      <c r="A431" s="216" t="n">
        <v>428</v>
      </c>
      <c r="B431" s="210" t="n">
        <f aca="false">IF(D431="x",0,IF(C431&lt;1,0,IF(C431&gt;1,1)))</f>
        <v>0</v>
      </c>
      <c r="C431" s="142"/>
      <c r="D431" s="217"/>
      <c r="E431" s="213" t="s">
        <v>53</v>
      </c>
    </row>
    <row r="432" customFormat="false" ht="15" hidden="false" customHeight="false" outlineLevel="0" collapsed="false">
      <c r="A432" s="214" t="n">
        <v>429</v>
      </c>
      <c r="B432" s="210" t="n">
        <f aca="false">IF(D432="x",0,IF(C432&lt;1,0,IF(C432&gt;1,1)))</f>
        <v>1</v>
      </c>
      <c r="C432" s="211" t="n">
        <v>121.103</v>
      </c>
      <c r="D432" s="217"/>
      <c r="E432" s="213" t="s">
        <v>53</v>
      </c>
    </row>
    <row r="433" customFormat="false" ht="15" hidden="false" customHeight="false" outlineLevel="0" collapsed="false">
      <c r="A433" s="216" t="n">
        <v>430</v>
      </c>
      <c r="B433" s="210" t="n">
        <f aca="false">IF(D433="x",0,IF(C433&lt;1,0,IF(C433&gt;1,1)))</f>
        <v>0</v>
      </c>
      <c r="C433" s="142"/>
      <c r="D433" s="217"/>
      <c r="E433" s="213" t="s">
        <v>53</v>
      </c>
    </row>
    <row r="434" customFormat="false" ht="15" hidden="false" customHeight="false" outlineLevel="0" collapsed="false">
      <c r="A434" s="214" t="n">
        <v>431</v>
      </c>
      <c r="B434" s="210" t="n">
        <f aca="false">IF(D434="x",0,IF(C434&lt;1,0,IF(C434&gt;1,1)))</f>
        <v>1</v>
      </c>
      <c r="C434" s="211" t="n">
        <v>120.356</v>
      </c>
      <c r="D434" s="217"/>
      <c r="E434" s="213" t="s">
        <v>53</v>
      </c>
    </row>
    <row r="435" customFormat="false" ht="15" hidden="false" customHeight="false" outlineLevel="0" collapsed="false">
      <c r="A435" s="216" t="n">
        <v>432</v>
      </c>
      <c r="B435" s="210" t="n">
        <f aca="false">IF(D435="x",0,IF(C435&lt;1,0,IF(C435&gt;1,1)))</f>
        <v>1</v>
      </c>
      <c r="C435" s="211" t="n">
        <v>119.336</v>
      </c>
      <c r="D435" s="217"/>
      <c r="E435" s="213" t="s">
        <v>53</v>
      </c>
    </row>
    <row r="436" customFormat="false" ht="15" hidden="false" customHeight="false" outlineLevel="0" collapsed="false">
      <c r="A436" s="214" t="n">
        <v>433</v>
      </c>
      <c r="B436" s="210" t="n">
        <f aca="false">IF(D436="x",0,IF(C436&lt;1,0,IF(C436&gt;1,1)))</f>
        <v>0</v>
      </c>
      <c r="C436" s="142"/>
      <c r="D436" s="217"/>
      <c r="E436" s="213" t="s">
        <v>53</v>
      </c>
    </row>
    <row r="437" customFormat="false" ht="15" hidden="false" customHeight="false" outlineLevel="0" collapsed="false">
      <c r="A437" s="216" t="n">
        <v>434</v>
      </c>
      <c r="B437" s="210" t="n">
        <f aca="false">IF(D437="x",0,IF(C437&lt;1,0,IF(C437&gt;1,1)))</f>
        <v>0</v>
      </c>
      <c r="C437" s="142"/>
      <c r="D437" s="217"/>
      <c r="E437" s="213" t="s">
        <v>53</v>
      </c>
    </row>
    <row r="438" customFormat="false" ht="15" hidden="false" customHeight="false" outlineLevel="0" collapsed="false">
      <c r="A438" s="214" t="n">
        <v>435</v>
      </c>
      <c r="B438" s="210" t="n">
        <f aca="false">IF(D438="x",0,IF(C438&lt;1,0,IF(C438&gt;1,1)))</f>
        <v>1</v>
      </c>
      <c r="C438" s="211" t="n">
        <v>119.803</v>
      </c>
      <c r="D438" s="217"/>
      <c r="E438" s="213" t="s">
        <v>53</v>
      </c>
    </row>
    <row r="439" customFormat="false" ht="15" hidden="false" customHeight="false" outlineLevel="0" collapsed="false">
      <c r="A439" s="216" t="n">
        <v>436</v>
      </c>
      <c r="B439" s="210" t="n">
        <f aca="false">IF(D439="x",0,IF(C439&lt;1,0,IF(C439&gt;1,1)))</f>
        <v>1</v>
      </c>
      <c r="C439" s="211" t="n">
        <v>121.886</v>
      </c>
      <c r="D439" s="217"/>
      <c r="E439" s="213" t="s">
        <v>53</v>
      </c>
    </row>
    <row r="440" customFormat="false" ht="15" hidden="false" customHeight="false" outlineLevel="0" collapsed="false">
      <c r="A440" s="214" t="n">
        <v>437</v>
      </c>
      <c r="B440" s="210" t="n">
        <f aca="false">IF(D440="x",0,IF(C440&lt;1,0,IF(C440&gt;1,1)))</f>
        <v>0</v>
      </c>
      <c r="C440" s="142"/>
      <c r="D440" s="217"/>
      <c r="E440" s="213" t="s">
        <v>53</v>
      </c>
    </row>
    <row r="441" customFormat="false" ht="15" hidden="false" customHeight="false" outlineLevel="0" collapsed="false">
      <c r="A441" s="216" t="n">
        <v>438</v>
      </c>
      <c r="B441" s="210" t="n">
        <f aca="false">IF(D441="x",0,IF(C441&lt;1,0,IF(C441&gt;1,1)))</f>
        <v>1</v>
      </c>
      <c r="C441" s="211" t="n">
        <v>120.5</v>
      </c>
      <c r="D441" s="217"/>
      <c r="E441" s="213" t="s">
        <v>53</v>
      </c>
    </row>
    <row r="442" customFormat="false" ht="15" hidden="false" customHeight="false" outlineLevel="0" collapsed="false">
      <c r="A442" s="214" t="n">
        <v>439</v>
      </c>
      <c r="B442" s="210" t="n">
        <f aca="false">IF(D442="x",0,IF(C442&lt;1,0,IF(C442&gt;1,1)))</f>
        <v>0</v>
      </c>
      <c r="C442" s="142"/>
      <c r="D442" s="217"/>
      <c r="E442" s="213" t="s">
        <v>53</v>
      </c>
    </row>
    <row r="443" customFormat="false" ht="15" hidden="false" customHeight="false" outlineLevel="0" collapsed="false">
      <c r="A443" s="216" t="n">
        <v>440</v>
      </c>
      <c r="B443" s="210" t="n">
        <f aca="false">IF(D443="x",0,IF(C443&lt;1,0,IF(C443&gt;1,1)))</f>
        <v>1</v>
      </c>
      <c r="C443" s="211" t="n">
        <v>112.842</v>
      </c>
      <c r="D443" s="217"/>
      <c r="E443" s="213" t="s">
        <v>53</v>
      </c>
    </row>
    <row r="444" customFormat="false" ht="15" hidden="false" customHeight="false" outlineLevel="0" collapsed="false">
      <c r="A444" s="214" t="n">
        <v>441</v>
      </c>
      <c r="B444" s="210" t="n">
        <f aca="false">IF(D444="x",0,IF(C444&lt;1,0,IF(C444&gt;1,1)))</f>
        <v>0</v>
      </c>
      <c r="C444" s="142"/>
      <c r="D444" s="217"/>
      <c r="E444" s="213" t="s">
        <v>53</v>
      </c>
    </row>
    <row r="445" customFormat="false" ht="15" hidden="false" customHeight="false" outlineLevel="0" collapsed="false">
      <c r="A445" s="216" t="n">
        <v>442</v>
      </c>
      <c r="B445" s="210" t="n">
        <f aca="false">IF(D445="x",0,IF(C445&lt;1,0,IF(C445&gt;1,1)))</f>
        <v>0</v>
      </c>
      <c r="C445" s="142"/>
      <c r="D445" s="217"/>
      <c r="E445" s="213" t="s">
        <v>53</v>
      </c>
    </row>
    <row r="446" customFormat="false" ht="15" hidden="false" customHeight="false" outlineLevel="0" collapsed="false">
      <c r="A446" s="214" t="n">
        <v>443</v>
      </c>
      <c r="B446" s="210" t="n">
        <f aca="false">IF(D446="x",0,IF(C446&lt;1,0,IF(C446&gt;1,1)))</f>
        <v>0</v>
      </c>
      <c r="C446" s="142"/>
      <c r="D446" s="217"/>
      <c r="E446" s="213" t="s">
        <v>53</v>
      </c>
    </row>
    <row r="447" customFormat="false" ht="15" hidden="false" customHeight="false" outlineLevel="0" collapsed="false">
      <c r="A447" s="216" t="n">
        <v>444</v>
      </c>
      <c r="B447" s="210" t="n">
        <f aca="false">IF(D447="x",0,IF(C447&lt;1,0,IF(C447&gt;1,1)))</f>
        <v>0</v>
      </c>
      <c r="C447" s="142"/>
      <c r="D447" s="217"/>
      <c r="E447" s="213" t="s">
        <v>53</v>
      </c>
    </row>
    <row r="448" customFormat="false" ht="15" hidden="false" customHeight="false" outlineLevel="0" collapsed="false">
      <c r="A448" s="214" t="n">
        <v>445</v>
      </c>
      <c r="B448" s="210" t="n">
        <f aca="false">IF(D448="x",0,IF(C448&lt;1,0,IF(C448&gt;1,1)))</f>
        <v>1</v>
      </c>
      <c r="C448" s="211" t="n">
        <v>120.483</v>
      </c>
      <c r="D448" s="217"/>
      <c r="E448" s="213" t="s">
        <v>53</v>
      </c>
    </row>
    <row r="449" customFormat="false" ht="15" hidden="false" customHeight="false" outlineLevel="0" collapsed="false">
      <c r="A449" s="216" t="n">
        <v>446</v>
      </c>
      <c r="B449" s="210" t="n">
        <f aca="false">IF(D449="x",0,IF(C449&lt;1,0,IF(C449&gt;1,1)))</f>
        <v>1</v>
      </c>
      <c r="C449" s="211" t="n">
        <v>119.439</v>
      </c>
      <c r="D449" s="217"/>
      <c r="E449" s="213" t="s">
        <v>53</v>
      </c>
    </row>
    <row r="450" customFormat="false" ht="15" hidden="false" customHeight="false" outlineLevel="0" collapsed="false">
      <c r="A450" s="214" t="n">
        <v>447</v>
      </c>
      <c r="B450" s="210" t="n">
        <f aca="false">IF(D450="x",0,IF(C450&lt;1,0,IF(C450&gt;1,1)))</f>
        <v>1</v>
      </c>
      <c r="C450" s="211" t="n">
        <v>117.168</v>
      </c>
      <c r="D450" s="217"/>
      <c r="E450" s="213" t="s">
        <v>53</v>
      </c>
    </row>
    <row r="451" customFormat="false" ht="15" hidden="false" customHeight="false" outlineLevel="0" collapsed="false">
      <c r="A451" s="216" t="n">
        <v>448</v>
      </c>
      <c r="B451" s="210" t="n">
        <f aca="false">IF(D451="x",0,IF(C451&lt;1,0,IF(C451&gt;1,1)))</f>
        <v>1</v>
      </c>
      <c r="C451" s="211" t="n">
        <v>119.577</v>
      </c>
      <c r="D451" s="217"/>
      <c r="E451" s="213" t="s">
        <v>53</v>
      </c>
    </row>
    <row r="452" customFormat="false" ht="15" hidden="false" customHeight="false" outlineLevel="0" collapsed="false">
      <c r="A452" s="214" t="n">
        <v>449</v>
      </c>
      <c r="B452" s="210" t="n">
        <f aca="false">IF(D452="x",0,IF(C452&lt;1,0,IF(C452&gt;1,1)))</f>
        <v>1</v>
      </c>
      <c r="C452" s="211" t="n">
        <v>119.857</v>
      </c>
      <c r="D452" s="217"/>
      <c r="E452" s="213" t="s">
        <v>53</v>
      </c>
    </row>
    <row r="453" customFormat="false" ht="15" hidden="false" customHeight="false" outlineLevel="0" collapsed="false">
      <c r="A453" s="216" t="n">
        <v>450</v>
      </c>
      <c r="B453" s="210" t="n">
        <f aca="false">IF(D453="x",0,IF(C453&lt;1,0,IF(C453&gt;1,1)))</f>
        <v>0</v>
      </c>
      <c r="C453" s="142"/>
      <c r="D453" s="217"/>
      <c r="E453" s="213" t="s">
        <v>53</v>
      </c>
    </row>
    <row r="454" customFormat="false" ht="15" hidden="false" customHeight="false" outlineLevel="0" collapsed="false">
      <c r="A454" s="214" t="n">
        <v>451</v>
      </c>
      <c r="B454" s="210" t="n">
        <f aca="false">IF(D454="x",0,IF(C454&lt;1,0,IF(C454&gt;1,1)))</f>
        <v>1</v>
      </c>
      <c r="C454" s="211" t="n">
        <v>118.476</v>
      </c>
      <c r="D454" s="217"/>
      <c r="E454" s="213" t="s">
        <v>53</v>
      </c>
    </row>
    <row r="455" customFormat="false" ht="15" hidden="false" customHeight="false" outlineLevel="0" collapsed="false">
      <c r="A455" s="216" t="n">
        <v>452</v>
      </c>
      <c r="B455" s="210" t="n">
        <f aca="false">IF(D455="x",0,IF(C455&lt;1,0,IF(C455&gt;1,1)))</f>
        <v>1</v>
      </c>
      <c r="C455" s="211" t="n">
        <v>117.9</v>
      </c>
      <c r="D455" s="217"/>
      <c r="E455" s="213" t="s">
        <v>53</v>
      </c>
    </row>
    <row r="456" customFormat="false" ht="15" hidden="false" customHeight="false" outlineLevel="0" collapsed="false">
      <c r="A456" s="214" t="n">
        <v>453</v>
      </c>
      <c r="B456" s="210" t="n">
        <f aca="false">IF(D456="x",0,IF(C456&lt;1,0,IF(C456&gt;1,1)))</f>
        <v>1</v>
      </c>
      <c r="C456" s="211" t="n">
        <v>119.082</v>
      </c>
      <c r="D456" s="217"/>
      <c r="E456" s="213" t="s">
        <v>53</v>
      </c>
    </row>
    <row r="457" customFormat="false" ht="15" hidden="false" customHeight="false" outlineLevel="0" collapsed="false">
      <c r="A457" s="216" t="n">
        <v>454</v>
      </c>
      <c r="B457" s="210" t="n">
        <f aca="false">IF(D457="x",0,IF(C457&lt;1,0,IF(C457&gt;1,1)))</f>
        <v>1</v>
      </c>
      <c r="C457" s="211" t="n">
        <v>119.215</v>
      </c>
      <c r="D457" s="217"/>
      <c r="E457" s="213" t="s">
        <v>53</v>
      </c>
    </row>
    <row r="458" customFormat="false" ht="15" hidden="false" customHeight="false" outlineLevel="0" collapsed="false">
      <c r="A458" s="214" t="n">
        <v>455</v>
      </c>
      <c r="B458" s="210" t="n">
        <f aca="false">IF(D458="x",0,IF(C458&lt;1,0,IF(C458&gt;1,1)))</f>
        <v>1</v>
      </c>
      <c r="C458" s="211" t="n">
        <v>116.06</v>
      </c>
      <c r="D458" s="217"/>
      <c r="E458" s="213" t="s">
        <v>53</v>
      </c>
    </row>
    <row r="459" customFormat="false" ht="15" hidden="false" customHeight="false" outlineLevel="0" collapsed="false">
      <c r="A459" s="216" t="n">
        <v>456</v>
      </c>
      <c r="B459" s="210" t="n">
        <f aca="false">IF(D459="x",0,IF(C459&lt;1,0,IF(C459&gt;1,1)))</f>
        <v>0</v>
      </c>
      <c r="C459" s="142"/>
      <c r="D459" s="217"/>
      <c r="E459" s="213" t="s">
        <v>53</v>
      </c>
    </row>
    <row r="460" customFormat="false" ht="15" hidden="false" customHeight="false" outlineLevel="0" collapsed="false">
      <c r="A460" s="214" t="n">
        <v>457</v>
      </c>
      <c r="B460" s="210" t="n">
        <f aca="false">IF(D460="x",0,IF(C460&lt;1,0,IF(C460&gt;1,1)))</f>
        <v>1</v>
      </c>
      <c r="C460" s="211" t="n">
        <v>118.747</v>
      </c>
      <c r="D460" s="217"/>
      <c r="E460" s="213" t="s">
        <v>53</v>
      </c>
    </row>
    <row r="461" customFormat="false" ht="15" hidden="false" customHeight="false" outlineLevel="0" collapsed="false">
      <c r="A461" s="216" t="n">
        <v>458</v>
      </c>
      <c r="B461" s="210" t="n">
        <f aca="false">IF(D461="x",0,IF(C461&lt;1,0,IF(C461&gt;1,1)))</f>
        <v>1</v>
      </c>
      <c r="C461" s="211" t="n">
        <v>117.794</v>
      </c>
      <c r="D461" s="217"/>
      <c r="E461" s="213" t="s">
        <v>53</v>
      </c>
    </row>
    <row r="462" customFormat="false" ht="15" hidden="false" customHeight="false" outlineLevel="0" collapsed="false">
      <c r="A462" s="214" t="n">
        <v>459</v>
      </c>
      <c r="B462" s="210" t="n">
        <f aca="false">IF(D462="x",0,IF(C462&lt;1,0,IF(C462&gt;1,1)))</f>
        <v>1</v>
      </c>
      <c r="C462" s="211" t="n">
        <v>119.392</v>
      </c>
      <c r="D462" s="217"/>
      <c r="E462" s="213" t="s">
        <v>53</v>
      </c>
    </row>
    <row r="463" customFormat="false" ht="15" hidden="false" customHeight="false" outlineLevel="0" collapsed="false">
      <c r="A463" s="216" t="n">
        <v>460</v>
      </c>
      <c r="B463" s="210" t="n">
        <f aca="false">IF(D463="x",0,IF(C463&lt;1,0,IF(C463&gt;1,1)))</f>
        <v>1</v>
      </c>
      <c r="C463" s="211" t="n">
        <v>119.228</v>
      </c>
      <c r="D463" s="217"/>
      <c r="E463" s="213" t="s">
        <v>53</v>
      </c>
    </row>
    <row r="464" customFormat="false" ht="15" hidden="false" customHeight="false" outlineLevel="0" collapsed="false">
      <c r="A464" s="214" t="n">
        <v>461</v>
      </c>
      <c r="B464" s="210" t="n">
        <f aca="false">IF(D464="x",0,IF(C464&lt;1,0,IF(C464&gt;1,1)))</f>
        <v>0</v>
      </c>
      <c r="C464" s="142"/>
      <c r="D464" s="217"/>
      <c r="E464" s="213" t="s">
        <v>53</v>
      </c>
    </row>
    <row r="465" customFormat="false" ht="15" hidden="false" customHeight="false" outlineLevel="0" collapsed="false">
      <c r="A465" s="216" t="n">
        <v>462</v>
      </c>
      <c r="B465" s="210" t="n">
        <f aca="false">IF(D465="x",0,IF(C465&lt;1,0,IF(C465&gt;1,1)))</f>
        <v>1</v>
      </c>
      <c r="C465" s="211" t="n">
        <v>119.66</v>
      </c>
      <c r="D465" s="217"/>
      <c r="E465" s="213" t="s">
        <v>53</v>
      </c>
    </row>
    <row r="466" customFormat="false" ht="15" hidden="false" customHeight="false" outlineLevel="0" collapsed="false">
      <c r="A466" s="214" t="n">
        <v>463</v>
      </c>
      <c r="B466" s="210" t="n">
        <f aca="false">IF(D466="x",0,IF(C466&lt;1,0,IF(C466&gt;1,1)))</f>
        <v>1</v>
      </c>
      <c r="C466" s="211" t="n">
        <v>119.975</v>
      </c>
      <c r="D466" s="217"/>
      <c r="E466" s="213" t="s">
        <v>53</v>
      </c>
    </row>
    <row r="467" customFormat="false" ht="15" hidden="false" customHeight="false" outlineLevel="0" collapsed="false">
      <c r="A467" s="216" t="n">
        <v>464</v>
      </c>
      <c r="B467" s="210" t="n">
        <f aca="false">IF(D467="x",0,IF(C467&lt;1,0,IF(C467&gt;1,1)))</f>
        <v>0</v>
      </c>
      <c r="C467" s="142"/>
      <c r="D467" s="217"/>
      <c r="E467" s="213" t="s">
        <v>53</v>
      </c>
    </row>
    <row r="468" customFormat="false" ht="15" hidden="false" customHeight="false" outlineLevel="0" collapsed="false">
      <c r="A468" s="214" t="n">
        <v>465</v>
      </c>
      <c r="B468" s="210" t="n">
        <f aca="false">IF(D468="x",0,IF(C468&lt;1,0,IF(C468&gt;1,1)))</f>
        <v>1</v>
      </c>
      <c r="C468" s="211" t="n">
        <v>117.923</v>
      </c>
      <c r="D468" s="217"/>
      <c r="E468" s="213" t="s">
        <v>53</v>
      </c>
    </row>
    <row r="469" customFormat="false" ht="15" hidden="false" customHeight="false" outlineLevel="0" collapsed="false">
      <c r="A469" s="216" t="n">
        <v>466</v>
      </c>
      <c r="B469" s="210" t="n">
        <f aca="false">IF(D469="x",0,IF(C469&lt;1,0,IF(C469&gt;1,1)))</f>
        <v>0</v>
      </c>
      <c r="C469" s="142"/>
      <c r="D469" s="217"/>
      <c r="E469" s="213" t="s">
        <v>53</v>
      </c>
    </row>
    <row r="470" customFormat="false" ht="15" hidden="false" customHeight="false" outlineLevel="0" collapsed="false">
      <c r="A470" s="214" t="n">
        <v>467</v>
      </c>
      <c r="B470" s="210" t="n">
        <f aca="false">IF(D470="x",0,IF(C470&lt;1,0,IF(C470&gt;1,1)))</f>
        <v>1</v>
      </c>
      <c r="C470" s="211" t="n">
        <v>119.417</v>
      </c>
      <c r="D470" s="217"/>
      <c r="E470" s="213" t="s">
        <v>53</v>
      </c>
    </row>
    <row r="471" customFormat="false" ht="15" hidden="false" customHeight="false" outlineLevel="0" collapsed="false">
      <c r="A471" s="216" t="n">
        <v>468</v>
      </c>
      <c r="B471" s="210" t="n">
        <f aca="false">IF(D471="x",0,IF(C471&lt;1,0,IF(C471&gt;1,1)))</f>
        <v>0</v>
      </c>
      <c r="C471" s="142"/>
      <c r="D471" s="217"/>
      <c r="E471" s="213" t="s">
        <v>53</v>
      </c>
    </row>
    <row r="472" customFormat="false" ht="15" hidden="false" customHeight="false" outlineLevel="0" collapsed="false">
      <c r="A472" s="214" t="n">
        <v>469</v>
      </c>
      <c r="B472" s="210" t="n">
        <f aca="false">IF(D472="x",0,IF(C472&lt;1,0,IF(C472&gt;1,1)))</f>
        <v>1</v>
      </c>
      <c r="C472" s="211" t="n">
        <v>120.43</v>
      </c>
      <c r="D472" s="217"/>
      <c r="E472" s="213" t="s">
        <v>53</v>
      </c>
    </row>
    <row r="473" customFormat="false" ht="15" hidden="false" customHeight="false" outlineLevel="0" collapsed="false">
      <c r="A473" s="216" t="n">
        <v>470</v>
      </c>
      <c r="B473" s="210" t="n">
        <f aca="false">IF(D473="x",0,IF(C473&lt;1,0,IF(C473&gt;1,1)))</f>
        <v>1</v>
      </c>
      <c r="C473" s="211" t="n">
        <v>119.922</v>
      </c>
      <c r="D473" s="217"/>
      <c r="E473" s="213" t="s">
        <v>53</v>
      </c>
    </row>
    <row r="474" customFormat="false" ht="15" hidden="false" customHeight="false" outlineLevel="0" collapsed="false">
      <c r="A474" s="214" t="n">
        <v>471</v>
      </c>
      <c r="B474" s="210" t="n">
        <f aca="false">IF(D474="x",0,IF(C474&lt;1,0,IF(C474&gt;1,1)))</f>
        <v>0</v>
      </c>
      <c r="C474" s="142"/>
      <c r="D474" s="217"/>
      <c r="E474" s="213" t="s">
        <v>53</v>
      </c>
    </row>
    <row r="475" customFormat="false" ht="15" hidden="false" customHeight="false" outlineLevel="0" collapsed="false">
      <c r="A475" s="216" t="n">
        <v>472</v>
      </c>
      <c r="B475" s="210" t="n">
        <f aca="false">IF(D475="x",0,IF(C475&lt;1,0,IF(C475&gt;1,1)))</f>
        <v>0</v>
      </c>
      <c r="C475" s="142"/>
      <c r="D475" s="217"/>
      <c r="E475" s="213" t="s">
        <v>53</v>
      </c>
    </row>
    <row r="476" customFormat="false" ht="15" hidden="false" customHeight="false" outlineLevel="0" collapsed="false">
      <c r="A476" s="214" t="n">
        <v>473</v>
      </c>
      <c r="B476" s="210" t="n">
        <f aca="false">IF(D476="x",0,IF(C476&lt;1,0,IF(C476&gt;1,1)))</f>
        <v>1</v>
      </c>
      <c r="C476" s="211" t="n">
        <v>119.656</v>
      </c>
      <c r="D476" s="217"/>
      <c r="E476" s="213" t="s">
        <v>53</v>
      </c>
    </row>
    <row r="477" customFormat="false" ht="15" hidden="false" customHeight="false" outlineLevel="0" collapsed="false">
      <c r="A477" s="216" t="n">
        <v>474</v>
      </c>
      <c r="B477" s="210" t="n">
        <f aca="false">IF(D477="x",0,IF(C477&lt;1,0,IF(C477&gt;1,1)))</f>
        <v>1</v>
      </c>
      <c r="C477" s="211" t="n">
        <v>119.527</v>
      </c>
      <c r="D477" s="217"/>
      <c r="E477" s="213" t="s">
        <v>53</v>
      </c>
    </row>
    <row r="478" customFormat="false" ht="15" hidden="false" customHeight="false" outlineLevel="0" collapsed="false">
      <c r="A478" s="214" t="n">
        <v>475</v>
      </c>
      <c r="B478" s="210" t="n">
        <f aca="false">IF(D478="x",0,IF(C478&lt;1,0,IF(C478&gt;1,1)))</f>
        <v>0</v>
      </c>
      <c r="C478" s="142"/>
      <c r="D478" s="217"/>
      <c r="E478" s="213" t="s">
        <v>53</v>
      </c>
    </row>
    <row r="479" customFormat="false" ht="15" hidden="false" customHeight="false" outlineLevel="0" collapsed="false">
      <c r="A479" s="216" t="n">
        <v>476</v>
      </c>
      <c r="B479" s="210" t="n">
        <f aca="false">IF(D479="x",0,IF(C479&lt;1,0,IF(C479&gt;1,1)))</f>
        <v>0</v>
      </c>
      <c r="C479" s="142"/>
      <c r="D479" s="217"/>
      <c r="E479" s="213" t="s">
        <v>53</v>
      </c>
    </row>
    <row r="480" customFormat="false" ht="15" hidden="false" customHeight="false" outlineLevel="0" collapsed="false">
      <c r="A480" s="214" t="n">
        <v>477</v>
      </c>
      <c r="B480" s="210" t="n">
        <f aca="false">IF(D480="x",0,IF(C480&lt;1,0,IF(C480&gt;1,1)))</f>
        <v>0</v>
      </c>
      <c r="C480" s="142"/>
      <c r="D480" s="217"/>
      <c r="E480" s="213" t="s">
        <v>53</v>
      </c>
    </row>
    <row r="481" customFormat="false" ht="15" hidden="false" customHeight="false" outlineLevel="0" collapsed="false">
      <c r="A481" s="216" t="n">
        <v>478</v>
      </c>
      <c r="B481" s="210" t="n">
        <f aca="false">IF(D481="x",0,IF(C481&lt;1,0,IF(C481&gt;1,1)))</f>
        <v>1</v>
      </c>
      <c r="C481" s="211" t="n">
        <v>119.396</v>
      </c>
      <c r="D481" s="217"/>
      <c r="E481" s="213" t="s">
        <v>53</v>
      </c>
    </row>
    <row r="482" customFormat="false" ht="15" hidden="false" customHeight="false" outlineLevel="0" collapsed="false">
      <c r="A482" s="214" t="n">
        <v>479</v>
      </c>
      <c r="B482" s="210" t="n">
        <f aca="false">IF(D482="x",0,IF(C482&lt;1,0,IF(C482&gt;1,1)))</f>
        <v>0</v>
      </c>
      <c r="C482" s="142"/>
      <c r="D482" s="217"/>
      <c r="E482" s="213" t="s">
        <v>53</v>
      </c>
    </row>
    <row r="483" customFormat="false" ht="15" hidden="false" customHeight="false" outlineLevel="0" collapsed="false">
      <c r="A483" s="216" t="n">
        <v>480</v>
      </c>
      <c r="B483" s="210" t="n">
        <f aca="false">IF(D483="x",0,IF(C483&lt;1,0,IF(C483&gt;1,1)))</f>
        <v>1</v>
      </c>
      <c r="C483" s="211" t="n">
        <v>119.855</v>
      </c>
      <c r="D483" s="217"/>
      <c r="E483" s="213" t="s">
        <v>53</v>
      </c>
    </row>
    <row r="484" customFormat="false" ht="15" hidden="false" customHeight="false" outlineLevel="0" collapsed="false">
      <c r="A484" s="214" t="n">
        <v>481</v>
      </c>
      <c r="B484" s="210" t="n">
        <f aca="false">IF(D484="x",0,IF(C484&lt;1,0,IF(C484&gt;1,1)))</f>
        <v>0</v>
      </c>
      <c r="C484" s="142"/>
      <c r="D484" s="217"/>
      <c r="E484" s="213" t="s">
        <v>53</v>
      </c>
    </row>
    <row r="485" customFormat="false" ht="15" hidden="false" customHeight="false" outlineLevel="0" collapsed="false">
      <c r="A485" s="216" t="n">
        <v>482</v>
      </c>
      <c r="B485" s="210" t="n">
        <f aca="false">IF(D485="x",0,IF(C485&lt;1,0,IF(C485&gt;1,1)))</f>
        <v>1</v>
      </c>
      <c r="C485" s="211" t="n">
        <v>120.238</v>
      </c>
      <c r="D485" s="217"/>
      <c r="E485" s="213" t="s">
        <v>53</v>
      </c>
    </row>
    <row r="486" customFormat="false" ht="15" hidden="false" customHeight="false" outlineLevel="0" collapsed="false">
      <c r="A486" s="214" t="n">
        <v>483</v>
      </c>
      <c r="B486" s="210" t="n">
        <f aca="false">IF(D486="x",0,IF(C486&lt;1,0,IF(C486&gt;1,1)))</f>
        <v>1</v>
      </c>
      <c r="C486" s="211" t="n">
        <v>117.82</v>
      </c>
      <c r="D486" s="217"/>
      <c r="E486" s="213" t="s">
        <v>53</v>
      </c>
    </row>
    <row r="487" customFormat="false" ht="15" hidden="false" customHeight="false" outlineLevel="0" collapsed="false">
      <c r="A487" s="216" t="n">
        <v>484</v>
      </c>
      <c r="B487" s="210" t="n">
        <f aca="false">IF(D487="x",0,IF(C487&lt;1,0,IF(C487&gt;1,1)))</f>
        <v>1</v>
      </c>
      <c r="C487" s="211" t="n">
        <v>118.326</v>
      </c>
      <c r="D487" s="217"/>
      <c r="E487" s="213" t="s">
        <v>53</v>
      </c>
    </row>
    <row r="488" customFormat="false" ht="15" hidden="false" customHeight="false" outlineLevel="0" collapsed="false">
      <c r="A488" s="214" t="n">
        <v>485</v>
      </c>
      <c r="B488" s="210" t="n">
        <f aca="false">IF(D488="x",0,IF(C488&lt;1,0,IF(C488&gt;1,1)))</f>
        <v>1</v>
      </c>
      <c r="C488" s="211" t="n">
        <v>119.772</v>
      </c>
      <c r="D488" s="217"/>
      <c r="E488" s="213" t="s">
        <v>53</v>
      </c>
    </row>
    <row r="489" customFormat="false" ht="15" hidden="false" customHeight="false" outlineLevel="0" collapsed="false">
      <c r="A489" s="216" t="n">
        <v>486</v>
      </c>
      <c r="B489" s="210" t="n">
        <f aca="false">IF(D489="x",0,IF(C489&lt;1,0,IF(C489&gt;1,1)))</f>
        <v>0</v>
      </c>
      <c r="C489" s="142"/>
      <c r="D489" s="217"/>
      <c r="E489" s="213" t="s">
        <v>53</v>
      </c>
    </row>
    <row r="490" customFormat="false" ht="15" hidden="false" customHeight="false" outlineLevel="0" collapsed="false">
      <c r="A490" s="214" t="n">
        <v>487</v>
      </c>
      <c r="B490" s="210" t="n">
        <f aca="false">IF(D490="x",0,IF(C490&lt;1,0,IF(C490&gt;1,1)))</f>
        <v>0</v>
      </c>
      <c r="C490" s="142"/>
      <c r="D490" s="217"/>
      <c r="E490" s="213" t="s">
        <v>53</v>
      </c>
    </row>
    <row r="491" customFormat="false" ht="15" hidden="false" customHeight="false" outlineLevel="0" collapsed="false">
      <c r="A491" s="216" t="n">
        <v>488</v>
      </c>
      <c r="B491" s="210" t="n">
        <f aca="false">IF(D491="x",0,IF(C491&lt;1,0,IF(C491&gt;1,1)))</f>
        <v>0</v>
      </c>
      <c r="C491" s="142"/>
      <c r="D491" s="217"/>
      <c r="E491" s="213" t="s">
        <v>53</v>
      </c>
    </row>
    <row r="492" customFormat="false" ht="15" hidden="false" customHeight="false" outlineLevel="0" collapsed="false">
      <c r="A492" s="214" t="n">
        <v>489</v>
      </c>
      <c r="B492" s="210" t="n">
        <f aca="false">IF(D492="x",0,IF(C492&lt;1,0,IF(C492&gt;1,1)))</f>
        <v>0</v>
      </c>
      <c r="C492" s="142"/>
      <c r="D492" s="217"/>
      <c r="E492" s="213" t="s">
        <v>53</v>
      </c>
    </row>
    <row r="493" customFormat="false" ht="15" hidden="false" customHeight="false" outlineLevel="0" collapsed="false">
      <c r="A493" s="216" t="n">
        <v>490</v>
      </c>
      <c r="B493" s="210" t="n">
        <f aca="false">IF(D493="x",0,IF(C493&lt;1,0,IF(C493&gt;1,1)))</f>
        <v>0</v>
      </c>
      <c r="C493" s="142"/>
      <c r="D493" s="217"/>
      <c r="E493" s="213" t="s">
        <v>53</v>
      </c>
    </row>
    <row r="494" customFormat="false" ht="15" hidden="false" customHeight="false" outlineLevel="0" collapsed="false">
      <c r="A494" s="214" t="n">
        <v>491</v>
      </c>
      <c r="B494" s="210" t="n">
        <f aca="false">IF(D494="x",0,IF(C494&lt;1,0,IF(C494&gt;1,1)))</f>
        <v>0</v>
      </c>
      <c r="C494" s="142"/>
      <c r="D494" s="217"/>
      <c r="E494" s="213" t="s">
        <v>53</v>
      </c>
    </row>
    <row r="495" customFormat="false" ht="15" hidden="false" customHeight="false" outlineLevel="0" collapsed="false">
      <c r="A495" s="216" t="n">
        <v>492</v>
      </c>
      <c r="B495" s="210" t="n">
        <f aca="false">IF(D495="x",0,IF(C495&lt;1,0,IF(C495&gt;1,1)))</f>
        <v>1</v>
      </c>
      <c r="C495" s="211" t="n">
        <v>120.033</v>
      </c>
      <c r="D495" s="217"/>
      <c r="E495" s="213" t="s">
        <v>53</v>
      </c>
    </row>
    <row r="496" customFormat="false" ht="15" hidden="false" customHeight="false" outlineLevel="0" collapsed="false">
      <c r="A496" s="214" t="n">
        <v>493</v>
      </c>
      <c r="B496" s="210" t="n">
        <f aca="false">IF(D496="x",0,IF(C496&lt;1,0,IF(C496&gt;1,1)))</f>
        <v>0</v>
      </c>
      <c r="C496" s="142"/>
      <c r="D496" s="217"/>
      <c r="E496" s="213" t="s">
        <v>53</v>
      </c>
    </row>
    <row r="497" customFormat="false" ht="15" hidden="false" customHeight="false" outlineLevel="0" collapsed="false">
      <c r="A497" s="216" t="n">
        <v>494</v>
      </c>
      <c r="B497" s="210" t="n">
        <f aca="false">IF(D497="x",0,IF(C497&lt;1,0,IF(C497&gt;1,1)))</f>
        <v>1</v>
      </c>
      <c r="C497" s="211" t="n">
        <v>119.912</v>
      </c>
      <c r="D497" s="217"/>
      <c r="E497" s="213" t="s">
        <v>53</v>
      </c>
    </row>
    <row r="498" customFormat="false" ht="15" hidden="false" customHeight="false" outlineLevel="0" collapsed="false">
      <c r="A498" s="214" t="n">
        <v>495</v>
      </c>
      <c r="B498" s="210" t="n">
        <f aca="false">IF(D498="x",0,IF(C498&lt;1,0,IF(C498&gt;1,1)))</f>
        <v>0</v>
      </c>
      <c r="C498" s="142"/>
      <c r="D498" s="217"/>
      <c r="E498" s="213" t="s">
        <v>53</v>
      </c>
    </row>
    <row r="499" customFormat="false" ht="15" hidden="false" customHeight="false" outlineLevel="0" collapsed="false">
      <c r="A499" s="216" t="n">
        <v>496</v>
      </c>
      <c r="B499" s="210" t="n">
        <f aca="false">IF(D499="x",0,IF(C499&lt;1,0,IF(C499&gt;1,1)))</f>
        <v>1</v>
      </c>
      <c r="C499" s="211" t="n">
        <v>119.029</v>
      </c>
      <c r="D499" s="217"/>
      <c r="E499" s="213" t="s">
        <v>53</v>
      </c>
    </row>
    <row r="500" customFormat="false" ht="15" hidden="false" customHeight="false" outlineLevel="0" collapsed="false">
      <c r="A500" s="214" t="n">
        <v>497</v>
      </c>
      <c r="B500" s="210" t="n">
        <f aca="false">IF(D500="x",0,IF(C500&lt;1,0,IF(C500&gt;1,1)))</f>
        <v>1</v>
      </c>
      <c r="C500" s="211" t="n">
        <v>118.181</v>
      </c>
      <c r="D500" s="217"/>
      <c r="E500" s="213" t="s">
        <v>53</v>
      </c>
    </row>
    <row r="501" customFormat="false" ht="15" hidden="false" customHeight="false" outlineLevel="0" collapsed="false">
      <c r="A501" s="216" t="n">
        <v>498</v>
      </c>
      <c r="B501" s="210" t="n">
        <f aca="false">IF(D501="x",0,IF(C501&lt;1,0,IF(C501&gt;1,1)))</f>
        <v>0</v>
      </c>
      <c r="C501" s="142"/>
      <c r="D501" s="217"/>
      <c r="E501" s="213" t="s">
        <v>53</v>
      </c>
    </row>
    <row r="502" customFormat="false" ht="15" hidden="false" customHeight="false" outlineLevel="0" collapsed="false">
      <c r="A502" s="214" t="n">
        <v>499</v>
      </c>
      <c r="B502" s="210" t="n">
        <f aca="false">IF(D502="x",0,IF(C502&lt;1,0,IF(C502&gt;1,1)))</f>
        <v>1</v>
      </c>
      <c r="C502" s="211" t="n">
        <v>118.88</v>
      </c>
      <c r="D502" s="217"/>
      <c r="E502" s="213" t="s">
        <v>53</v>
      </c>
    </row>
    <row r="503" customFormat="false" ht="15" hidden="false" customHeight="false" outlineLevel="0" collapsed="false">
      <c r="A503" s="216" t="n">
        <v>1141</v>
      </c>
      <c r="B503" s="210" t="n">
        <f aca="false">IF(D503="x",0,IF(C503&lt;1,0,IF(C503&gt;1,1)))</f>
        <v>1</v>
      </c>
      <c r="C503" s="218" t="n">
        <v>113.12</v>
      </c>
      <c r="D503" s="217"/>
      <c r="E503" s="219" t="s">
        <v>180</v>
      </c>
    </row>
    <row r="504" customFormat="false" ht="15" hidden="false" customHeight="false" outlineLevel="0" collapsed="false">
      <c r="A504" s="216" t="n">
        <v>1142</v>
      </c>
      <c r="B504" s="210" t="n">
        <f aca="false">IF(D504="x",0,IF(C504&lt;1,0,IF(C504&gt;1,1)))</f>
        <v>1</v>
      </c>
      <c r="C504" s="218" t="n">
        <v>112.26</v>
      </c>
      <c r="D504" s="217"/>
      <c r="E504" s="219" t="s">
        <v>180</v>
      </c>
    </row>
    <row r="505" customFormat="false" ht="15" hidden="false" customHeight="false" outlineLevel="0" collapsed="false">
      <c r="A505" s="216" t="n">
        <v>1143</v>
      </c>
      <c r="B505" s="210" t="n">
        <f aca="false">IF(D505="x",0,IF(C505&lt;1,0,IF(C505&gt;1,1)))</f>
        <v>1</v>
      </c>
      <c r="C505" s="218" t="n">
        <v>112.44</v>
      </c>
      <c r="D505" s="217"/>
      <c r="E505" s="219" t="s">
        <v>180</v>
      </c>
    </row>
    <row r="506" customFormat="false" ht="15" hidden="false" customHeight="false" outlineLevel="0" collapsed="false">
      <c r="A506" s="216" t="n">
        <v>1144</v>
      </c>
      <c r="B506" s="210" t="n">
        <f aca="false">IF(D506="x",0,IF(C506&lt;1,0,IF(C506&gt;1,1)))</f>
        <v>1</v>
      </c>
      <c r="C506" s="218" t="n">
        <v>112.17</v>
      </c>
      <c r="D506" s="217"/>
      <c r="E506" s="219" t="s">
        <v>180</v>
      </c>
    </row>
    <row r="507" customFormat="false" ht="15" hidden="false" customHeight="false" outlineLevel="0" collapsed="false">
      <c r="A507" s="216" t="n">
        <v>1145</v>
      </c>
      <c r="B507" s="210" t="n">
        <f aca="false">IF(D507="x",0,IF(C507&lt;1,0,IF(C507&gt;1,1)))</f>
        <v>1</v>
      </c>
      <c r="C507" s="218" t="n">
        <v>113.39</v>
      </c>
      <c r="D507" s="217"/>
      <c r="E507" s="219" t="s">
        <v>180</v>
      </c>
    </row>
    <row r="508" customFormat="false" ht="15" hidden="false" customHeight="false" outlineLevel="0" collapsed="false">
      <c r="A508" s="216" t="n">
        <v>1146</v>
      </c>
      <c r="B508" s="210" t="n">
        <f aca="false">IF(D508="x",0,IF(C508&lt;1,0,IF(C508&gt;1,1)))</f>
        <v>0</v>
      </c>
      <c r="C508" s="218"/>
      <c r="D508" s="217"/>
      <c r="E508" s="219" t="s">
        <v>180</v>
      </c>
    </row>
    <row r="509" customFormat="false" ht="15" hidden="false" customHeight="false" outlineLevel="0" collapsed="false">
      <c r="A509" s="216" t="n">
        <v>1147</v>
      </c>
      <c r="B509" s="210" t="n">
        <f aca="false">IF(D509="x",0,IF(C509&lt;1,0,IF(C509&gt;1,1)))</f>
        <v>1</v>
      </c>
      <c r="C509" s="218" t="n">
        <v>112.9</v>
      </c>
      <c r="D509" s="217"/>
      <c r="E509" s="219" t="s">
        <v>180</v>
      </c>
    </row>
    <row r="510" customFormat="false" ht="15" hidden="false" customHeight="false" outlineLevel="0" collapsed="false">
      <c r="A510" s="216" t="n">
        <v>1148</v>
      </c>
      <c r="B510" s="210" t="n">
        <f aca="false">IF(D510="x",0,IF(C510&lt;1,0,IF(C510&gt;1,1)))</f>
        <v>1</v>
      </c>
      <c r="C510" s="218" t="n">
        <v>112.95</v>
      </c>
      <c r="D510" s="217"/>
      <c r="E510" s="219" t="s">
        <v>180</v>
      </c>
    </row>
    <row r="511" customFormat="false" ht="15" hidden="false" customHeight="false" outlineLevel="0" collapsed="false">
      <c r="A511" s="216" t="n">
        <v>1149</v>
      </c>
      <c r="B511" s="210" t="n">
        <f aca="false">IF(D511="x",0,IF(C511&lt;1,0,IF(C511&gt;1,1)))</f>
        <v>1</v>
      </c>
      <c r="C511" s="218" t="n">
        <v>112.57</v>
      </c>
      <c r="D511" s="217"/>
      <c r="E511" s="219" t="s">
        <v>180</v>
      </c>
    </row>
    <row r="512" customFormat="false" ht="15" hidden="false" customHeight="false" outlineLevel="0" collapsed="false">
      <c r="A512" s="216" t="n">
        <v>1150</v>
      </c>
      <c r="B512" s="210" t="n">
        <f aca="false">IF(D512="x",0,IF(C512&lt;1,0,IF(C512&gt;1,1)))</f>
        <v>1</v>
      </c>
      <c r="C512" s="218" t="n">
        <v>111.94</v>
      </c>
      <c r="D512" s="217"/>
      <c r="E512" s="219" t="s">
        <v>180</v>
      </c>
    </row>
    <row r="513" customFormat="false" ht="15" hidden="false" customHeight="false" outlineLevel="0" collapsed="false">
      <c r="A513" s="216" t="n">
        <v>1151</v>
      </c>
      <c r="B513" s="210" t="n">
        <f aca="false">IF(D513="x",0,IF(C513&lt;1,0,IF(C513&gt;1,1)))</f>
        <v>1</v>
      </c>
      <c r="C513" s="218" t="n">
        <v>112.9</v>
      </c>
      <c r="D513" s="217"/>
      <c r="E513" s="219" t="s">
        <v>180</v>
      </c>
    </row>
    <row r="514" customFormat="false" ht="15" hidden="false" customHeight="false" outlineLevel="0" collapsed="false">
      <c r="A514" s="216" t="n">
        <v>1152</v>
      </c>
      <c r="B514" s="210" t="n">
        <f aca="false">IF(D514="x",0,IF(C514&lt;1,0,IF(C514&gt;1,1)))</f>
        <v>1</v>
      </c>
      <c r="C514" s="218" t="n">
        <v>112.54</v>
      </c>
      <c r="D514" s="217"/>
      <c r="E514" s="219" t="s">
        <v>180</v>
      </c>
    </row>
    <row r="515" customFormat="false" ht="15" hidden="false" customHeight="false" outlineLevel="0" collapsed="false">
      <c r="A515" s="216" t="n">
        <v>1153</v>
      </c>
      <c r="B515" s="210" t="n">
        <f aca="false">IF(D515="x",0,IF(C515&lt;1,0,IF(C515&gt;1,1)))</f>
        <v>1</v>
      </c>
      <c r="C515" s="218" t="n">
        <v>114.01</v>
      </c>
      <c r="D515" s="217"/>
      <c r="E515" s="219" t="s">
        <v>180</v>
      </c>
    </row>
    <row r="516" customFormat="false" ht="15" hidden="false" customHeight="false" outlineLevel="0" collapsed="false">
      <c r="A516" s="216" t="n">
        <v>1154</v>
      </c>
      <c r="B516" s="210" t="n">
        <f aca="false">IF(D516="x",0,IF(C516&lt;1,0,IF(C516&gt;1,1)))</f>
        <v>1</v>
      </c>
      <c r="C516" s="218" t="n">
        <v>112.46</v>
      </c>
      <c r="D516" s="217"/>
      <c r="E516" s="219" t="s">
        <v>180</v>
      </c>
    </row>
    <row r="517" customFormat="false" ht="15" hidden="false" customHeight="false" outlineLevel="0" collapsed="false">
      <c r="A517" s="216" t="n">
        <v>1155</v>
      </c>
      <c r="B517" s="210" t="n">
        <f aca="false">IF(D517="x",0,IF(C517&lt;1,0,IF(C517&gt;1,1)))</f>
        <v>1</v>
      </c>
      <c r="C517" s="218" t="n">
        <v>113.72</v>
      </c>
      <c r="D517" s="217"/>
      <c r="E517" s="219" t="s">
        <v>180</v>
      </c>
    </row>
    <row r="518" customFormat="false" ht="15" hidden="false" customHeight="false" outlineLevel="0" collapsed="false">
      <c r="A518" s="216" t="n">
        <v>1156</v>
      </c>
      <c r="B518" s="210" t="n">
        <f aca="false">IF(D518="x",0,IF(C518&lt;1,0,IF(C518&gt;1,1)))</f>
        <v>0</v>
      </c>
      <c r="C518" s="218"/>
      <c r="D518" s="217"/>
      <c r="E518" s="219" t="s">
        <v>180</v>
      </c>
    </row>
    <row r="519" customFormat="false" ht="15" hidden="false" customHeight="false" outlineLevel="0" collapsed="false">
      <c r="A519" s="216" t="n">
        <v>1157</v>
      </c>
      <c r="B519" s="210" t="n">
        <f aca="false">IF(D519="x",0,IF(C519&lt;1,0,IF(C519&gt;1,1)))</f>
        <v>1</v>
      </c>
      <c r="C519" s="218" t="n">
        <v>112.78</v>
      </c>
      <c r="D519" s="217"/>
      <c r="E519" s="219" t="s">
        <v>180</v>
      </c>
    </row>
    <row r="520" customFormat="false" ht="15" hidden="false" customHeight="false" outlineLevel="0" collapsed="false">
      <c r="A520" s="216" t="n">
        <v>1158</v>
      </c>
      <c r="B520" s="210" t="n">
        <f aca="false">IF(D520="x",0,IF(C520&lt;1,0,IF(C520&gt;1,1)))</f>
        <v>1</v>
      </c>
      <c r="C520" s="218" t="n">
        <v>112.78</v>
      </c>
      <c r="D520" s="217"/>
      <c r="E520" s="219" t="s">
        <v>180</v>
      </c>
    </row>
    <row r="521" customFormat="false" ht="15" hidden="false" customHeight="false" outlineLevel="0" collapsed="false">
      <c r="A521" s="216" t="n">
        <v>1159</v>
      </c>
      <c r="B521" s="210" t="n">
        <f aca="false">IF(D521="x",0,IF(C521&lt;1,0,IF(C521&gt;1,1)))</f>
        <v>1</v>
      </c>
      <c r="C521" s="218" t="n">
        <v>113.96</v>
      </c>
      <c r="D521" s="217"/>
      <c r="E521" s="219" t="s">
        <v>180</v>
      </c>
    </row>
    <row r="522" customFormat="false" ht="15" hidden="false" customHeight="false" outlineLevel="0" collapsed="false">
      <c r="A522" s="216" t="n">
        <v>1160</v>
      </c>
      <c r="B522" s="210" t="n">
        <f aca="false">IF(D522="x",0,IF(C522&lt;1,0,IF(C522&gt;1,1)))</f>
        <v>1</v>
      </c>
      <c r="C522" s="218" t="n">
        <v>111.54</v>
      </c>
      <c r="D522" s="217"/>
      <c r="E522" s="219" t="s">
        <v>180</v>
      </c>
    </row>
    <row r="523" customFormat="false" ht="15" hidden="false" customHeight="false" outlineLevel="0" collapsed="false">
      <c r="A523" s="216" t="n">
        <v>1161</v>
      </c>
      <c r="B523" s="210" t="n">
        <f aca="false">IF(D523="x",0,IF(C523&lt;1,0,IF(C523&gt;1,1)))</f>
        <v>1</v>
      </c>
      <c r="C523" s="218" t="n">
        <v>112.15</v>
      </c>
      <c r="D523" s="217"/>
      <c r="E523" s="219" t="s">
        <v>180</v>
      </c>
    </row>
    <row r="524" customFormat="false" ht="15" hidden="false" customHeight="false" outlineLevel="0" collapsed="false">
      <c r="A524" s="216" t="n">
        <v>1162</v>
      </c>
      <c r="B524" s="210" t="n">
        <f aca="false">IF(D524="x",0,IF(C524&lt;1,0,IF(C524&gt;1,1)))</f>
        <v>1</v>
      </c>
      <c r="C524" s="218" t="n">
        <v>112.51</v>
      </c>
      <c r="D524" s="217"/>
      <c r="E524" s="219" t="s">
        <v>180</v>
      </c>
    </row>
    <row r="525" customFormat="false" ht="15" hidden="false" customHeight="false" outlineLevel="0" collapsed="false">
      <c r="A525" s="216" t="n">
        <v>1163</v>
      </c>
      <c r="B525" s="210" t="n">
        <f aca="false">IF(D525="x",0,IF(C525&lt;1,0,IF(C525&gt;1,1)))</f>
        <v>1</v>
      </c>
      <c r="C525" s="218" t="n">
        <v>112.25</v>
      </c>
      <c r="D525" s="217"/>
      <c r="E525" s="219" t="s">
        <v>180</v>
      </c>
    </row>
    <row r="526" customFormat="false" ht="15" hidden="false" customHeight="false" outlineLevel="0" collapsed="false">
      <c r="A526" s="216" t="n">
        <v>1164</v>
      </c>
      <c r="B526" s="210" t="n">
        <f aca="false">IF(D526="x",0,IF(C526&lt;1,0,IF(C526&gt;1,1)))</f>
        <v>1</v>
      </c>
      <c r="C526" s="218" t="n">
        <v>112.71</v>
      </c>
      <c r="D526" s="217"/>
      <c r="E526" s="219" t="s">
        <v>180</v>
      </c>
    </row>
    <row r="527" customFormat="false" ht="15" hidden="false" customHeight="false" outlineLevel="0" collapsed="false">
      <c r="A527" s="216" t="n">
        <v>1165</v>
      </c>
      <c r="B527" s="210" t="n">
        <f aca="false">IF(D527="x",0,IF(C527&lt;1,0,IF(C527&gt;1,1)))</f>
        <v>1</v>
      </c>
      <c r="C527" s="218" t="n">
        <v>113.54</v>
      </c>
      <c r="D527" s="217"/>
      <c r="E527" s="219" t="s">
        <v>180</v>
      </c>
    </row>
    <row r="528" customFormat="false" ht="15" hidden="false" customHeight="false" outlineLevel="0" collapsed="false">
      <c r="A528" s="216" t="n">
        <v>1166</v>
      </c>
      <c r="B528" s="210" t="n">
        <f aca="false">IF(D528="x",0,IF(C528&lt;1,0,IF(C528&gt;1,1)))</f>
        <v>1</v>
      </c>
      <c r="C528" s="218" t="n">
        <v>114.16</v>
      </c>
      <c r="D528" s="217"/>
      <c r="E528" s="219" t="s">
        <v>180</v>
      </c>
    </row>
    <row r="529" customFormat="false" ht="15" hidden="false" customHeight="false" outlineLevel="0" collapsed="false">
      <c r="A529" s="216" t="n">
        <v>1167</v>
      </c>
      <c r="B529" s="210" t="n">
        <f aca="false">IF(D529="x",0,IF(C529&lt;1,0,IF(C529&gt;1,1)))</f>
        <v>1</v>
      </c>
      <c r="C529" s="218" t="n">
        <v>111.84</v>
      </c>
      <c r="D529" s="217"/>
      <c r="E529" s="219" t="s">
        <v>180</v>
      </c>
    </row>
    <row r="530" customFormat="false" ht="15" hidden="false" customHeight="false" outlineLevel="0" collapsed="false">
      <c r="A530" s="216" t="n">
        <v>1168</v>
      </c>
      <c r="B530" s="210" t="n">
        <f aca="false">IF(D530="x",0,IF(C530&lt;1,0,IF(C530&gt;1,1)))</f>
        <v>1</v>
      </c>
      <c r="C530" s="218" t="n">
        <v>112.77</v>
      </c>
      <c r="D530" s="217"/>
      <c r="E530" s="219" t="s">
        <v>180</v>
      </c>
    </row>
    <row r="531" customFormat="false" ht="15" hidden="false" customHeight="false" outlineLevel="0" collapsed="false">
      <c r="A531" s="216" t="n">
        <v>1169</v>
      </c>
      <c r="B531" s="210" t="n">
        <f aca="false">IF(D531="x",0,IF(C531&lt;1,0,IF(C531&gt;1,1)))</f>
        <v>1</v>
      </c>
      <c r="C531" s="218" t="n">
        <v>112.4</v>
      </c>
      <c r="D531" s="217"/>
      <c r="E531" s="219" t="s">
        <v>180</v>
      </c>
    </row>
    <row r="532" customFormat="false" ht="15" hidden="false" customHeight="false" outlineLevel="0" collapsed="false">
      <c r="A532" s="216" t="n">
        <v>1170</v>
      </c>
      <c r="B532" s="210" t="n">
        <f aca="false">IF(D532="x",0,IF(C532&lt;1,0,IF(C532&gt;1,1)))</f>
        <v>1</v>
      </c>
      <c r="C532" s="218" t="n">
        <v>111.11</v>
      </c>
      <c r="D532" s="217"/>
      <c r="E532" s="219" t="s">
        <v>180</v>
      </c>
    </row>
    <row r="533" customFormat="false" ht="15" hidden="false" customHeight="false" outlineLevel="0" collapsed="false">
      <c r="A533" s="216" t="n">
        <v>1171</v>
      </c>
      <c r="B533" s="210" t="n">
        <f aca="false">IF(D533="x",0,IF(C533&lt;1,0,IF(C533&gt;1,1)))</f>
        <v>1</v>
      </c>
      <c r="C533" s="218" t="n">
        <v>112.42</v>
      </c>
      <c r="D533" s="217"/>
      <c r="E533" s="219" t="s">
        <v>180</v>
      </c>
    </row>
    <row r="534" customFormat="false" ht="15" hidden="false" customHeight="false" outlineLevel="0" collapsed="false">
      <c r="A534" s="216" t="n">
        <v>1172</v>
      </c>
      <c r="B534" s="210" t="n">
        <f aca="false">IF(D534="x",0,IF(C534&lt;1,0,IF(C534&gt;1,1)))</f>
        <v>1</v>
      </c>
      <c r="C534" s="218" t="n">
        <v>112.69</v>
      </c>
      <c r="D534" s="217"/>
      <c r="E534" s="219" t="s">
        <v>180</v>
      </c>
    </row>
    <row r="535" customFormat="false" ht="15" hidden="false" customHeight="false" outlineLevel="0" collapsed="false">
      <c r="A535" s="216" t="n">
        <v>1173</v>
      </c>
      <c r="B535" s="210" t="n">
        <f aca="false">IF(D535="x",0,IF(C535&lt;1,0,IF(C535&gt;1,1)))</f>
        <v>1</v>
      </c>
      <c r="C535" s="218" t="n">
        <v>111.62</v>
      </c>
      <c r="D535" s="217"/>
      <c r="E535" s="219" t="s">
        <v>180</v>
      </c>
    </row>
    <row r="536" customFormat="false" ht="15" hidden="false" customHeight="false" outlineLevel="0" collapsed="false">
      <c r="A536" s="216" t="n">
        <v>1174</v>
      </c>
      <c r="B536" s="210" t="n">
        <f aca="false">IF(D536="x",0,IF(C536&lt;1,0,IF(C536&gt;1,1)))</f>
        <v>1</v>
      </c>
      <c r="C536" s="218" t="n">
        <v>112.63</v>
      </c>
      <c r="D536" s="217"/>
      <c r="E536" s="219" t="s">
        <v>180</v>
      </c>
    </row>
    <row r="537" customFormat="false" ht="15" hidden="false" customHeight="false" outlineLevel="0" collapsed="false">
      <c r="A537" s="216" t="n">
        <v>1175</v>
      </c>
      <c r="B537" s="210" t="n">
        <f aca="false">IF(D537="x",0,IF(C537&lt;1,0,IF(C537&gt;1,1)))</f>
        <v>1</v>
      </c>
      <c r="C537" s="218" t="n">
        <v>112.68</v>
      </c>
      <c r="D537" s="217"/>
      <c r="E537" s="219" t="s">
        <v>180</v>
      </c>
    </row>
    <row r="538" customFormat="false" ht="15" hidden="false" customHeight="false" outlineLevel="0" collapsed="false">
      <c r="A538" s="216" t="n">
        <v>1176</v>
      </c>
      <c r="B538" s="210" t="n">
        <f aca="false">IF(D538="x",0,IF(C538&lt;1,0,IF(C538&gt;1,1)))</f>
        <v>1</v>
      </c>
      <c r="C538" s="218" t="n">
        <v>113.18</v>
      </c>
      <c r="D538" s="217"/>
      <c r="E538" s="219" t="s">
        <v>180</v>
      </c>
    </row>
    <row r="539" customFormat="false" ht="15" hidden="false" customHeight="false" outlineLevel="0" collapsed="false">
      <c r="A539" s="216" t="n">
        <v>1177</v>
      </c>
      <c r="B539" s="210" t="n">
        <f aca="false">IF(D539="x",0,IF(C539&lt;1,0,IF(C539&gt;1,1)))</f>
        <v>1</v>
      </c>
      <c r="C539" s="218" t="n">
        <v>113.37</v>
      </c>
      <c r="D539" s="217"/>
      <c r="E539" s="219" t="s">
        <v>180</v>
      </c>
    </row>
    <row r="540" customFormat="false" ht="15" hidden="false" customHeight="false" outlineLevel="0" collapsed="false">
      <c r="A540" s="216" t="n">
        <v>1178</v>
      </c>
      <c r="B540" s="210" t="n">
        <f aca="false">IF(D540="x",0,IF(C540&lt;1,0,IF(C540&gt;1,1)))</f>
        <v>0</v>
      </c>
      <c r="C540" s="218"/>
      <c r="D540" s="217"/>
      <c r="E540" s="219" t="s">
        <v>180</v>
      </c>
    </row>
    <row r="541" customFormat="false" ht="15" hidden="false" customHeight="false" outlineLevel="0" collapsed="false">
      <c r="A541" s="216" t="n">
        <v>1179</v>
      </c>
      <c r="B541" s="210" t="n">
        <f aca="false">IF(D541="x",0,IF(C541&lt;1,0,IF(C541&gt;1,1)))</f>
        <v>1</v>
      </c>
      <c r="C541" s="218" t="n">
        <v>112.72</v>
      </c>
      <c r="D541" s="217"/>
      <c r="E541" s="219" t="s">
        <v>180</v>
      </c>
    </row>
    <row r="542" customFormat="false" ht="15" hidden="false" customHeight="false" outlineLevel="0" collapsed="false">
      <c r="A542" s="216" t="n">
        <v>1180</v>
      </c>
      <c r="B542" s="210" t="n">
        <f aca="false">IF(D542="x",0,IF(C542&lt;1,0,IF(C542&gt;1,1)))</f>
        <v>1</v>
      </c>
      <c r="C542" s="218" t="n">
        <v>111.95</v>
      </c>
      <c r="D542" s="217"/>
      <c r="E542" s="219" t="s">
        <v>180</v>
      </c>
    </row>
    <row r="543" customFormat="false" ht="15" hidden="false" customHeight="false" outlineLevel="0" collapsed="false">
      <c r="A543" s="216" t="n">
        <v>1181</v>
      </c>
      <c r="B543" s="210" t="n">
        <f aca="false">IF(D543="x",0,IF(C543&lt;1,0,IF(C543&gt;1,1)))</f>
        <v>1</v>
      </c>
      <c r="C543" s="218" t="n">
        <v>111.96</v>
      </c>
      <c r="D543" s="217"/>
      <c r="E543" s="219" t="s">
        <v>180</v>
      </c>
    </row>
    <row r="544" customFormat="false" ht="15" hidden="false" customHeight="false" outlineLevel="0" collapsed="false">
      <c r="A544" s="216" t="n">
        <v>1182</v>
      </c>
      <c r="B544" s="210" t="n">
        <f aca="false">IF(D544="x",0,IF(C544&lt;1,0,IF(C544&gt;1,1)))</f>
        <v>1</v>
      </c>
      <c r="C544" s="218" t="n">
        <v>112.74</v>
      </c>
      <c r="D544" s="217"/>
      <c r="E544" s="219" t="s">
        <v>180</v>
      </c>
    </row>
    <row r="545" customFormat="false" ht="15" hidden="false" customHeight="false" outlineLevel="0" collapsed="false">
      <c r="A545" s="216" t="n">
        <v>1183</v>
      </c>
      <c r="B545" s="210" t="n">
        <f aca="false">IF(D545="x",0,IF(C545&lt;1,0,IF(C545&gt;1,1)))</f>
        <v>1</v>
      </c>
      <c r="C545" s="218" t="n">
        <v>112.1</v>
      </c>
      <c r="D545" s="217"/>
      <c r="E545" s="219" t="s">
        <v>180</v>
      </c>
    </row>
    <row r="546" customFormat="false" ht="15" hidden="false" customHeight="false" outlineLevel="0" collapsed="false">
      <c r="A546" s="216" t="n">
        <v>1184</v>
      </c>
      <c r="B546" s="210" t="n">
        <f aca="false">IF(D546="x",0,IF(C546&lt;1,0,IF(C546&gt;1,1)))</f>
        <v>1</v>
      </c>
      <c r="C546" s="218" t="n">
        <v>112.11</v>
      </c>
      <c r="D546" s="217"/>
      <c r="E546" s="219" t="s">
        <v>180</v>
      </c>
    </row>
    <row r="547" customFormat="false" ht="15" hidden="false" customHeight="false" outlineLevel="0" collapsed="false">
      <c r="A547" s="216" t="n">
        <v>1185</v>
      </c>
      <c r="B547" s="210" t="n">
        <f aca="false">IF(D547="x",0,IF(C547&lt;1,0,IF(C547&gt;1,1)))</f>
        <v>1</v>
      </c>
      <c r="C547" s="218" t="n">
        <v>113.04</v>
      </c>
      <c r="D547" s="217"/>
      <c r="E547" s="219" t="s">
        <v>180</v>
      </c>
    </row>
    <row r="548" customFormat="false" ht="15" hidden="false" customHeight="false" outlineLevel="0" collapsed="false">
      <c r="A548" s="216" t="n">
        <v>1186</v>
      </c>
      <c r="B548" s="210" t="n">
        <f aca="false">IF(D548="x",0,IF(C548&lt;1,0,IF(C548&gt;1,1)))</f>
        <v>1</v>
      </c>
      <c r="C548" s="218" t="n">
        <v>113.35</v>
      </c>
      <c r="D548" s="217"/>
      <c r="E548" s="219" t="s">
        <v>180</v>
      </c>
    </row>
    <row r="549" customFormat="false" ht="15" hidden="false" customHeight="false" outlineLevel="0" collapsed="false">
      <c r="A549" s="216" t="n">
        <v>1187</v>
      </c>
      <c r="B549" s="210" t="n">
        <f aca="false">IF(D549="x",0,IF(C549&lt;1,0,IF(C549&gt;1,1)))</f>
        <v>1</v>
      </c>
      <c r="C549" s="218" t="n">
        <v>112.36</v>
      </c>
      <c r="D549" s="217"/>
      <c r="E549" s="219" t="s">
        <v>180</v>
      </c>
    </row>
    <row r="550" customFormat="false" ht="15" hidden="false" customHeight="false" outlineLevel="0" collapsed="false">
      <c r="A550" s="216" t="n">
        <v>1188</v>
      </c>
      <c r="B550" s="210" t="n">
        <f aca="false">IF(D550="x",0,IF(C550&lt;1,0,IF(C550&gt;1,1)))</f>
        <v>1</v>
      </c>
      <c r="C550" s="218" t="n">
        <v>111.85</v>
      </c>
      <c r="D550" s="217"/>
      <c r="E550" s="219" t="s">
        <v>180</v>
      </c>
    </row>
    <row r="551" customFormat="false" ht="15" hidden="false" customHeight="false" outlineLevel="0" collapsed="false">
      <c r="A551" s="216" t="n">
        <v>1189</v>
      </c>
      <c r="B551" s="210" t="n">
        <f aca="false">IF(D551="x",0,IF(C551&lt;1,0,IF(C551&gt;1,1)))</f>
        <v>1</v>
      </c>
      <c r="C551" s="218" t="n">
        <v>112.39</v>
      </c>
      <c r="D551" s="217"/>
      <c r="E551" s="219" t="s">
        <v>180</v>
      </c>
    </row>
    <row r="552" customFormat="false" ht="15" hidden="false" customHeight="false" outlineLevel="0" collapsed="false">
      <c r="A552" s="216" t="n">
        <v>1190</v>
      </c>
      <c r="B552" s="210" t="n">
        <f aca="false">IF(D552="x",0,IF(C552&lt;1,0,IF(C552&gt;1,1)))</f>
        <v>1</v>
      </c>
      <c r="C552" s="218" t="n">
        <v>113.03</v>
      </c>
      <c r="D552" s="217"/>
      <c r="E552" s="219" t="s">
        <v>180</v>
      </c>
    </row>
    <row r="553" customFormat="false" ht="15" hidden="false" customHeight="false" outlineLevel="0" collapsed="false">
      <c r="A553" s="216" t="n">
        <v>1191</v>
      </c>
      <c r="B553" s="210" t="n">
        <f aca="false">IF(D553="x",0,IF(C553&lt;1,0,IF(C553&gt;1,1)))</f>
        <v>1</v>
      </c>
      <c r="C553" s="218" t="n">
        <v>114.05</v>
      </c>
      <c r="D553" s="217"/>
      <c r="E553" s="219" t="s">
        <v>180</v>
      </c>
    </row>
    <row r="554" customFormat="false" ht="15" hidden="false" customHeight="false" outlineLevel="0" collapsed="false">
      <c r="A554" s="216" t="n">
        <v>1192</v>
      </c>
      <c r="B554" s="210" t="n">
        <f aca="false">IF(D554="x",0,IF(C554&lt;1,0,IF(C554&gt;1,1)))</f>
        <v>1</v>
      </c>
      <c r="C554" s="218" t="n">
        <v>112.91</v>
      </c>
      <c r="D554" s="217"/>
      <c r="E554" s="219" t="s">
        <v>180</v>
      </c>
    </row>
    <row r="555" customFormat="false" ht="15" hidden="false" customHeight="false" outlineLevel="0" collapsed="false">
      <c r="A555" s="216" t="n">
        <v>1193</v>
      </c>
      <c r="B555" s="210" t="n">
        <f aca="false">IF(D555="x",0,IF(C555&lt;1,0,IF(C555&gt;1,1)))</f>
        <v>1</v>
      </c>
      <c r="C555" s="218" t="n">
        <v>113.04</v>
      </c>
      <c r="D555" s="217"/>
      <c r="E555" s="219" t="s">
        <v>180</v>
      </c>
      <c r="H555" s="5"/>
      <c r="I555" s="5"/>
      <c r="J555" s="5"/>
      <c r="K555" s="5"/>
      <c r="L555" s="5"/>
      <c r="M555" s="5"/>
      <c r="N555" s="5"/>
      <c r="O555" s="5"/>
    </row>
    <row r="556" customFormat="false" ht="15" hidden="false" customHeight="false" outlineLevel="0" collapsed="false">
      <c r="A556" s="216" t="n">
        <v>1194</v>
      </c>
      <c r="B556" s="210" t="n">
        <f aca="false">IF(D556="x",0,IF(C556&lt;1,0,IF(C556&gt;1,1)))</f>
        <v>1</v>
      </c>
      <c r="C556" s="218" t="n">
        <v>112.35</v>
      </c>
      <c r="D556" s="217"/>
      <c r="E556" s="219" t="s">
        <v>180</v>
      </c>
      <c r="F556" s="220"/>
      <c r="G556" s="220"/>
      <c r="H556" s="220"/>
      <c r="I556" s="220"/>
      <c r="J556" s="220"/>
      <c r="K556" s="220"/>
      <c r="L556" s="220"/>
      <c r="M556" s="5"/>
      <c r="N556" s="5"/>
      <c r="O556" s="5"/>
    </row>
    <row r="557" customFormat="false" ht="15" hidden="false" customHeight="false" outlineLevel="0" collapsed="false">
      <c r="A557" s="216" t="n">
        <v>1195</v>
      </c>
      <c r="B557" s="210" t="n">
        <f aca="false">IF(D557="x",0,IF(C557&lt;1,0,IF(C557&gt;1,1)))</f>
        <v>1</v>
      </c>
      <c r="C557" s="218" t="n">
        <v>113.34</v>
      </c>
      <c r="D557" s="217"/>
      <c r="E557" s="219" t="s">
        <v>180</v>
      </c>
    </row>
    <row r="558" customFormat="false" ht="15" hidden="false" customHeight="false" outlineLevel="0" collapsed="false">
      <c r="A558" s="216" t="n">
        <v>1196</v>
      </c>
      <c r="B558" s="210" t="n">
        <f aca="false">IF(D558="x",0,IF(C558&lt;1,0,IF(C558&gt;1,1)))</f>
        <v>1</v>
      </c>
      <c r="C558" s="218" t="n">
        <v>112.86</v>
      </c>
      <c r="D558" s="217"/>
      <c r="E558" s="219" t="s">
        <v>180</v>
      </c>
    </row>
    <row r="559" customFormat="false" ht="15" hidden="false" customHeight="false" outlineLevel="0" collapsed="false">
      <c r="A559" s="216" t="n">
        <v>1197</v>
      </c>
      <c r="B559" s="210" t="n">
        <f aca="false">IF(D559="x",0,IF(C559&lt;1,0,IF(C559&gt;1,1)))</f>
        <v>1</v>
      </c>
      <c r="C559" s="218" t="n">
        <v>112.95</v>
      </c>
      <c r="D559" s="217"/>
      <c r="E559" s="219" t="s">
        <v>180</v>
      </c>
    </row>
    <row r="560" customFormat="false" ht="15" hidden="false" customHeight="false" outlineLevel="0" collapsed="false">
      <c r="A560" s="216" t="n">
        <v>1198</v>
      </c>
      <c r="B560" s="210" t="n">
        <f aca="false">IF(D560="x",0,IF(C560&lt;1,0,IF(C560&gt;1,1)))</f>
        <v>1</v>
      </c>
      <c r="C560" s="218" t="n">
        <v>111.78</v>
      </c>
      <c r="D560" s="217"/>
      <c r="E560" s="219" t="s">
        <v>180</v>
      </c>
    </row>
    <row r="561" customFormat="false" ht="15" hidden="false" customHeight="false" outlineLevel="0" collapsed="false">
      <c r="A561" s="216" t="n">
        <v>1199</v>
      </c>
      <c r="B561" s="210" t="n">
        <f aca="false">IF(D561="x",0,IF(C561&lt;1,0,IF(C561&gt;1,1)))</f>
        <v>1</v>
      </c>
      <c r="C561" s="218" t="n">
        <v>112.79</v>
      </c>
      <c r="D561" s="217"/>
      <c r="E561" s="219" t="s">
        <v>180</v>
      </c>
    </row>
    <row r="562" customFormat="false" ht="15" hidden="false" customHeight="false" outlineLevel="0" collapsed="false">
      <c r="A562" s="216" t="n">
        <v>1200</v>
      </c>
      <c r="B562" s="210" t="n">
        <f aca="false">IF(D562="x",0,IF(C562&lt;1,0,IF(C562&gt;1,1)))</f>
        <v>1</v>
      </c>
      <c r="C562" s="218" t="n">
        <v>113.36</v>
      </c>
      <c r="D562" s="217"/>
      <c r="E562" s="219" t="s">
        <v>180</v>
      </c>
    </row>
    <row r="563" customFormat="false" ht="15" hidden="false" customHeight="false" outlineLevel="0" collapsed="false">
      <c r="A563" s="216" t="n">
        <v>1201</v>
      </c>
      <c r="B563" s="210" t="n">
        <f aca="false">IF(D563="x",0,IF(C563&lt;1,0,IF(C563&gt;1,1)))</f>
        <v>1</v>
      </c>
      <c r="C563" s="218" t="n">
        <v>112.35</v>
      </c>
      <c r="D563" s="217"/>
      <c r="E563" s="219" t="s">
        <v>180</v>
      </c>
    </row>
    <row r="564" customFormat="false" ht="15" hidden="false" customHeight="false" outlineLevel="0" collapsed="false">
      <c r="A564" s="216" t="n">
        <v>1202</v>
      </c>
      <c r="B564" s="210" t="n">
        <f aca="false">IF(D564="x",0,IF(C564&lt;1,0,IF(C564&gt;1,1)))</f>
        <v>1</v>
      </c>
      <c r="C564" s="218" t="n">
        <v>113.87</v>
      </c>
      <c r="D564" s="217"/>
      <c r="E564" s="219" t="s">
        <v>180</v>
      </c>
    </row>
    <row r="565" customFormat="false" ht="15" hidden="false" customHeight="false" outlineLevel="0" collapsed="false">
      <c r="A565" s="27" t="n">
        <v>2001</v>
      </c>
      <c r="B565" s="210" t="n">
        <f aca="false">IF(D565="x",0,IF(C565&lt;1,0,IF(C565&gt;1,1)))</f>
        <v>1</v>
      </c>
      <c r="C565" s="32" t="n">
        <v>110.84</v>
      </c>
      <c r="D565" s="221"/>
      <c r="E565" s="219" t="s">
        <v>180</v>
      </c>
    </row>
    <row r="566" customFormat="false" ht="15" hidden="false" customHeight="false" outlineLevel="0" collapsed="false">
      <c r="A566" s="27" t="n">
        <v>2002</v>
      </c>
      <c r="B566" s="210" t="n">
        <f aca="false">IF(D566="x",0,IF(C566&lt;1,0,IF(C566&gt;1,1)))</f>
        <v>1</v>
      </c>
      <c r="C566" s="32" t="n">
        <v>108.59</v>
      </c>
      <c r="D566" s="221"/>
      <c r="E566" s="219" t="s">
        <v>180</v>
      </c>
    </row>
    <row r="567" customFormat="false" ht="15" hidden="false" customHeight="false" outlineLevel="0" collapsed="false">
      <c r="A567" s="27" t="n">
        <v>2003</v>
      </c>
      <c r="B567" s="210" t="n">
        <f aca="false">IF(D567="x",0,IF(C567&lt;1,0,IF(C567&gt;1,1)))</f>
        <v>1</v>
      </c>
      <c r="C567" s="32" t="n">
        <v>111.4</v>
      </c>
      <c r="D567" s="221"/>
      <c r="E567" s="219" t="s">
        <v>180</v>
      </c>
    </row>
    <row r="568" customFormat="false" ht="15" hidden="false" customHeight="false" outlineLevel="0" collapsed="false">
      <c r="A568" s="27" t="n">
        <v>2004</v>
      </c>
      <c r="B568" s="210" t="n">
        <f aca="false">IF(D568="x",0,IF(C568&lt;1,0,IF(C568&gt;1,1)))</f>
        <v>1</v>
      </c>
      <c r="C568" s="32" t="n">
        <v>110.33</v>
      </c>
      <c r="D568" s="221"/>
      <c r="E568" s="219" t="s">
        <v>180</v>
      </c>
    </row>
    <row r="569" customFormat="false" ht="15" hidden="false" customHeight="false" outlineLevel="0" collapsed="false">
      <c r="A569" s="27" t="n">
        <v>2005</v>
      </c>
      <c r="B569" s="210" t="n">
        <f aca="false">IF(D569="x",0,IF(C569&lt;1,0,IF(C569&gt;1,1)))</f>
        <v>1</v>
      </c>
      <c r="C569" s="32" t="n">
        <v>110.8</v>
      </c>
      <c r="D569" s="221"/>
      <c r="E569" s="219" t="s">
        <v>180</v>
      </c>
    </row>
    <row r="570" customFormat="false" ht="15" hidden="false" customHeight="false" outlineLevel="0" collapsed="false">
      <c r="A570" s="27" t="n">
        <v>2006</v>
      </c>
      <c r="B570" s="210" t="n">
        <f aca="false">IF(D570="x",0,IF(C570&lt;1,0,IF(C570&gt;1,1)))</f>
        <v>1</v>
      </c>
      <c r="C570" s="32" t="n">
        <v>108.87</v>
      </c>
      <c r="D570" s="221"/>
      <c r="E570" s="219" t="s">
        <v>180</v>
      </c>
    </row>
    <row r="571" customFormat="false" ht="15" hidden="false" customHeight="false" outlineLevel="0" collapsed="false">
      <c r="A571" s="27" t="n">
        <v>2007</v>
      </c>
      <c r="B571" s="210" t="n">
        <f aca="false">IF(D571="x",0,IF(C571&lt;1,0,IF(C571&gt;1,1)))</f>
        <v>1</v>
      </c>
      <c r="C571" s="32" t="n">
        <v>109.77</v>
      </c>
      <c r="D571" s="221"/>
      <c r="E571" s="219" t="s">
        <v>180</v>
      </c>
    </row>
    <row r="572" customFormat="false" ht="15" hidden="false" customHeight="false" outlineLevel="0" collapsed="false">
      <c r="A572" s="27" t="n">
        <v>2008</v>
      </c>
      <c r="B572" s="210" t="n">
        <f aca="false">IF(D572="x",0,IF(C572&lt;1,0,IF(C572&gt;1,1)))</f>
        <v>1</v>
      </c>
      <c r="C572" s="32" t="n">
        <v>108.85</v>
      </c>
      <c r="D572" s="221"/>
      <c r="E572" s="219" t="s">
        <v>180</v>
      </c>
    </row>
    <row r="573" customFormat="false" ht="15" hidden="false" customHeight="false" outlineLevel="0" collapsed="false">
      <c r="A573" s="27" t="n">
        <v>2009</v>
      </c>
      <c r="B573" s="210" t="n">
        <f aca="false">IF(D573="x",0,IF(C573&lt;1,0,IF(C573&gt;1,1)))</f>
        <v>1</v>
      </c>
      <c r="C573" s="32" t="n">
        <v>109.15</v>
      </c>
      <c r="D573" s="221"/>
      <c r="E573" s="219" t="s">
        <v>180</v>
      </c>
    </row>
    <row r="574" customFormat="false" ht="15" hidden="false" customHeight="false" outlineLevel="0" collapsed="false">
      <c r="A574" s="27" t="n">
        <v>2010</v>
      </c>
      <c r="B574" s="210" t="n">
        <f aca="false">IF(D574="x",0,IF(C574&lt;1,0,IF(C574&gt;1,1)))</f>
        <v>1</v>
      </c>
      <c r="C574" s="32" t="n">
        <v>109.42</v>
      </c>
      <c r="D574" s="221"/>
      <c r="E574" s="219" t="s">
        <v>180</v>
      </c>
    </row>
    <row r="575" customFormat="false" ht="15" hidden="false" customHeight="false" outlineLevel="0" collapsed="false">
      <c r="A575" s="27" t="n">
        <v>2011</v>
      </c>
      <c r="B575" s="210" t="n">
        <f aca="false">IF(D575="x",0,IF(C575&lt;1,0,IF(C575&gt;1,1)))</f>
        <v>1</v>
      </c>
      <c r="C575" s="32" t="n">
        <v>110.81</v>
      </c>
      <c r="D575" s="221"/>
      <c r="E575" s="219" t="s">
        <v>180</v>
      </c>
    </row>
    <row r="576" customFormat="false" ht="15" hidden="false" customHeight="false" outlineLevel="0" collapsed="false">
      <c r="A576" s="27" t="n">
        <v>2012</v>
      </c>
      <c r="B576" s="210" t="n">
        <f aca="false">IF(D576="x",0,IF(C576&lt;1,0,IF(C576&gt;1,1)))</f>
        <v>1</v>
      </c>
      <c r="C576" s="32" t="n">
        <v>110.46</v>
      </c>
      <c r="D576" s="221"/>
      <c r="E576" s="219" t="s">
        <v>180</v>
      </c>
    </row>
    <row r="577" customFormat="false" ht="15" hidden="false" customHeight="false" outlineLevel="0" collapsed="false">
      <c r="A577" s="27" t="n">
        <v>2013</v>
      </c>
      <c r="B577" s="210" t="n">
        <f aca="false">IF(D577="x",0,IF(C577&lt;1,0,IF(C577&gt;1,1)))</f>
        <v>1</v>
      </c>
      <c r="C577" s="32" t="n">
        <v>109.83</v>
      </c>
      <c r="D577" s="221"/>
      <c r="E577" s="219" t="s">
        <v>180</v>
      </c>
    </row>
    <row r="578" customFormat="false" ht="15" hidden="false" customHeight="false" outlineLevel="0" collapsed="false">
      <c r="A578" s="27" t="n">
        <v>2014</v>
      </c>
      <c r="B578" s="210" t="n">
        <f aca="false">IF(D578="x",0,IF(C578&lt;1,0,IF(C578&gt;1,1)))</f>
        <v>1</v>
      </c>
      <c r="C578" s="32" t="n">
        <v>112.03</v>
      </c>
      <c r="D578" s="221"/>
      <c r="E578" s="219" t="s">
        <v>180</v>
      </c>
    </row>
    <row r="579" customFormat="false" ht="15" hidden="false" customHeight="false" outlineLevel="0" collapsed="false">
      <c r="A579" s="27" t="n">
        <v>2015</v>
      </c>
      <c r="B579" s="210" t="n">
        <f aca="false">IF(D579="x",0,IF(C579&lt;1,0,IF(C579&gt;1,1)))</f>
        <v>1</v>
      </c>
      <c r="C579" s="32" t="n">
        <v>110.12</v>
      </c>
      <c r="D579" s="221"/>
      <c r="E579" s="219" t="s">
        <v>180</v>
      </c>
    </row>
    <row r="580" customFormat="false" ht="15" hidden="false" customHeight="false" outlineLevel="0" collapsed="false">
      <c r="A580" s="27" t="n">
        <v>2016</v>
      </c>
      <c r="B580" s="210" t="n">
        <f aca="false">IF(D580="x",0,IF(C580&lt;1,0,IF(C580&gt;1,1)))</f>
        <v>1</v>
      </c>
      <c r="C580" s="32" t="n">
        <v>107.63</v>
      </c>
      <c r="D580" s="221"/>
      <c r="E580" s="219" t="s">
        <v>180</v>
      </c>
    </row>
    <row r="581" customFormat="false" ht="15" hidden="false" customHeight="false" outlineLevel="0" collapsed="false">
      <c r="A581" s="27" t="n">
        <v>2017</v>
      </c>
      <c r="B581" s="210" t="n">
        <f aca="false">IF(D581="x",0,IF(C581&lt;1,0,IF(C581&gt;1,1)))</f>
        <v>1</v>
      </c>
      <c r="C581" s="32" t="n">
        <v>109.96</v>
      </c>
      <c r="D581" s="221"/>
      <c r="E581" s="219" t="s">
        <v>180</v>
      </c>
    </row>
    <row r="582" customFormat="false" ht="15" hidden="false" customHeight="false" outlineLevel="0" collapsed="false">
      <c r="A582" s="27" t="n">
        <v>2018</v>
      </c>
      <c r="B582" s="210" t="n">
        <f aca="false">IF(D582="x",0,IF(C582&lt;1,0,IF(C582&gt;1,1)))</f>
        <v>1</v>
      </c>
      <c r="C582" s="32" t="n">
        <v>109.32</v>
      </c>
      <c r="D582" s="221"/>
      <c r="E582" s="219" t="s">
        <v>180</v>
      </c>
    </row>
    <row r="583" customFormat="false" ht="15" hidden="false" customHeight="false" outlineLevel="0" collapsed="false">
      <c r="A583" s="27" t="n">
        <v>2019</v>
      </c>
      <c r="B583" s="210" t="n">
        <f aca="false">IF(D583="x",0,IF(C583&lt;1,0,IF(C583&gt;1,1)))</f>
        <v>1</v>
      </c>
      <c r="C583" s="34" t="n">
        <v>108.2</v>
      </c>
      <c r="D583" s="221"/>
      <c r="E583" s="219" t="s">
        <v>180</v>
      </c>
    </row>
    <row r="584" customFormat="false" ht="15" hidden="false" customHeight="false" outlineLevel="0" collapsed="false">
      <c r="A584" s="27" t="n">
        <v>2020</v>
      </c>
      <c r="B584" s="210" t="n">
        <f aca="false">IF(D584="x",0,IF(C584&lt;1,0,IF(C584&gt;1,1)))</f>
        <v>1</v>
      </c>
      <c r="C584" s="34" t="n">
        <v>110.81</v>
      </c>
      <c r="D584" s="221"/>
      <c r="E584" s="219" t="s">
        <v>180</v>
      </c>
    </row>
    <row r="585" customFormat="false" ht="15" hidden="false" customHeight="false" outlineLevel="0" collapsed="false">
      <c r="A585" s="27" t="n">
        <v>2021</v>
      </c>
      <c r="B585" s="210" t="n">
        <f aca="false">IF(D585="x",0,IF(C585&lt;1,0,IF(C585&gt;1,1)))</f>
        <v>1</v>
      </c>
      <c r="C585" s="34" t="n">
        <v>110.95</v>
      </c>
      <c r="D585" s="221"/>
      <c r="E585" s="219" t="s">
        <v>180</v>
      </c>
    </row>
    <row r="586" customFormat="false" ht="15" hidden="false" customHeight="false" outlineLevel="0" collapsed="false">
      <c r="A586" s="27" t="n">
        <v>2022</v>
      </c>
      <c r="B586" s="210" t="n">
        <f aca="false">IF(D586="x",0,IF(C586&lt;1,0,IF(C586&gt;1,1)))</f>
        <v>1</v>
      </c>
      <c r="C586" s="34" t="n">
        <v>109.76</v>
      </c>
      <c r="D586" s="221"/>
      <c r="E586" s="219" t="s">
        <v>180</v>
      </c>
    </row>
    <row r="587" customFormat="false" ht="15" hidden="false" customHeight="false" outlineLevel="0" collapsed="false">
      <c r="A587" s="27" t="n">
        <v>2023</v>
      </c>
      <c r="B587" s="210" t="n">
        <f aca="false">IF(D587="x",0,IF(C587&lt;1,0,IF(C587&gt;1,1)))</f>
        <v>1</v>
      </c>
      <c r="C587" s="34" t="n">
        <v>109.63</v>
      </c>
      <c r="D587" s="221"/>
      <c r="E587" s="219" t="s">
        <v>180</v>
      </c>
    </row>
    <row r="588" customFormat="false" ht="15" hidden="false" customHeight="false" outlineLevel="0" collapsed="false">
      <c r="A588" s="27" t="n">
        <v>2024</v>
      </c>
      <c r="B588" s="210" t="n">
        <f aca="false">IF(D588="x",0,IF(C588&lt;1,0,IF(C588&gt;1,1)))</f>
        <v>1</v>
      </c>
      <c r="C588" s="32" t="n">
        <v>110.41</v>
      </c>
      <c r="D588" s="221"/>
      <c r="E588" s="219" t="s">
        <v>180</v>
      </c>
    </row>
    <row r="589" customFormat="false" ht="15" hidden="false" customHeight="false" outlineLevel="0" collapsed="false">
      <c r="A589" s="27" t="n">
        <v>2025</v>
      </c>
      <c r="B589" s="210" t="n">
        <f aca="false">IF(D589="x",0,IF(C589&lt;1,0,IF(C589&gt;1,1)))</f>
        <v>0</v>
      </c>
      <c r="C589" s="222"/>
      <c r="D589" s="221"/>
      <c r="E589" s="219" t="s">
        <v>180</v>
      </c>
    </row>
    <row r="590" customFormat="false" ht="15" hidden="false" customHeight="false" outlineLevel="0" collapsed="false">
      <c r="A590" s="27" t="n">
        <v>2026</v>
      </c>
      <c r="B590" s="210" t="n">
        <f aca="false">IF(D590="x",0,IF(C590&lt;1,0,IF(C590&gt;1,1)))</f>
        <v>1</v>
      </c>
      <c r="C590" s="34" t="n">
        <v>111.83</v>
      </c>
      <c r="D590" s="221"/>
      <c r="E590" s="219" t="s">
        <v>180</v>
      </c>
    </row>
    <row r="591" customFormat="false" ht="15" hidden="false" customHeight="false" outlineLevel="0" collapsed="false">
      <c r="A591" s="27" t="n">
        <v>2027</v>
      </c>
      <c r="B591" s="210" t="n">
        <f aca="false">IF(D591="x",0,IF(C591&lt;1,0,IF(C591&gt;1,1)))</f>
        <v>1</v>
      </c>
      <c r="C591" s="34" t="n">
        <v>110.13</v>
      </c>
      <c r="D591" s="221"/>
      <c r="E591" s="219" t="s">
        <v>180</v>
      </c>
    </row>
    <row r="592" customFormat="false" ht="15" hidden="false" customHeight="false" outlineLevel="0" collapsed="false">
      <c r="A592" s="27" t="n">
        <v>2028</v>
      </c>
      <c r="B592" s="210" t="n">
        <f aca="false">IF(D592="x",0,IF(C592&lt;1,0,IF(C592&gt;1,1)))</f>
        <v>1</v>
      </c>
      <c r="C592" s="34" t="n">
        <v>109.92</v>
      </c>
      <c r="D592" s="221"/>
      <c r="E592" s="219" t="s">
        <v>180</v>
      </c>
    </row>
    <row r="593" customFormat="false" ht="15" hidden="false" customHeight="false" outlineLevel="0" collapsed="false">
      <c r="A593" s="27" t="n">
        <v>2029</v>
      </c>
      <c r="B593" s="210" t="n">
        <f aca="false">IF(D593="x",0,IF(C593&lt;1,0,IF(C593&gt;1,1)))</f>
        <v>1</v>
      </c>
      <c r="C593" s="34" t="n">
        <v>108.87</v>
      </c>
      <c r="D593" s="221"/>
      <c r="E593" s="219" t="s">
        <v>180</v>
      </c>
    </row>
    <row r="594" customFormat="false" ht="15" hidden="false" customHeight="false" outlineLevel="0" collapsed="false">
      <c r="A594" s="27" t="n">
        <v>2030</v>
      </c>
      <c r="B594" s="210" t="n">
        <f aca="false">IF(D594="x",0,IF(C594&lt;1,0,IF(C594&gt;1,1)))</f>
        <v>1</v>
      </c>
      <c r="C594" s="34" t="n">
        <v>110.13</v>
      </c>
      <c r="D594" s="221"/>
      <c r="E594" s="219" t="s">
        <v>180</v>
      </c>
    </row>
    <row r="595" customFormat="false" ht="15" hidden="false" customHeight="false" outlineLevel="0" collapsed="false">
      <c r="A595" s="27" t="n">
        <v>2031</v>
      </c>
      <c r="B595" s="210" t="n">
        <f aca="false">IF(D595="x",0,IF(C595&lt;1,0,IF(C595&gt;1,1)))</f>
        <v>1</v>
      </c>
      <c r="C595" s="32" t="n">
        <v>107.83</v>
      </c>
      <c r="D595" s="221"/>
      <c r="E595" s="219" t="s">
        <v>180</v>
      </c>
    </row>
    <row r="596" customFormat="false" ht="15" hidden="false" customHeight="false" outlineLevel="0" collapsed="false">
      <c r="A596" s="27" t="n">
        <v>2032</v>
      </c>
      <c r="B596" s="210" t="n">
        <f aca="false">IF(D596="x",0,IF(C596&lt;1,0,IF(C596&gt;1,1)))</f>
        <v>1</v>
      </c>
      <c r="C596" s="34" t="n">
        <v>111.3</v>
      </c>
      <c r="D596" s="221"/>
      <c r="E596" s="219" t="s">
        <v>180</v>
      </c>
    </row>
    <row r="597" customFormat="false" ht="15" hidden="false" customHeight="false" outlineLevel="0" collapsed="false">
      <c r="A597" s="27" t="n">
        <v>2033</v>
      </c>
      <c r="B597" s="210" t="n">
        <f aca="false">IF(D597="x",0,IF(C597&lt;1,0,IF(C597&gt;1,1)))</f>
        <v>1</v>
      </c>
      <c r="C597" s="34" t="n">
        <v>110.79</v>
      </c>
      <c r="D597" s="221"/>
      <c r="E597" s="219" t="s">
        <v>180</v>
      </c>
    </row>
    <row r="598" customFormat="false" ht="15" hidden="false" customHeight="false" outlineLevel="0" collapsed="false">
      <c r="A598" s="27" t="n">
        <v>2034</v>
      </c>
      <c r="B598" s="210" t="n">
        <f aca="false">IF(D598="x",0,IF(C598&lt;1,0,IF(C598&gt;1,1)))</f>
        <v>1</v>
      </c>
      <c r="C598" s="34" t="n">
        <v>109.25</v>
      </c>
      <c r="D598" s="221"/>
      <c r="E598" s="219" t="s">
        <v>180</v>
      </c>
    </row>
    <row r="599" customFormat="false" ht="15" hidden="false" customHeight="false" outlineLevel="0" collapsed="false">
      <c r="A599" s="27" t="n">
        <v>2035</v>
      </c>
      <c r="B599" s="210" t="n">
        <f aca="false">IF(D599="x",0,IF(C599&lt;1,0,IF(C599&gt;1,1)))</f>
        <v>1</v>
      </c>
      <c r="C599" s="34" t="n">
        <v>110.1</v>
      </c>
      <c r="D599" s="221"/>
      <c r="E599" s="219" t="s">
        <v>180</v>
      </c>
    </row>
    <row r="600" customFormat="false" ht="15" hidden="false" customHeight="false" outlineLevel="0" collapsed="false">
      <c r="A600" s="27" t="n">
        <v>2036</v>
      </c>
      <c r="B600" s="210" t="n">
        <f aca="false">IF(D600="x",0,IF(C600&lt;1,0,IF(C600&gt;1,1)))</f>
        <v>1</v>
      </c>
      <c r="C600" s="32" t="n">
        <v>109.39</v>
      </c>
      <c r="D600" s="221"/>
      <c r="E600" s="219" t="s">
        <v>180</v>
      </c>
    </row>
    <row r="601" customFormat="false" ht="15" hidden="false" customHeight="false" outlineLevel="0" collapsed="false">
      <c r="A601" s="27" t="n">
        <v>2037</v>
      </c>
      <c r="B601" s="210" t="n">
        <f aca="false">IF(D601="x",0,IF(C601&lt;1,0,IF(C601&gt;1,1)))</f>
        <v>1</v>
      </c>
      <c r="C601" s="34" t="n">
        <v>110.47</v>
      </c>
      <c r="D601" s="221"/>
      <c r="E601" s="219" t="s">
        <v>180</v>
      </c>
    </row>
    <row r="602" customFormat="false" ht="15" hidden="false" customHeight="false" outlineLevel="0" collapsed="false">
      <c r="A602" s="27" t="n">
        <v>2038</v>
      </c>
      <c r="B602" s="210" t="n">
        <f aca="false">IF(D602="x",0,IF(C602&lt;1,0,IF(C602&gt;1,1)))</f>
        <v>1</v>
      </c>
      <c r="C602" s="32" t="n">
        <v>111.51</v>
      </c>
      <c r="D602" s="221"/>
      <c r="E602" s="219" t="s">
        <v>180</v>
      </c>
    </row>
    <row r="603" customFormat="false" ht="15" hidden="false" customHeight="false" outlineLevel="0" collapsed="false">
      <c r="A603" s="27" t="n">
        <v>2039</v>
      </c>
      <c r="B603" s="210" t="n">
        <f aca="false">IF(D603="x",0,IF(C603&lt;1,0,IF(C603&gt;1,1)))</f>
        <v>1</v>
      </c>
      <c r="C603" s="34" t="n">
        <v>111.47</v>
      </c>
      <c r="D603" s="221"/>
      <c r="E603" s="219" t="s">
        <v>180</v>
      </c>
    </row>
    <row r="604" customFormat="false" ht="15" hidden="false" customHeight="false" outlineLevel="0" collapsed="false">
      <c r="A604" s="27" t="n">
        <v>2040</v>
      </c>
      <c r="B604" s="210" t="n">
        <f aca="false">IF(D604="x",0,IF(C604&lt;1,0,IF(C604&gt;1,1)))</f>
        <v>1</v>
      </c>
      <c r="C604" s="32" t="n">
        <v>110.01</v>
      </c>
      <c r="D604" s="221"/>
      <c r="E604" s="219" t="s">
        <v>180</v>
      </c>
    </row>
    <row r="605" customFormat="false" ht="15" hidden="false" customHeight="false" outlineLevel="0" collapsed="false">
      <c r="A605" s="27" t="n">
        <v>2041</v>
      </c>
      <c r="B605" s="210" t="n">
        <f aca="false">IF(D605="x",0,IF(C605&lt;1,0,IF(C605&gt;1,1)))</f>
        <v>1</v>
      </c>
      <c r="C605" s="32" t="n">
        <v>111.07</v>
      </c>
      <c r="D605" s="221"/>
      <c r="E605" s="219" t="s">
        <v>180</v>
      </c>
    </row>
    <row r="606" customFormat="false" ht="15" hidden="false" customHeight="false" outlineLevel="0" collapsed="false">
      <c r="A606" s="27" t="n">
        <v>2042</v>
      </c>
      <c r="B606" s="210" t="n">
        <f aca="false">IF(D606="x",0,IF(C606&lt;1,0,IF(C606&gt;1,1)))</f>
        <v>1</v>
      </c>
      <c r="C606" s="34" t="n">
        <v>110.84</v>
      </c>
      <c r="D606" s="221"/>
      <c r="E606" s="219" t="s">
        <v>180</v>
      </c>
    </row>
    <row r="607" customFormat="false" ht="15" hidden="false" customHeight="false" outlineLevel="0" collapsed="false">
      <c r="A607" s="27" t="n">
        <v>2043</v>
      </c>
      <c r="B607" s="210" t="n">
        <f aca="false">IF(D607="x",0,IF(C607&lt;1,0,IF(C607&gt;1,1)))</f>
        <v>1</v>
      </c>
      <c r="C607" s="34" t="n">
        <v>109.68</v>
      </c>
      <c r="D607" s="221"/>
      <c r="E607" s="219" t="s">
        <v>180</v>
      </c>
    </row>
    <row r="608" customFormat="false" ht="15" hidden="false" customHeight="false" outlineLevel="0" collapsed="false">
      <c r="A608" s="27" t="n">
        <v>2044</v>
      </c>
      <c r="B608" s="210" t="n">
        <f aca="false">IF(D608="x",0,IF(C608&lt;1,0,IF(C608&gt;1,1)))</f>
        <v>1</v>
      </c>
      <c r="C608" s="34" t="n">
        <v>109.47</v>
      </c>
      <c r="D608" s="221"/>
      <c r="E608" s="219" t="s">
        <v>180</v>
      </c>
    </row>
    <row r="609" customFormat="false" ht="15" hidden="false" customHeight="false" outlineLevel="0" collapsed="false">
      <c r="A609" s="27" t="n">
        <v>2045</v>
      </c>
      <c r="B609" s="210" t="n">
        <f aca="false">IF(D609="x",0,IF(C609&lt;1,0,IF(C609&gt;1,1)))</f>
        <v>1</v>
      </c>
      <c r="C609" s="34" t="n">
        <v>110.08</v>
      </c>
      <c r="D609" s="221"/>
      <c r="E609" s="219" t="s">
        <v>180</v>
      </c>
    </row>
    <row r="610" customFormat="false" ht="15" hidden="false" customHeight="false" outlineLevel="0" collapsed="false">
      <c r="A610" s="27" t="n">
        <v>2046</v>
      </c>
      <c r="B610" s="210" t="n">
        <f aca="false">IF(D610="x",0,IF(C610&lt;1,0,IF(C610&gt;1,1)))</f>
        <v>1</v>
      </c>
      <c r="C610" s="34" t="n">
        <v>108.28</v>
      </c>
      <c r="D610" s="221"/>
      <c r="E610" s="219" t="s">
        <v>180</v>
      </c>
    </row>
    <row r="611" customFormat="false" ht="15" hidden="false" customHeight="false" outlineLevel="0" collapsed="false">
      <c r="A611" s="27" t="n">
        <v>2047</v>
      </c>
      <c r="B611" s="210" t="n">
        <f aca="false">IF(D611="x",0,IF(C611&lt;1,0,IF(C611&gt;1,1)))</f>
        <v>1</v>
      </c>
      <c r="C611" s="34" t="n">
        <v>107.76</v>
      </c>
      <c r="D611" s="221"/>
      <c r="E611" s="219" t="s">
        <v>180</v>
      </c>
    </row>
    <row r="612" customFormat="false" ht="15" hidden="false" customHeight="false" outlineLevel="0" collapsed="false">
      <c r="A612" s="27" t="n">
        <v>2048</v>
      </c>
      <c r="B612" s="210" t="n">
        <f aca="false">IF(D612="x",0,IF(C612&lt;1,0,IF(C612&gt;1,1)))</f>
        <v>1</v>
      </c>
      <c r="C612" s="34" t="n">
        <v>107.72</v>
      </c>
      <c r="D612" s="221"/>
      <c r="E612" s="219" t="s">
        <v>180</v>
      </c>
    </row>
    <row r="613" customFormat="false" ht="15" hidden="false" customHeight="false" outlineLevel="0" collapsed="false">
      <c r="A613" s="27" t="n">
        <v>2049</v>
      </c>
      <c r="B613" s="210" t="n">
        <f aca="false">IF(D613="x",0,IF(C613&lt;1,0,IF(C613&gt;1,1)))</f>
        <v>1</v>
      </c>
      <c r="C613" s="34" t="n">
        <v>106.87</v>
      </c>
      <c r="D613" s="221"/>
      <c r="E613" s="219" t="s">
        <v>180</v>
      </c>
    </row>
    <row r="614" customFormat="false" ht="15" hidden="false" customHeight="false" outlineLevel="0" collapsed="false">
      <c r="A614" s="27" t="n">
        <v>2050</v>
      </c>
      <c r="B614" s="210" t="n">
        <f aca="false">IF(D614="x",0,IF(C614&lt;1,0,IF(C614&gt;1,1)))</f>
        <v>1</v>
      </c>
      <c r="C614" s="32" t="n">
        <v>111.03</v>
      </c>
      <c r="D614" s="221"/>
      <c r="E614" s="219" t="s">
        <v>180</v>
      </c>
    </row>
    <row r="615" customFormat="false" ht="15" hidden="false" customHeight="false" outlineLevel="0" collapsed="false">
      <c r="A615" s="27" t="n">
        <v>2051</v>
      </c>
      <c r="B615" s="210" t="n">
        <f aca="false">IF(D615="x",0,IF(C615&lt;1,0,IF(C615&gt;1,1)))</f>
        <v>1</v>
      </c>
      <c r="C615" s="223" t="n">
        <v>111.838273331523</v>
      </c>
      <c r="D615" s="221"/>
      <c r="E615" s="219" t="s">
        <v>180</v>
      </c>
    </row>
    <row r="616" customFormat="false" ht="15" hidden="false" customHeight="false" outlineLevel="0" collapsed="false">
      <c r="A616" s="27" t="n">
        <v>2052</v>
      </c>
      <c r="B616" s="210" t="n">
        <f aca="false">IF(D616="x",0,IF(C616&lt;1,0,IF(C616&gt;1,1)))</f>
        <v>1</v>
      </c>
      <c r="C616" s="223" t="n">
        <v>117.881589078711</v>
      </c>
      <c r="D616" s="221"/>
      <c r="E616" s="219" t="s">
        <v>180</v>
      </c>
    </row>
    <row r="617" customFormat="false" ht="15" hidden="false" customHeight="false" outlineLevel="0" collapsed="false">
      <c r="A617" s="27" t="n">
        <v>2053</v>
      </c>
      <c r="B617" s="210" t="n">
        <f aca="false">IF(D617="x",0,IF(C617&lt;1,0,IF(C617&gt;1,1)))</f>
        <v>1</v>
      </c>
      <c r="C617" s="223" t="n">
        <v>118.025819941595</v>
      </c>
      <c r="D617" s="221"/>
      <c r="E617" s="219" t="s">
        <v>180</v>
      </c>
    </row>
    <row r="618" customFormat="false" ht="15" hidden="false" customHeight="false" outlineLevel="0" collapsed="false">
      <c r="A618" s="27" t="n">
        <v>2054</v>
      </c>
      <c r="B618" s="210" t="n">
        <f aca="false">IF(D568="x",0,IF(C618&lt;1,0,IF(C618&gt;1,1)))</f>
        <v>1</v>
      </c>
      <c r="C618" s="223" t="n">
        <v>116.885647043745</v>
      </c>
      <c r="D618" s="221"/>
      <c r="E618" s="219" t="s">
        <v>180</v>
      </c>
    </row>
    <row r="619" customFormat="false" ht="15" hidden="false" customHeight="false" outlineLevel="0" collapsed="false">
      <c r="A619" s="27" t="n">
        <v>2055</v>
      </c>
      <c r="B619" s="210" t="n">
        <f aca="false">IF(D569="x",0,IF(C619&lt;1,0,IF(C619&gt;1,1)))</f>
        <v>1</v>
      </c>
      <c r="C619" s="223" t="n">
        <v>116.476882270713</v>
      </c>
      <c r="D619" s="221"/>
      <c r="E619" s="219" t="s">
        <v>180</v>
      </c>
    </row>
    <row r="620" customFormat="false" ht="15" hidden="false" customHeight="false" outlineLevel="0" collapsed="false">
      <c r="A620" s="27" t="n">
        <v>2056</v>
      </c>
      <c r="B620" s="210" t="n">
        <f aca="false">IF(D570="x",0,IF(C620&lt;1,0,IF(C620&gt;1,1)))</f>
        <v>1</v>
      </c>
      <c r="C620" s="223" t="n">
        <v>117.328924917993</v>
      </c>
      <c r="D620" s="221"/>
      <c r="E620" s="219" t="s">
        <v>180</v>
      </c>
    </row>
    <row r="621" customFormat="false" ht="15" hidden="false" customHeight="false" outlineLevel="0" collapsed="false">
      <c r="A621" s="27" t="n">
        <v>2057</v>
      </c>
      <c r="B621" s="210" t="n">
        <f aca="false">IF(D571="x",0,IF(C621&lt;1,0,IF(C621&gt;1,1)))</f>
        <v>1</v>
      </c>
      <c r="C621" s="223" t="n">
        <v>117.674004191901</v>
      </c>
      <c r="D621" s="221"/>
      <c r="E621" s="219" t="s">
        <v>180</v>
      </c>
    </row>
    <row r="622" customFormat="false" ht="15" hidden="false" customHeight="false" outlineLevel="0" collapsed="false">
      <c r="A622" s="27" t="n">
        <v>2058</v>
      </c>
      <c r="B622" s="210" t="n">
        <f aca="false">IF(D572="x",0,IF(C622&lt;1,0,IF(C622&gt;1,1)))</f>
        <v>1</v>
      </c>
      <c r="C622" s="223" t="n">
        <v>116.673313832233</v>
      </c>
      <c r="D622" s="221"/>
      <c r="E622" s="219" t="s">
        <v>180</v>
      </c>
    </row>
    <row r="623" customFormat="false" ht="15" hidden="false" customHeight="false" outlineLevel="0" collapsed="false">
      <c r="A623" s="27" t="n">
        <v>2059</v>
      </c>
      <c r="B623" s="210" t="n">
        <f aca="false">IF(D573="x",0,IF(C623&lt;1,0,IF(C623&gt;1,1)))</f>
        <v>1</v>
      </c>
      <c r="C623" s="223" t="n">
        <v>115.844362159689</v>
      </c>
      <c r="D623" s="221"/>
      <c r="E623" s="219" t="s">
        <v>180</v>
      </c>
    </row>
    <row r="624" customFormat="false" ht="15" hidden="false" customHeight="false" outlineLevel="0" collapsed="false">
      <c r="A624" s="27" t="n">
        <v>2060</v>
      </c>
      <c r="B624" s="210" t="n">
        <f aca="false">IF(D574="x",0,IF(C624&lt;1,0,IF(C624&gt;1,1)))</f>
        <v>1</v>
      </c>
      <c r="C624" s="223" t="n">
        <v>116.760412154059</v>
      </c>
      <c r="D624" s="221"/>
      <c r="E624" s="219" t="s">
        <v>180</v>
      </c>
    </row>
    <row r="625" customFormat="false" ht="15" hidden="false" customHeight="false" outlineLevel="0" collapsed="false">
      <c r="A625" s="27" t="n">
        <v>2061</v>
      </c>
      <c r="B625" s="210" t="n">
        <f aca="false">IF(D575="x",0,IF(C625&lt;1,0,IF(C625&gt;1,1)))</f>
        <v>1</v>
      </c>
      <c r="C625" s="223" t="n">
        <v>108.361953853045</v>
      </c>
      <c r="D625" s="221"/>
      <c r="E625" s="219" t="s">
        <v>180</v>
      </c>
    </row>
    <row r="626" customFormat="false" ht="15" hidden="false" customHeight="false" outlineLevel="0" collapsed="false">
      <c r="A626" s="27" t="n">
        <v>2062</v>
      </c>
      <c r="B626" s="210" t="n">
        <f aca="false">IF(D576="x",0,IF(C626&lt;1,0,IF(C626&gt;1,1)))</f>
        <v>1</v>
      </c>
      <c r="C626" s="223" t="n">
        <v>115.263856488146</v>
      </c>
      <c r="D626" s="221"/>
      <c r="E626" s="219" t="s">
        <v>180</v>
      </c>
    </row>
    <row r="627" customFormat="false" ht="15" hidden="false" customHeight="false" outlineLevel="0" collapsed="false">
      <c r="A627" s="27" t="n">
        <v>2063</v>
      </c>
      <c r="B627" s="210" t="n">
        <f aca="false">IF(D577="x",0,IF(C627&lt;1,0,IF(C627&gt;1,1)))</f>
        <v>1</v>
      </c>
      <c r="C627" s="223" t="n">
        <v>108.352560113409</v>
      </c>
      <c r="D627" s="221"/>
      <c r="E627" s="219" t="s">
        <v>180</v>
      </c>
    </row>
    <row r="628" customFormat="false" ht="15" hidden="false" customHeight="false" outlineLevel="0" collapsed="false">
      <c r="A628" s="27" t="n">
        <v>2064</v>
      </c>
      <c r="B628" s="210" t="n">
        <f aca="false">IF(D578="x",0,IF(C628&lt;1,0,IF(C628&gt;1,1)))</f>
        <v>1</v>
      </c>
      <c r="C628" s="223" t="n">
        <v>118.060264320243</v>
      </c>
      <c r="D628" s="221"/>
      <c r="E628" s="219" t="s">
        <v>180</v>
      </c>
    </row>
    <row r="629" customFormat="false" ht="15" hidden="false" customHeight="false" outlineLevel="0" collapsed="false">
      <c r="A629" s="27" t="n">
        <v>2065</v>
      </c>
      <c r="B629" s="210" t="n">
        <f aca="false">IF(D579="x",0,IF(C629&lt;1,0,IF(C629&gt;1,1)))</f>
        <v>1</v>
      </c>
      <c r="C629" s="223" t="n">
        <v>117.887103401277</v>
      </c>
      <c r="D629" s="221"/>
      <c r="E629" s="219" t="s">
        <v>180</v>
      </c>
    </row>
    <row r="630" customFormat="false" ht="15" hidden="false" customHeight="false" outlineLevel="0" collapsed="false">
      <c r="A630" s="27" t="n">
        <v>2066</v>
      </c>
      <c r="B630" s="210" t="n">
        <f aca="false">IF(D580="x",0,IF(C630&lt;1,0,IF(C630&gt;1,1)))</f>
        <v>1</v>
      </c>
      <c r="C630" s="223" t="n">
        <v>109.632437491913</v>
      </c>
      <c r="D630" s="221"/>
      <c r="E630" s="219" t="s">
        <v>180</v>
      </c>
    </row>
    <row r="631" customFormat="false" ht="15" hidden="false" customHeight="false" outlineLevel="0" collapsed="false">
      <c r="A631" s="27" t="n">
        <v>2067</v>
      </c>
      <c r="B631" s="210" t="n">
        <f aca="false">IF(D581="x",0,IF(C631&lt;1,0,IF(C631&gt;1,1)))</f>
        <v>1</v>
      </c>
      <c r="C631" s="223" t="n">
        <v>106.455104851922</v>
      </c>
      <c r="D631" s="221"/>
      <c r="E631" s="219" t="s">
        <v>180</v>
      </c>
    </row>
    <row r="632" customFormat="false" ht="15" hidden="false" customHeight="false" outlineLevel="0" collapsed="false">
      <c r="A632" s="27" t="n">
        <v>2068</v>
      </c>
      <c r="B632" s="210" t="n">
        <f aca="false">IF(D582="x",0,IF(C632&lt;1,0,IF(C632&gt;1,1)))</f>
        <v>1</v>
      </c>
      <c r="C632" s="223" t="n">
        <v>111.391049997046</v>
      </c>
      <c r="D632" s="221"/>
      <c r="E632" s="219" t="s">
        <v>180</v>
      </c>
    </row>
    <row r="633" customFormat="false" ht="15" hidden="false" customHeight="false" outlineLevel="0" collapsed="false">
      <c r="A633" s="27" t="n">
        <v>2069</v>
      </c>
      <c r="B633" s="210" t="n">
        <f aca="false">IF(D583="x",0,IF(C633&lt;1,0,IF(C633&gt;1,1)))</f>
        <v>1</v>
      </c>
      <c r="C633" s="223" t="n">
        <v>108.819170927662</v>
      </c>
      <c r="D633" s="221"/>
      <c r="E633" s="219" t="s">
        <v>180</v>
      </c>
    </row>
    <row r="634" customFormat="false" ht="15" hidden="false" customHeight="false" outlineLevel="0" collapsed="false">
      <c r="A634" s="27" t="n">
        <v>2070</v>
      </c>
      <c r="B634" s="210" t="n">
        <f aca="false">IF(D584="x",0,IF(C634&lt;1,0,IF(C634&gt;1,1)))</f>
        <v>1</v>
      </c>
      <c r="C634" s="223" t="n">
        <v>108.27297207624</v>
      </c>
      <c r="D634" s="221"/>
      <c r="E634" s="219" t="s">
        <v>180</v>
      </c>
    </row>
    <row r="635" customFormat="false" ht="15" hidden="false" customHeight="false" outlineLevel="0" collapsed="false">
      <c r="A635" s="27" t="n">
        <v>2071</v>
      </c>
      <c r="B635" s="210" t="n">
        <f aca="false">IF(D585="x",0,IF(C635&lt;1,0,IF(C635&gt;1,1)))</f>
        <v>1</v>
      </c>
      <c r="C635" s="223" t="n">
        <v>116.852627830842</v>
      </c>
      <c r="D635" s="221"/>
      <c r="E635" s="219" t="s">
        <v>180</v>
      </c>
    </row>
    <row r="636" customFormat="false" ht="15" hidden="false" customHeight="false" outlineLevel="0" collapsed="false">
      <c r="A636" s="27" t="n">
        <v>2072</v>
      </c>
      <c r="B636" s="210" t="n">
        <f aca="false">IF(D586="x",0,IF(C636&lt;1,0,IF(C636&gt;1,1)))</f>
        <v>1</v>
      </c>
      <c r="C636" s="223" t="n">
        <v>116.255049406969</v>
      </c>
      <c r="D636" s="221"/>
      <c r="E636" s="219" t="s">
        <v>180</v>
      </c>
    </row>
    <row r="637" customFormat="false" ht="15" hidden="false" customHeight="false" outlineLevel="0" collapsed="false">
      <c r="A637" s="27" t="n">
        <v>2073</v>
      </c>
      <c r="B637" s="210" t="n">
        <f aca="false">IF(D587="x",0,IF(C637&lt;1,0,IF(C637&gt;1,1)))</f>
        <v>1</v>
      </c>
      <c r="C637" s="223" t="n">
        <v>107.345932013815</v>
      </c>
      <c r="D637" s="221"/>
      <c r="E637" s="219" t="s">
        <v>180</v>
      </c>
    </row>
    <row r="638" customFormat="false" ht="15" hidden="false" customHeight="false" outlineLevel="0" collapsed="false">
      <c r="A638" s="27" t="n">
        <v>2074</v>
      </c>
      <c r="B638" s="210" t="n">
        <f aca="false">IF(D588="x",0,IF(C638&lt;1,0,IF(C638&gt;1,1)))</f>
        <v>1</v>
      </c>
      <c r="C638" s="223" t="n">
        <v>110.790900025586</v>
      </c>
      <c r="D638" s="221"/>
      <c r="E638" s="219" t="s">
        <v>180</v>
      </c>
    </row>
    <row r="639" customFormat="false" ht="15" hidden="false" customHeight="false" outlineLevel="0" collapsed="false">
      <c r="A639" s="27" t="n">
        <v>2075</v>
      </c>
      <c r="B639" s="210" t="n">
        <f aca="false">IF(D589="x",0,IF(C639&lt;1,0,IF(C639&gt;1,1)))</f>
        <v>1</v>
      </c>
      <c r="C639" s="133" t="n">
        <v>110.99770773023</v>
      </c>
      <c r="D639" s="221"/>
      <c r="E639" s="219" t="s">
        <v>180</v>
      </c>
    </row>
    <row r="640" customFormat="false" ht="15" hidden="false" customHeight="false" outlineLevel="0" collapsed="false">
      <c r="A640" s="27" t="n">
        <v>2076</v>
      </c>
      <c r="B640" s="210" t="n">
        <f aca="false">IF(D590="x",0,IF(C640&lt;1,0,IF(C640&gt;1,1)))</f>
        <v>1</v>
      </c>
      <c r="C640" s="133" t="n">
        <v>106.398627209907</v>
      </c>
      <c r="D640" s="221"/>
      <c r="E640" s="219" t="s">
        <v>180</v>
      </c>
    </row>
    <row r="641" customFormat="false" ht="15" hidden="false" customHeight="false" outlineLevel="0" collapsed="false">
      <c r="A641" s="27" t="n">
        <v>2077</v>
      </c>
      <c r="B641" s="210" t="n">
        <f aca="false">IF(D591="x",0,IF(C641&lt;1,0,IF(C641&gt;1,1)))</f>
        <v>1</v>
      </c>
      <c r="C641" s="133" t="n">
        <v>117.65506019962</v>
      </c>
      <c r="D641" s="221"/>
      <c r="E641" s="219" t="s">
        <v>180</v>
      </c>
    </row>
    <row r="642" customFormat="false" ht="15" hidden="false" customHeight="false" outlineLevel="0" collapsed="false">
      <c r="A642" s="27" t="n">
        <v>2078</v>
      </c>
      <c r="B642" s="210" t="n">
        <f aca="false">IF(D592="x",0,IF(C642&lt;1,0,IF(C642&gt;1,1)))</f>
        <v>1</v>
      </c>
      <c r="C642" s="133" t="n">
        <v>110.09049390415</v>
      </c>
      <c r="D642" s="221"/>
      <c r="E642" s="219" t="s">
        <v>180</v>
      </c>
    </row>
    <row r="643" customFormat="false" ht="15" hidden="false" customHeight="false" outlineLevel="0" collapsed="false">
      <c r="A643" s="27" t="n">
        <v>2079</v>
      </c>
      <c r="B643" s="210" t="n">
        <f aca="false">IF(D593="x",0,IF(C643&lt;1,0,IF(C643&gt;1,1)))</f>
        <v>1</v>
      </c>
      <c r="C643" s="133" t="n">
        <v>107.716585598878</v>
      </c>
      <c r="D643" s="221"/>
      <c r="E643" s="219" t="s">
        <v>180</v>
      </c>
    </row>
    <row r="644" customFormat="false" ht="15" hidden="false" customHeight="false" outlineLevel="0" collapsed="false">
      <c r="A644" s="27" t="n">
        <v>2080</v>
      </c>
      <c r="B644" s="210" t="n">
        <f aca="false">IF(D594="x",0,IF(C644&lt;1,0,IF(C644&gt;1,1)))</f>
        <v>1</v>
      </c>
      <c r="C644" s="133" t="n">
        <v>108.728955940893</v>
      </c>
      <c r="D644" s="221"/>
      <c r="E644" s="219" t="s">
        <v>180</v>
      </c>
    </row>
    <row r="645" customFormat="false" ht="15" hidden="false" customHeight="false" outlineLevel="0" collapsed="false">
      <c r="A645" s="27" t="n">
        <v>2081</v>
      </c>
      <c r="B645" s="210" t="n">
        <f aca="false">IF(D595="x",0,IF(C645&lt;1,0,IF(C645&gt;1,1)))</f>
        <v>1</v>
      </c>
      <c r="C645" s="133" t="n">
        <v>119.400871030793</v>
      </c>
      <c r="D645" s="221"/>
      <c r="E645" s="219" t="s">
        <v>180</v>
      </c>
    </row>
    <row r="646" customFormat="false" ht="15" hidden="false" customHeight="false" outlineLevel="0" collapsed="false">
      <c r="A646" s="27" t="n">
        <v>2082</v>
      </c>
      <c r="B646" s="210" t="n">
        <f aca="false">IF(D596="x",0,IF(C646&lt;1,0,IF(C646&gt;1,1)))</f>
        <v>1</v>
      </c>
      <c r="C646" s="133" t="n">
        <v>111.179069723571</v>
      </c>
      <c r="D646" s="221"/>
      <c r="E646" s="219" t="s">
        <v>180</v>
      </c>
    </row>
    <row r="647" customFormat="false" ht="15" hidden="false" customHeight="false" outlineLevel="0" collapsed="false">
      <c r="A647" s="27" t="n">
        <v>2083</v>
      </c>
      <c r="B647" s="210" t="n">
        <f aca="false">IF(D597="x",0,IF(C647&lt;1,0,IF(C647&gt;1,1)))</f>
        <v>1</v>
      </c>
      <c r="C647" s="133" t="n">
        <v>109.430192197379</v>
      </c>
      <c r="D647" s="221"/>
      <c r="E647" s="219" t="s">
        <v>180</v>
      </c>
    </row>
    <row r="648" customFormat="false" ht="15" hidden="false" customHeight="false" outlineLevel="0" collapsed="false">
      <c r="A648" s="27" t="n">
        <v>2084</v>
      </c>
      <c r="B648" s="210" t="n">
        <f aca="false">IF(D598="x",0,IF(C648&lt;1,0,IF(C648&gt;1,1)))</f>
        <v>1</v>
      </c>
      <c r="C648" s="133" t="n">
        <v>109.283119775488</v>
      </c>
      <c r="D648" s="221"/>
      <c r="E648" s="219" t="s">
        <v>180</v>
      </c>
    </row>
    <row r="649" customFormat="false" ht="15" hidden="false" customHeight="false" outlineLevel="0" collapsed="false">
      <c r="A649" s="27" t="n">
        <v>2085</v>
      </c>
      <c r="B649" s="210" t="n">
        <f aca="false">IF(D599="x",0,IF(C649&lt;1,0,IF(C649&gt;1,1)))</f>
        <v>1</v>
      </c>
      <c r="C649" s="133" t="n">
        <v>116.158259585244</v>
      </c>
      <c r="D649" s="221"/>
      <c r="E649" s="219" t="s">
        <v>180</v>
      </c>
    </row>
    <row r="650" customFormat="false" ht="15" hidden="false" customHeight="false" outlineLevel="0" collapsed="false">
      <c r="A650" s="27" t="n">
        <v>2086</v>
      </c>
      <c r="B650" s="210" t="n">
        <f aca="false">IF(D600="x",0,IF(C650&lt;1,0,IF(C650&gt;1,1)))</f>
        <v>1</v>
      </c>
      <c r="C650" s="133" t="n">
        <v>108.404759918703</v>
      </c>
      <c r="D650" s="221"/>
      <c r="E650" s="219" t="s">
        <v>180</v>
      </c>
    </row>
    <row r="651" customFormat="false" ht="15" hidden="false" customHeight="false" outlineLevel="0" collapsed="false">
      <c r="A651" s="27" t="n">
        <v>2087</v>
      </c>
      <c r="B651" s="210" t="n">
        <f aca="false">IF(D601="x",0,IF(C651&lt;1,0,IF(C651&gt;1,1)))</f>
        <v>1</v>
      </c>
      <c r="C651" s="133" t="n">
        <v>111.385509914614</v>
      </c>
      <c r="D651" s="221"/>
      <c r="E651" s="219" t="s">
        <v>180</v>
      </c>
    </row>
    <row r="652" customFormat="false" ht="15" hidden="false" customHeight="false" outlineLevel="0" collapsed="false">
      <c r="A652" s="27" t="n">
        <v>2088</v>
      </c>
      <c r="B652" s="210" t="n">
        <f aca="false">IF(D602="x",0,IF(C652&lt;1,0,IF(C652&gt;1,1)))</f>
        <v>1</v>
      </c>
      <c r="C652" s="133" t="n">
        <v>109.244678688073</v>
      </c>
      <c r="D652" s="221"/>
      <c r="E652" s="219" t="s">
        <v>180</v>
      </c>
    </row>
    <row r="653" customFormat="false" ht="15" hidden="false" customHeight="false" outlineLevel="0" collapsed="false">
      <c r="A653" s="27" t="n">
        <v>2089</v>
      </c>
      <c r="B653" s="210" t="n">
        <f aca="false">IF(D603="x",0,IF(C653&lt;1,0,IF(C653&gt;1,1)))</f>
        <v>1</v>
      </c>
      <c r="C653" s="133" t="n">
        <v>110.153296882051</v>
      </c>
      <c r="D653" s="221"/>
      <c r="E653" s="219" t="s">
        <v>180</v>
      </c>
    </row>
    <row r="654" customFormat="false" ht="15" hidden="false" customHeight="false" outlineLevel="0" collapsed="false">
      <c r="A654" s="27" t="n">
        <v>2090</v>
      </c>
      <c r="B654" s="210" t="n">
        <f aca="false">IF(D604="x",0,IF(C654&lt;1,0,IF(C654&gt;1,1)))</f>
        <v>1</v>
      </c>
      <c r="C654" s="133" t="n">
        <v>112.008002694155</v>
      </c>
      <c r="D654" s="221"/>
      <c r="E654" s="219" t="s">
        <v>180</v>
      </c>
    </row>
    <row r="655" customFormat="false" ht="15" hidden="false" customHeight="false" outlineLevel="0" collapsed="false">
      <c r="A655" s="27" t="n">
        <v>2091</v>
      </c>
      <c r="B655" s="210" t="n">
        <f aca="false">IF(D605="x",0,IF(C655&lt;1,0,IF(C655&gt;1,1)))</f>
        <v>1</v>
      </c>
      <c r="C655" s="133" t="n">
        <v>108.770580132604</v>
      </c>
      <c r="D655" s="221"/>
      <c r="E655" s="219" t="s">
        <v>180</v>
      </c>
    </row>
    <row r="656" customFormat="false" ht="15" hidden="false" customHeight="false" outlineLevel="0" collapsed="false">
      <c r="A656" s="27" t="n">
        <v>2092</v>
      </c>
      <c r="B656" s="210" t="n">
        <f aca="false">IF(D606="x",0,IF(C656&lt;1,0,IF(C656&gt;1,1)))</f>
        <v>1</v>
      </c>
      <c r="C656" s="133" t="n">
        <v>107.214138279002</v>
      </c>
      <c r="D656" s="221"/>
      <c r="E656" s="219" t="s">
        <v>180</v>
      </c>
    </row>
    <row r="657" customFormat="false" ht="15" hidden="false" customHeight="false" outlineLevel="0" collapsed="false">
      <c r="A657" s="27" t="n">
        <v>2093</v>
      </c>
      <c r="B657" s="210" t="n">
        <f aca="false">IF(D607="x",0,IF(C657&lt;1,0,IF(C657&gt;1,1)))</f>
        <v>1</v>
      </c>
      <c r="C657" s="133" t="n">
        <v>109.121163085939</v>
      </c>
      <c r="D657" s="224"/>
      <c r="E657" s="219" t="s">
        <v>180</v>
      </c>
    </row>
    <row r="658" customFormat="false" ht="15" hidden="false" customHeight="false" outlineLevel="0" collapsed="false">
      <c r="A658" s="27" t="n">
        <v>2094</v>
      </c>
      <c r="B658" s="210" t="n">
        <f aca="false">IF(D608="x",0,IF(C658&lt;1,0,IF(C658&gt;1,1)))</f>
        <v>1</v>
      </c>
      <c r="C658" s="133" t="n">
        <v>110.234050870896</v>
      </c>
      <c r="D658" s="224"/>
      <c r="E658" s="219" t="s">
        <v>180</v>
      </c>
    </row>
    <row r="659" customFormat="false" ht="15" hidden="false" customHeight="false" outlineLevel="0" collapsed="false">
      <c r="A659" s="27" t="n">
        <v>2095</v>
      </c>
      <c r="B659" s="210" t="n">
        <f aca="false">IF(D609="x",0,IF(C659&lt;1,0,IF(C659&gt;1,1)))</f>
        <v>1</v>
      </c>
      <c r="C659" s="133" t="n">
        <v>112.364432902446</v>
      </c>
      <c r="D659" s="224"/>
      <c r="E659" s="219" t="s">
        <v>180</v>
      </c>
    </row>
    <row r="660" customFormat="false" ht="15" hidden="false" customHeight="false" outlineLevel="0" collapsed="false">
      <c r="A660" s="27" t="n">
        <v>2096</v>
      </c>
      <c r="B660" s="210" t="n">
        <f aca="false">IF(D610="x",0,IF(C660&lt;1,0,IF(C660&gt;1,1)))</f>
        <v>1</v>
      </c>
      <c r="C660" s="133" t="n">
        <v>107.289889000376</v>
      </c>
      <c r="D660" s="224"/>
      <c r="E660" s="219" t="s">
        <v>180</v>
      </c>
    </row>
    <row r="661" customFormat="false" ht="15" hidden="false" customHeight="false" outlineLevel="0" collapsed="false">
      <c r="A661" s="27" t="n">
        <v>2097</v>
      </c>
      <c r="B661" s="210" t="n">
        <f aca="false">IF(D611="x",0,IF(C661&lt;1,0,IF(C661&gt;1,1)))</f>
        <v>1</v>
      </c>
      <c r="C661" s="133" t="n">
        <v>110.362980828559</v>
      </c>
      <c r="D661" s="224"/>
      <c r="E661" s="219" t="s">
        <v>180</v>
      </c>
    </row>
    <row r="662" customFormat="false" ht="15" hidden="false" customHeight="false" outlineLevel="0" collapsed="false">
      <c r="A662" s="27" t="n">
        <v>2098</v>
      </c>
      <c r="B662" s="210" t="n">
        <f aca="false">IF(D612="x",0,IF(C662&lt;1,0,IF(C662&gt;1,1)))</f>
        <v>1</v>
      </c>
      <c r="C662" s="133" t="n">
        <v>106.872325694638</v>
      </c>
      <c r="D662" s="224"/>
      <c r="E662" s="219" t="s">
        <v>180</v>
      </c>
    </row>
    <row r="663" customFormat="false" ht="15" hidden="false" customHeight="false" outlineLevel="0" collapsed="false">
      <c r="A663" s="27" t="n">
        <v>2099</v>
      </c>
      <c r="B663" s="210" t="n">
        <f aca="false">IF(D613="x",0,IF(C663&lt;1,0,IF(C663&gt;1,1)))</f>
        <v>1</v>
      </c>
      <c r="C663" s="133" t="n">
        <v>110.938100897634</v>
      </c>
      <c r="D663" s="224"/>
      <c r="E663" s="219" t="s">
        <v>180</v>
      </c>
    </row>
    <row r="664" customFormat="false" ht="15" hidden="false" customHeight="false" outlineLevel="0" collapsed="false">
      <c r="A664" s="27" t="n">
        <v>2100</v>
      </c>
      <c r="B664" s="210" t="n">
        <f aca="false">IF(D614="x",0,IF(C664&lt;1,0,IF(C664&gt;1,1)))</f>
        <v>1</v>
      </c>
      <c r="C664" s="133" t="n">
        <v>110.530661673881</v>
      </c>
      <c r="D664" s="224"/>
      <c r="E664" s="219" t="s">
        <v>180</v>
      </c>
    </row>
    <row r="665" customFormat="false" ht="15" hidden="false" customHeight="false" outlineLevel="0" collapsed="false">
      <c r="A665" s="27" t="n">
        <v>2101</v>
      </c>
      <c r="B665" s="210" t="n">
        <f aca="false">IF(D615="x",0,IF(C665&lt;1,0,IF(C665&gt;1,1)))</f>
        <v>1</v>
      </c>
      <c r="C665" s="133" t="n">
        <v>106.633353616911</v>
      </c>
      <c r="D665" s="224"/>
      <c r="E665" s="219" t="s">
        <v>180</v>
      </c>
    </row>
    <row r="666" customFormat="false" ht="15" hidden="false" customHeight="false" outlineLevel="0" collapsed="false">
      <c r="A666" s="27" t="n">
        <v>2102</v>
      </c>
      <c r="B666" s="210" t="n">
        <f aca="false">IF(D616="x",0,IF(C666&lt;1,0,IF(C666&gt;1,1)))</f>
        <v>1</v>
      </c>
      <c r="C666" s="133" t="n">
        <v>111.336544205848</v>
      </c>
      <c r="D666" s="224"/>
      <c r="E666" s="219" t="s">
        <v>180</v>
      </c>
    </row>
    <row r="667" customFormat="false" ht="15" hidden="false" customHeight="false" outlineLevel="0" collapsed="false">
      <c r="A667" s="27" t="n">
        <v>2103</v>
      </c>
      <c r="B667" s="210" t="n">
        <f aca="false">IF(D617="x",0,IF(C667&lt;1,0,IF(C667&gt;1,1)))</f>
        <v>1</v>
      </c>
      <c r="C667" s="133" t="n">
        <v>107.128926391684</v>
      </c>
      <c r="D667" s="224"/>
      <c r="E667" s="219" t="s">
        <v>180</v>
      </c>
    </row>
    <row r="668" customFormat="false" ht="15" hidden="false" customHeight="false" outlineLevel="0" collapsed="false">
      <c r="A668" s="27" t="n">
        <v>2104</v>
      </c>
      <c r="B668" s="210" t="n">
        <f aca="false">IF(D618="x",0,IF(C668&lt;1,0,IF(C668&gt;1,1)))</f>
        <v>1</v>
      </c>
      <c r="C668" s="133" t="n">
        <v>108.867679325422</v>
      </c>
      <c r="D668" s="224"/>
      <c r="E668" s="219" t="s">
        <v>180</v>
      </c>
    </row>
    <row r="669" customFormat="false" ht="15" hidden="false" customHeight="false" outlineLevel="0" collapsed="false">
      <c r="A669" s="27" t="n">
        <v>2105</v>
      </c>
      <c r="B669" s="210" t="n">
        <f aca="false">IF(D619="x",0,IF(C669&lt;1,0,IF(C669&gt;1,1)))</f>
        <v>1</v>
      </c>
      <c r="C669" s="133" t="n">
        <v>110.291547860159</v>
      </c>
      <c r="D669" s="224"/>
      <c r="E669" s="219" t="s">
        <v>180</v>
      </c>
    </row>
    <row r="670" customFormat="false" ht="15" hidden="false" customHeight="false" outlineLevel="0" collapsed="false">
      <c r="A670" s="27" t="n">
        <v>2106</v>
      </c>
      <c r="B670" s="210" t="n">
        <f aca="false">IF(D620="x",0,IF(C670&lt;1,0,IF(C670&gt;1,1)))</f>
        <v>1</v>
      </c>
      <c r="C670" s="133" t="n">
        <v>108.81074702201</v>
      </c>
      <c r="D670" s="34"/>
      <c r="E670" s="219" t="s">
        <v>180</v>
      </c>
    </row>
    <row r="671" customFormat="false" ht="15" hidden="false" customHeight="false" outlineLevel="0" collapsed="false">
      <c r="A671" s="27" t="n">
        <v>2107</v>
      </c>
      <c r="B671" s="210" t="n">
        <f aca="false">IF(D621="x",0,IF(C671&lt;1,0,IF(C671&gt;1,1)))</f>
        <v>1</v>
      </c>
      <c r="C671" s="133" t="n">
        <v>109.700261183362</v>
      </c>
      <c r="D671" s="34"/>
      <c r="E671" s="219" t="s">
        <v>180</v>
      </c>
    </row>
    <row r="672" customFormat="false" ht="15" hidden="false" customHeight="false" outlineLevel="0" collapsed="false">
      <c r="A672" s="27" t="n">
        <v>2108</v>
      </c>
      <c r="B672" s="210" t="n">
        <f aca="false">IF(D622="x",0,IF(C672&lt;1,0,IF(C672&gt;1,1)))</f>
        <v>1</v>
      </c>
      <c r="C672" s="133" t="n">
        <v>109.700860593775</v>
      </c>
      <c r="D672" s="34"/>
      <c r="E672" s="219" t="s">
        <v>180</v>
      </c>
    </row>
    <row r="673" customFormat="false" ht="15" hidden="false" customHeight="false" outlineLevel="0" collapsed="false">
      <c r="A673" s="27" t="n">
        <v>2109</v>
      </c>
      <c r="B673" s="210" t="n">
        <f aca="false">IF(D623="x",0,IF(C673&lt;1,0,IF(C673&gt;1,1)))</f>
        <v>1</v>
      </c>
      <c r="C673" s="133" t="n">
        <v>106.403997005357</v>
      </c>
      <c r="D673" s="34"/>
      <c r="E673" s="219" t="s">
        <v>180</v>
      </c>
    </row>
    <row r="674" customFormat="false" ht="15" hidden="false" customHeight="false" outlineLevel="0" collapsed="false">
      <c r="A674" s="27" t="n">
        <v>2110</v>
      </c>
      <c r="B674" s="210" t="n">
        <f aca="false">IF(D624="x",0,IF(C674&lt;1,0,IF(C674&gt;1,1)))</f>
        <v>1</v>
      </c>
      <c r="C674" s="133" t="n">
        <v>110.380648505131</v>
      </c>
      <c r="D674" s="34"/>
      <c r="E674" s="219" t="s">
        <v>180</v>
      </c>
    </row>
    <row r="675" customFormat="false" ht="15" hidden="false" customHeight="false" outlineLevel="0" collapsed="false">
      <c r="A675" s="27" t="n">
        <v>2111</v>
      </c>
      <c r="B675" s="210" t="n">
        <f aca="false">IF(D625="x",0,IF(C675&lt;1,0,IF(C675&gt;1,1)))</f>
        <v>1</v>
      </c>
      <c r="C675" s="133" t="n">
        <v>109.60529724943</v>
      </c>
      <c r="D675" s="34"/>
      <c r="E675" s="219" t="s">
        <v>180</v>
      </c>
    </row>
    <row r="676" customFormat="false" ht="15" hidden="false" customHeight="false" outlineLevel="0" collapsed="false">
      <c r="A676" s="27" t="n">
        <v>2112</v>
      </c>
      <c r="B676" s="210" t="n">
        <f aca="false">IF(D626="x",0,IF(C676&lt;1,0,IF(C676&gt;1,1)))</f>
        <v>1</v>
      </c>
      <c r="C676" s="133" t="n">
        <v>110.588450137316</v>
      </c>
      <c r="D676" s="34"/>
      <c r="E676" s="219" t="s">
        <v>180</v>
      </c>
    </row>
    <row r="677" customFormat="false" ht="15" hidden="false" customHeight="false" outlineLevel="0" collapsed="false">
      <c r="A677" s="27" t="n">
        <v>2113</v>
      </c>
      <c r="B677" s="210" t="n">
        <f aca="false">IF(D627="x",0,IF(C677&lt;1,0,IF(C677&gt;1,1)))</f>
        <v>1</v>
      </c>
      <c r="C677" s="133" t="n">
        <v>109.262241191854</v>
      </c>
      <c r="D677" s="34"/>
      <c r="E677" s="219" t="s">
        <v>180</v>
      </c>
    </row>
    <row r="678" customFormat="false" ht="15" hidden="false" customHeight="false" outlineLevel="0" collapsed="false">
      <c r="A678" s="27" t="n">
        <v>2114</v>
      </c>
      <c r="B678" s="210" t="n">
        <f aca="false">IF(D628="x",0,IF(C678&lt;1,0,IF(C678&gt;1,1)))</f>
        <v>1</v>
      </c>
      <c r="C678" s="133" t="n">
        <v>108.70650155934</v>
      </c>
      <c r="D678" s="34"/>
      <c r="E678" s="219" t="s">
        <v>180</v>
      </c>
    </row>
    <row r="679" customFormat="false" ht="15" hidden="false" customHeight="false" outlineLevel="0" collapsed="false">
      <c r="A679" s="27" t="n">
        <v>2115</v>
      </c>
      <c r="B679" s="210" t="n">
        <f aca="false">IF(D629="x",0,IF(C679&lt;1,0,IF(C679&gt;1,1)))</f>
        <v>1</v>
      </c>
      <c r="C679" s="133" t="n">
        <v>111.528147091044</v>
      </c>
      <c r="D679" s="34"/>
      <c r="E679" s="219" t="s">
        <v>180</v>
      </c>
    </row>
    <row r="680" customFormat="false" ht="15" hidden="false" customHeight="false" outlineLevel="0" collapsed="false">
      <c r="A680" s="27" t="n">
        <v>2116</v>
      </c>
      <c r="B680" s="210" t="n">
        <f aca="false">IF(D630="x",0,IF(C680&lt;1,0,IF(C680&gt;1,1)))</f>
        <v>1</v>
      </c>
      <c r="C680" s="133" t="n">
        <v>110.895634853534</v>
      </c>
      <c r="D680" s="34"/>
      <c r="E680" s="219" t="s">
        <v>180</v>
      </c>
    </row>
    <row r="681" customFormat="false" ht="15" hidden="false" customHeight="false" outlineLevel="0" collapsed="false">
      <c r="A681" s="27" t="n">
        <v>2117</v>
      </c>
      <c r="B681" s="210" t="n">
        <f aca="false">IF(D631="x",0,IF(C681&lt;1,0,IF(C681&gt;1,1)))</f>
        <v>1</v>
      </c>
      <c r="C681" s="133" t="n">
        <v>109.583426493783</v>
      </c>
      <c r="D681" s="34"/>
      <c r="E681" s="219" t="s">
        <v>180</v>
      </c>
    </row>
    <row r="682" customFormat="false" ht="15" hidden="false" customHeight="false" outlineLevel="0" collapsed="false">
      <c r="A682" s="27" t="n">
        <v>2118</v>
      </c>
      <c r="B682" s="210" t="n">
        <f aca="false">IF(D632="x",0,IF(C682&lt;1,0,IF(C682&gt;1,1)))</f>
        <v>1</v>
      </c>
      <c r="C682" s="133" t="n">
        <v>109.821243371497</v>
      </c>
      <c r="D682" s="34"/>
      <c r="E682" s="219" t="s">
        <v>180</v>
      </c>
    </row>
    <row r="683" customFormat="false" ht="15" hidden="false" customHeight="false" outlineLevel="0" collapsed="false">
      <c r="A683" s="27" t="n">
        <v>2119</v>
      </c>
      <c r="B683" s="210" t="n">
        <f aca="false">IF(D633="x",0,IF(C683&lt;1,0,IF(C683&gt;1,1)))</f>
        <v>1</v>
      </c>
      <c r="C683" s="133" t="n">
        <v>110.725585225361</v>
      </c>
      <c r="D683" s="34"/>
      <c r="E683" s="219" t="s">
        <v>180</v>
      </c>
    </row>
    <row r="684" customFormat="false" ht="15" hidden="false" customHeight="false" outlineLevel="0" collapsed="false">
      <c r="A684" s="27" t="n">
        <v>2120</v>
      </c>
      <c r="B684" s="210" t="n">
        <f aca="false">IF(D634="x",0,IF(C684&lt;1,0,IF(C684&gt;1,1)))</f>
        <v>1</v>
      </c>
      <c r="C684" s="133" t="n">
        <v>110.277091790786</v>
      </c>
      <c r="D684" s="34"/>
      <c r="E684" s="219" t="s">
        <v>180</v>
      </c>
    </row>
    <row r="685" customFormat="false" ht="15" hidden="false" customHeight="false" outlineLevel="0" collapsed="false">
      <c r="A685" s="27" t="n">
        <v>2121</v>
      </c>
      <c r="B685" s="210" t="n">
        <f aca="false">IF(D635="x",0,IF(C685&lt;1,0,IF(C685&gt;1,1)))</f>
        <v>1</v>
      </c>
      <c r="C685" s="133" t="n">
        <v>107.310225923839</v>
      </c>
      <c r="D685" s="34"/>
      <c r="E685" s="219" t="s">
        <v>180</v>
      </c>
    </row>
    <row r="686" customFormat="false" ht="15" hidden="false" customHeight="false" outlineLevel="0" collapsed="false">
      <c r="A686" s="27" t="n">
        <v>2122</v>
      </c>
      <c r="B686" s="210" t="n">
        <f aca="false">IF(D636="x",0,IF(C686&lt;1,0,IF(C686&gt;1,1)))</f>
        <v>1</v>
      </c>
      <c r="C686" s="133" t="n">
        <v>108.812922449867</v>
      </c>
      <c r="D686" s="34"/>
      <c r="E686" s="219" t="s">
        <v>180</v>
      </c>
    </row>
    <row r="687" customFormat="false" ht="15" hidden="false" customHeight="false" outlineLevel="0" collapsed="false">
      <c r="A687" s="27" t="n">
        <v>2123</v>
      </c>
      <c r="B687" s="210" t="n">
        <f aca="false">IF(D637="x",0,IF(C687&lt;1,0,IF(C687&gt;1,1)))</f>
        <v>0</v>
      </c>
      <c r="C687" s="30"/>
      <c r="D687" s="133"/>
      <c r="E687" s="219" t="s">
        <v>180</v>
      </c>
    </row>
    <row r="688" customFormat="false" ht="15" hidden="false" customHeight="false" outlineLevel="0" collapsed="false">
      <c r="A688" s="27" t="n">
        <v>2124</v>
      </c>
      <c r="B688" s="210" t="n">
        <f aca="false">IF(D638="x",0,IF(C688&lt;1,0,IF(C688&gt;1,1)))</f>
        <v>0</v>
      </c>
      <c r="C688" s="143"/>
      <c r="D688" s="133"/>
      <c r="E688" s="219" t="s">
        <v>180</v>
      </c>
    </row>
    <row r="689" customFormat="false" ht="15" hidden="false" customHeight="false" outlineLevel="0" collapsed="false">
      <c r="A689" s="27" t="n">
        <v>2125</v>
      </c>
      <c r="B689" s="210" t="n">
        <f aca="false">IF(D639="x",0,IF(C689&lt;1,0,IF(C689&gt;1,1)))</f>
        <v>0</v>
      </c>
      <c r="C689" s="143"/>
      <c r="D689" s="133"/>
      <c r="E689" s="219" t="s">
        <v>180</v>
      </c>
    </row>
    <row r="690" customFormat="false" ht="15" hidden="false" customHeight="false" outlineLevel="0" collapsed="false">
      <c r="A690" s="27" t="n">
        <v>2126</v>
      </c>
      <c r="B690" s="210" t="n">
        <f aca="false">IF(D640="x",0,IF(C690&lt;1,0,IF(C690&gt;1,1)))</f>
        <v>0</v>
      </c>
      <c r="C690" s="143"/>
      <c r="D690" s="133"/>
      <c r="E690" s="219" t="s">
        <v>180</v>
      </c>
    </row>
    <row r="691" customFormat="false" ht="15" hidden="false" customHeight="false" outlineLevel="0" collapsed="false">
      <c r="A691" s="27" t="n">
        <v>2127</v>
      </c>
      <c r="B691" s="210" t="n">
        <f aca="false">IF(D641="x",0,IF(C691&lt;1,0,IF(C691&gt;1,1)))</f>
        <v>0</v>
      </c>
      <c r="C691" s="143"/>
      <c r="D691" s="133"/>
      <c r="E691" s="219" t="s">
        <v>180</v>
      </c>
    </row>
    <row r="692" customFormat="false" ht="15" hidden="false" customHeight="false" outlineLevel="0" collapsed="false">
      <c r="A692" s="27" t="n">
        <v>2128</v>
      </c>
      <c r="B692" s="210" t="n">
        <f aca="false">IF(D642="x",0,IF(C692&lt;1,0,IF(C692&gt;1,1)))</f>
        <v>0</v>
      </c>
      <c r="C692" s="143"/>
      <c r="D692" s="133"/>
      <c r="E692" s="219" t="s">
        <v>180</v>
      </c>
    </row>
    <row r="693" customFormat="false" ht="15" hidden="false" customHeight="false" outlineLevel="0" collapsed="false">
      <c r="A693" s="27" t="n">
        <v>2129</v>
      </c>
      <c r="B693" s="210" t="n">
        <f aca="false">IF(D643="x",0,IF(C693&lt;1,0,IF(C693&gt;1,1)))</f>
        <v>0</v>
      </c>
      <c r="C693" s="143"/>
      <c r="D693" s="133"/>
      <c r="E693" s="219" t="s">
        <v>180</v>
      </c>
    </row>
    <row r="694" customFormat="false" ht="15" hidden="false" customHeight="false" outlineLevel="0" collapsed="false">
      <c r="A694" s="27" t="n">
        <v>2130</v>
      </c>
      <c r="B694" s="210" t="n">
        <f aca="false">IF(D644="x",0,IF(C694&lt;1,0,IF(C694&gt;1,1)))</f>
        <v>0</v>
      </c>
      <c r="C694" s="143"/>
      <c r="D694" s="133"/>
      <c r="E694" s="219" t="s">
        <v>180</v>
      </c>
    </row>
    <row r="695" customFormat="false" ht="15" hidden="false" customHeight="false" outlineLevel="0" collapsed="false">
      <c r="A695" s="27" t="n">
        <v>2131</v>
      </c>
      <c r="B695" s="210" t="n">
        <f aca="false">IF(D645="x",0,IF(C695&lt;1,0,IF(C695&gt;1,1)))</f>
        <v>0</v>
      </c>
      <c r="C695" s="143"/>
      <c r="D695" s="133"/>
      <c r="E695" s="219" t="s">
        <v>180</v>
      </c>
    </row>
    <row r="696" customFormat="false" ht="15" hidden="false" customHeight="false" outlineLevel="0" collapsed="false">
      <c r="A696" s="27" t="n">
        <v>2132</v>
      </c>
      <c r="B696" s="210" t="n">
        <f aca="false">IF(D646="x",0,IF(C696&lt;1,0,IF(C696&gt;1,1)))</f>
        <v>0</v>
      </c>
      <c r="C696" s="143"/>
      <c r="D696" s="133"/>
      <c r="E696" s="219" t="s">
        <v>180</v>
      </c>
    </row>
    <row r="697" customFormat="false" ht="15" hidden="false" customHeight="false" outlineLevel="0" collapsed="false">
      <c r="A697" s="27" t="n">
        <v>2133</v>
      </c>
      <c r="B697" s="210" t="n">
        <f aca="false">IF(D647="x",0,IF(C697&lt;1,0,IF(C697&gt;1,1)))</f>
        <v>0</v>
      </c>
      <c r="C697" s="143"/>
      <c r="D697" s="133"/>
      <c r="E697" s="219" t="s">
        <v>180</v>
      </c>
    </row>
    <row r="698" customFormat="false" ht="15" hidden="false" customHeight="false" outlineLevel="0" collapsed="false">
      <c r="A698" s="27" t="n">
        <v>2134</v>
      </c>
      <c r="B698" s="210" t="n">
        <f aca="false">IF(D648="x",0,IF(C698&lt;1,0,IF(C698&gt;1,1)))</f>
        <v>0</v>
      </c>
      <c r="C698" s="143"/>
      <c r="D698" s="133"/>
      <c r="E698" s="219" t="s">
        <v>180</v>
      </c>
    </row>
    <row r="699" customFormat="false" ht="15" hidden="false" customHeight="false" outlineLevel="0" collapsed="false">
      <c r="A699" s="27" t="n">
        <v>2135</v>
      </c>
      <c r="B699" s="210" t="n">
        <f aca="false">IF(D649="x",0,IF(C699&lt;1,0,IF(C699&gt;1,1)))</f>
        <v>0</v>
      </c>
      <c r="C699" s="143"/>
      <c r="D699" s="133"/>
      <c r="E699" s="219" t="s">
        <v>180</v>
      </c>
    </row>
    <row r="700" customFormat="false" ht="15" hidden="false" customHeight="false" outlineLevel="0" collapsed="false">
      <c r="A700" s="27" t="n">
        <v>2136</v>
      </c>
      <c r="B700" s="210" t="n">
        <f aca="false">IF(D650="x",0,IF(C700&lt;1,0,IF(C700&gt;1,1)))</f>
        <v>0</v>
      </c>
      <c r="C700" s="143"/>
      <c r="D700" s="133"/>
      <c r="E700" s="219" t="s">
        <v>180</v>
      </c>
    </row>
    <row r="701" customFormat="false" ht="15" hidden="false" customHeight="false" outlineLevel="0" collapsed="false">
      <c r="A701" s="27" t="n">
        <v>2137</v>
      </c>
      <c r="B701" s="210" t="n">
        <f aca="false">IF(D651="x",0,IF(C701&lt;1,0,IF(C701&gt;1,1)))</f>
        <v>0</v>
      </c>
      <c r="C701" s="143"/>
      <c r="D701" s="133"/>
      <c r="E701" s="219" t="s">
        <v>180</v>
      </c>
    </row>
    <row r="702" customFormat="false" ht="15" hidden="false" customHeight="false" outlineLevel="0" collapsed="false">
      <c r="A702" s="27" t="n">
        <v>2138</v>
      </c>
      <c r="B702" s="210" t="n">
        <f aca="false">IF(D652="x",0,IF(C702&lt;1,0,IF(C702&gt;1,1)))</f>
        <v>0</v>
      </c>
      <c r="C702" s="143"/>
      <c r="D702" s="133"/>
      <c r="E702" s="219" t="s">
        <v>180</v>
      </c>
    </row>
    <row r="703" customFormat="false" ht="15" hidden="false" customHeight="false" outlineLevel="0" collapsed="false">
      <c r="A703" s="27" t="n">
        <v>2139</v>
      </c>
      <c r="B703" s="210" t="n">
        <f aca="false">IF(D653="x",0,IF(C703&lt;1,0,IF(C703&gt;1,1)))</f>
        <v>0</v>
      </c>
      <c r="C703" s="143"/>
      <c r="D703" s="133"/>
      <c r="E703" s="219" t="s">
        <v>180</v>
      </c>
    </row>
    <row r="704" customFormat="false" ht="15" hidden="false" customHeight="false" outlineLevel="0" collapsed="false">
      <c r="A704" s="27" t="n">
        <v>2140</v>
      </c>
      <c r="B704" s="210" t="n">
        <f aca="false">IF(D654="x",0,IF(C704&lt;1,0,IF(C704&gt;1,1)))</f>
        <v>0</v>
      </c>
      <c r="C704" s="143"/>
      <c r="D704" s="133"/>
      <c r="E704" s="219" t="s">
        <v>180</v>
      </c>
    </row>
    <row r="705" customFormat="false" ht="15" hidden="false" customHeight="false" outlineLevel="0" collapsed="false">
      <c r="A705" s="27" t="n">
        <v>2141</v>
      </c>
      <c r="B705" s="210" t="n">
        <f aca="false">IF(D655="x",0,IF(C705&lt;1,0,IF(C705&gt;1,1)))</f>
        <v>0</v>
      </c>
      <c r="C705" s="143"/>
      <c r="D705" s="133"/>
      <c r="E705" s="219" t="s">
        <v>180</v>
      </c>
    </row>
    <row r="706" customFormat="false" ht="15" hidden="false" customHeight="false" outlineLevel="0" collapsed="false">
      <c r="A706" s="27" t="n">
        <v>2142</v>
      </c>
      <c r="B706" s="210" t="n">
        <f aca="false">IF(D656="x",0,IF(C706&lt;1,0,IF(C706&gt;1,1)))</f>
        <v>0</v>
      </c>
      <c r="C706" s="143"/>
      <c r="D706" s="133"/>
      <c r="E706" s="219" t="s">
        <v>180</v>
      </c>
    </row>
    <row r="707" customFormat="false" ht="15" hidden="false" customHeight="false" outlineLevel="0" collapsed="false">
      <c r="A707" s="27" t="n">
        <v>2143</v>
      </c>
      <c r="B707" s="210" t="n">
        <f aca="false">IF(D657="x",0,IF(C707&lt;1,0,IF(C707&gt;1,1)))</f>
        <v>0</v>
      </c>
      <c r="C707" s="143"/>
      <c r="D707" s="133"/>
      <c r="E707" s="219" t="s">
        <v>180</v>
      </c>
    </row>
    <row r="708" customFormat="false" ht="15" hidden="false" customHeight="false" outlineLevel="0" collapsed="false">
      <c r="A708" s="27" t="n">
        <v>2144</v>
      </c>
      <c r="B708" s="210" t="n">
        <f aca="false">IF(D658="x",0,IF(C708&lt;1,0,IF(C708&gt;1,1)))</f>
        <v>0</v>
      </c>
      <c r="C708" s="143"/>
      <c r="D708" s="133"/>
      <c r="E708" s="219" t="s">
        <v>180</v>
      </c>
    </row>
    <row r="709" customFormat="false" ht="15" hidden="false" customHeight="false" outlineLevel="0" collapsed="false">
      <c r="A709" s="27" t="n">
        <v>2145</v>
      </c>
      <c r="B709" s="210" t="n">
        <f aca="false">IF(D659="x",0,IF(C709&lt;1,0,IF(C709&gt;1,1)))</f>
        <v>0</v>
      </c>
      <c r="C709" s="143"/>
      <c r="D709" s="133"/>
      <c r="E709" s="219" t="s">
        <v>180</v>
      </c>
    </row>
    <row r="710" customFormat="false" ht="15" hidden="false" customHeight="false" outlineLevel="0" collapsed="false">
      <c r="A710" s="27" t="n">
        <v>2146</v>
      </c>
      <c r="B710" s="210" t="n">
        <f aca="false">IF(D660="x",0,IF(C710&lt;1,0,IF(C710&gt;1,1)))</f>
        <v>0</v>
      </c>
      <c r="C710" s="143"/>
      <c r="D710" s="133"/>
      <c r="E710" s="219" t="s">
        <v>180</v>
      </c>
    </row>
    <row r="711" customFormat="false" ht="15" hidden="false" customHeight="false" outlineLevel="0" collapsed="false">
      <c r="A711" s="27" t="n">
        <v>2147</v>
      </c>
      <c r="B711" s="210" t="n">
        <f aca="false">IF(D661="x",0,IF(C711&lt;1,0,IF(C711&gt;1,1)))</f>
        <v>0</v>
      </c>
      <c r="C711" s="143"/>
      <c r="D711" s="133"/>
      <c r="E711" s="219" t="s">
        <v>180</v>
      </c>
    </row>
    <row r="712" customFormat="false" ht="15" hidden="false" customHeight="false" outlineLevel="0" collapsed="false">
      <c r="A712" s="27" t="n">
        <v>2148</v>
      </c>
      <c r="B712" s="210" t="n">
        <f aca="false">IF(D662="x",0,IF(C712&lt;1,0,IF(C712&gt;1,1)))</f>
        <v>0</v>
      </c>
      <c r="C712" s="143"/>
      <c r="D712" s="133"/>
      <c r="E712" s="219" t="s">
        <v>180</v>
      </c>
    </row>
    <row r="713" customFormat="false" ht="15" hidden="false" customHeight="false" outlineLevel="0" collapsed="false">
      <c r="A713" s="27" t="n">
        <v>2149</v>
      </c>
      <c r="B713" s="210" t="n">
        <f aca="false">IF(D663="x",0,IF(C713&lt;1,0,IF(C713&gt;1,1)))</f>
        <v>0</v>
      </c>
      <c r="C713" s="143"/>
      <c r="D713" s="133"/>
      <c r="E713" s="219" t="s">
        <v>180</v>
      </c>
    </row>
    <row r="714" customFormat="false" ht="15" hidden="false" customHeight="false" outlineLevel="0" collapsed="false">
      <c r="A714" s="27" t="n">
        <v>2150</v>
      </c>
      <c r="B714" s="210" t="n">
        <f aca="false">IF(D664="x",0,IF(C714&lt;1,0,IF(C714&gt;1,1)))</f>
        <v>0</v>
      </c>
      <c r="C714" s="143"/>
      <c r="D714" s="133"/>
      <c r="E714" s="219" t="s">
        <v>180</v>
      </c>
    </row>
    <row r="715" customFormat="false" ht="15" hidden="false" customHeight="false" outlineLevel="0" collapsed="false">
      <c r="A715" s="27" t="n">
        <v>3000</v>
      </c>
      <c r="B715" s="210" t="n">
        <f aca="false">IF(D665="x",0,IF(C715&lt;1,0,IF(C715&gt;1,1)))</f>
        <v>0</v>
      </c>
      <c r="C715" s="143"/>
      <c r="D715" s="133"/>
      <c r="E715" s="219" t="s">
        <v>180</v>
      </c>
    </row>
    <row r="716" customFormat="false" ht="15" hidden="false" customHeight="false" outlineLevel="0" collapsed="false">
      <c r="A716" s="27" t="n">
        <v>3001</v>
      </c>
      <c r="B716" s="210" t="n">
        <f aca="false">IF(D666="x",0,IF(C716&lt;1,0,IF(C716&gt;1,1)))</f>
        <v>0</v>
      </c>
      <c r="C716" s="143"/>
      <c r="D716" s="133"/>
      <c r="E716" s="219" t="s">
        <v>180</v>
      </c>
    </row>
    <row r="717" customFormat="false" ht="15" hidden="false" customHeight="false" outlineLevel="0" collapsed="false">
      <c r="A717" s="27" t="n">
        <v>3002</v>
      </c>
      <c r="B717" s="210" t="n">
        <f aca="false">IF(D667="x",0,IF(C717&lt;1,0,IF(C717&gt;1,1)))</f>
        <v>0</v>
      </c>
      <c r="C717" s="143"/>
      <c r="D717" s="133"/>
      <c r="E717" s="219" t="s">
        <v>180</v>
      </c>
    </row>
    <row r="718" customFormat="false" ht="15" hidden="false" customHeight="false" outlineLevel="0" collapsed="false">
      <c r="A718" s="27" t="n">
        <v>3003</v>
      </c>
      <c r="B718" s="210" t="n">
        <f aca="false">IF(D668="x",0,IF(C718&lt;1,0,IF(C718&gt;1,1)))</f>
        <v>0</v>
      </c>
      <c r="C718" s="143"/>
      <c r="D718" s="133"/>
      <c r="E718" s="219" t="s">
        <v>180</v>
      </c>
    </row>
    <row r="719" customFormat="false" ht="15" hidden="false" customHeight="false" outlineLevel="0" collapsed="false">
      <c r="A719" s="27" t="n">
        <v>3004</v>
      </c>
      <c r="B719" s="210" t="n">
        <f aca="false">IF(D669="x",0,IF(C719&lt;1,0,IF(C719&gt;1,1)))</f>
        <v>0</v>
      </c>
      <c r="C719" s="143"/>
      <c r="D719" s="133"/>
      <c r="E719" s="219" t="s">
        <v>180</v>
      </c>
    </row>
    <row r="720" customFormat="false" ht="15" hidden="false" customHeight="false" outlineLevel="0" collapsed="false">
      <c r="A720" s="27" t="n">
        <v>3005</v>
      </c>
      <c r="B720" s="210" t="n">
        <f aca="false">IF(D670="x",0,IF(C720&lt;1,0,IF(C720&gt;1,1)))</f>
        <v>0</v>
      </c>
      <c r="C720" s="143"/>
      <c r="D720" s="133"/>
      <c r="E720" s="219" t="s">
        <v>180</v>
      </c>
    </row>
    <row r="721" customFormat="false" ht="15" hidden="false" customHeight="false" outlineLevel="0" collapsed="false">
      <c r="A721" s="27" t="n">
        <v>3006</v>
      </c>
      <c r="B721" s="210" t="n">
        <f aca="false">IF(D671="x",0,IF(C721&lt;1,0,IF(C721&gt;1,1)))</f>
        <v>0</v>
      </c>
      <c r="C721" s="143"/>
      <c r="D721" s="133"/>
      <c r="E721" s="219" t="s">
        <v>180</v>
      </c>
    </row>
    <row r="722" customFormat="false" ht="15" hidden="false" customHeight="false" outlineLevel="0" collapsed="false">
      <c r="A722" s="27" t="n">
        <v>3007</v>
      </c>
      <c r="B722" s="210" t="n">
        <f aca="false">IF(D672="x",0,IF(C722&lt;1,0,IF(C722&gt;1,1)))</f>
        <v>0</v>
      </c>
      <c r="C722" s="143"/>
      <c r="D722" s="133"/>
      <c r="E722" s="219" t="s">
        <v>180</v>
      </c>
    </row>
    <row r="723" customFormat="false" ht="15" hidden="false" customHeight="false" outlineLevel="0" collapsed="false">
      <c r="A723" s="27" t="n">
        <v>3008</v>
      </c>
      <c r="B723" s="210" t="n">
        <f aca="false">IF(D673="x",0,IF(C723&lt;1,0,IF(C723&gt;1,1)))</f>
        <v>1</v>
      </c>
      <c r="C723" s="225" t="n">
        <v>116</v>
      </c>
      <c r="D723" s="133"/>
      <c r="E723" s="219" t="s">
        <v>180</v>
      </c>
      <c r="F723" s="226"/>
      <c r="G723" s="227"/>
    </row>
    <row r="724" customFormat="false" ht="15" hidden="false" customHeight="false" outlineLevel="0" collapsed="false">
      <c r="A724" s="27" t="n">
        <v>3009</v>
      </c>
      <c r="B724" s="210" t="n">
        <f aca="false">IF(D674="x",0,IF(C724&lt;1,0,IF(C724&gt;1,1)))</f>
        <v>1</v>
      </c>
      <c r="C724" s="225" t="n">
        <v>117.65</v>
      </c>
      <c r="D724" s="133"/>
      <c r="E724" s="219" t="s">
        <v>180</v>
      </c>
      <c r="F724" s="226"/>
      <c r="G724" s="227"/>
    </row>
    <row r="725" customFormat="false" ht="15" hidden="false" customHeight="false" outlineLevel="0" collapsed="false">
      <c r="A725" s="27" t="n">
        <v>3010</v>
      </c>
      <c r="B725" s="210" t="n">
        <f aca="false">IF(D675="x",0,IF(C725&lt;1,0,IF(C725&gt;1,1)))</f>
        <v>1</v>
      </c>
      <c r="C725" s="225" t="n">
        <v>117.32</v>
      </c>
      <c r="D725" s="133"/>
      <c r="E725" s="219" t="s">
        <v>180</v>
      </c>
      <c r="F725" s="226"/>
      <c r="G725" s="227"/>
    </row>
    <row r="726" customFormat="false" ht="15" hidden="false" customHeight="false" outlineLevel="0" collapsed="false">
      <c r="A726" s="27" t="n">
        <v>3011</v>
      </c>
      <c r="B726" s="210" t="n">
        <f aca="false">IF(D676="x",0,IF(C726&lt;1,0,IF(C726&gt;1,1)))</f>
        <v>1</v>
      </c>
      <c r="C726" s="225" t="n">
        <v>116.23</v>
      </c>
      <c r="D726" s="133"/>
      <c r="E726" s="219" t="s">
        <v>180</v>
      </c>
      <c r="F726" s="226"/>
      <c r="G726" s="227"/>
    </row>
    <row r="727" customFormat="false" ht="15" hidden="false" customHeight="false" outlineLevel="0" collapsed="false">
      <c r="A727" s="27" t="n">
        <v>3012</v>
      </c>
      <c r="B727" s="210" t="n">
        <f aca="false">IF(D677="x",0,IF(C727&lt;1,0,IF(C727&gt;1,1)))</f>
        <v>0</v>
      </c>
      <c r="C727" s="225"/>
      <c r="D727" s="133"/>
      <c r="E727" s="219" t="s">
        <v>180</v>
      </c>
      <c r="F727" s="226"/>
      <c r="G727" s="227"/>
    </row>
    <row r="728" customFormat="false" ht="15" hidden="false" customHeight="false" outlineLevel="0" collapsed="false">
      <c r="A728" s="27" t="n">
        <v>3013</v>
      </c>
      <c r="B728" s="210" t="n">
        <f aca="false">IF(D678="x",0,IF(C728&lt;1,0,IF(C728&gt;1,1)))</f>
        <v>1</v>
      </c>
      <c r="C728" s="225" t="n">
        <v>117.17</v>
      </c>
      <c r="D728" s="133"/>
      <c r="E728" s="219" t="s">
        <v>180</v>
      </c>
      <c r="F728" s="226"/>
      <c r="G728" s="227"/>
    </row>
    <row r="729" customFormat="false" ht="15" hidden="false" customHeight="false" outlineLevel="0" collapsed="false">
      <c r="A729" s="27" t="n">
        <v>3014</v>
      </c>
      <c r="B729" s="210" t="n">
        <f aca="false">IF(D679="x",0,IF(C729&lt;1,0,IF(C729&gt;1,1)))</f>
        <v>0</v>
      </c>
      <c r="C729" s="225"/>
      <c r="D729" s="133"/>
      <c r="E729" s="219" t="s">
        <v>180</v>
      </c>
      <c r="F729" s="226"/>
      <c r="G729" s="227"/>
    </row>
    <row r="730" customFormat="false" ht="15" hidden="false" customHeight="false" outlineLevel="0" collapsed="false">
      <c r="A730" s="27" t="n">
        <v>3015</v>
      </c>
      <c r="B730" s="210" t="n">
        <f aca="false">IF(D680="x",0,IF(C730&lt;1,0,IF(C730&gt;1,1)))</f>
        <v>0</v>
      </c>
      <c r="C730" s="225"/>
      <c r="D730" s="133"/>
      <c r="E730" s="219" t="s">
        <v>180</v>
      </c>
      <c r="F730" s="226"/>
      <c r="G730" s="227"/>
    </row>
    <row r="731" customFormat="false" ht="15" hidden="false" customHeight="false" outlineLevel="0" collapsed="false">
      <c r="A731" s="27" t="n">
        <v>3016</v>
      </c>
      <c r="B731" s="210" t="n">
        <f aca="false">IF(D681="x",0,IF(C731&lt;1,0,IF(C731&gt;1,1)))</f>
        <v>0</v>
      </c>
      <c r="C731" s="225"/>
      <c r="D731" s="133"/>
      <c r="E731" s="219" t="s">
        <v>180</v>
      </c>
      <c r="F731" s="226"/>
      <c r="G731" s="227"/>
    </row>
    <row r="732" customFormat="false" ht="15" hidden="false" customHeight="false" outlineLevel="0" collapsed="false">
      <c r="A732" s="27" t="n">
        <v>3017</v>
      </c>
      <c r="B732" s="210" t="n">
        <f aca="false">IF(D682="x",0,IF(C732&lt;1,0,IF(C732&gt;1,1)))</f>
        <v>0</v>
      </c>
      <c r="C732" s="225"/>
      <c r="D732" s="133"/>
      <c r="E732" s="219" t="s">
        <v>180</v>
      </c>
      <c r="F732" s="226"/>
      <c r="G732" s="227"/>
    </row>
    <row r="733" customFormat="false" ht="15" hidden="false" customHeight="false" outlineLevel="0" collapsed="false">
      <c r="A733" s="27" t="n">
        <v>3018</v>
      </c>
      <c r="B733" s="210" t="n">
        <f aca="false">IF(D683="x",0,IF(C733&lt;1,0,IF(C733&gt;1,1)))</f>
        <v>0</v>
      </c>
      <c r="C733" s="225"/>
      <c r="D733" s="133"/>
      <c r="E733" s="219" t="s">
        <v>180</v>
      </c>
      <c r="F733" s="226"/>
      <c r="G733" s="227"/>
    </row>
    <row r="734" customFormat="false" ht="15" hidden="false" customHeight="false" outlineLevel="0" collapsed="false">
      <c r="A734" s="27" t="n">
        <v>3019</v>
      </c>
      <c r="B734" s="210" t="n">
        <f aca="false">IF(D684="x",0,IF(C734&lt;1,0,IF(C734&gt;1,1)))</f>
        <v>0</v>
      </c>
      <c r="C734" s="225"/>
      <c r="D734" s="133"/>
      <c r="E734" s="219" t="s">
        <v>180</v>
      </c>
      <c r="F734" s="226"/>
      <c r="G734" s="227"/>
    </row>
    <row r="735" customFormat="false" ht="15" hidden="false" customHeight="false" outlineLevel="0" collapsed="false">
      <c r="A735" s="27" t="n">
        <v>3020</v>
      </c>
      <c r="B735" s="210" t="n">
        <f aca="false">IF(D685="x",0,IF(C735&lt;1,0,IF(C735&gt;1,1)))</f>
        <v>0</v>
      </c>
      <c r="C735" s="225"/>
      <c r="D735" s="133"/>
      <c r="E735" s="219" t="s">
        <v>180</v>
      </c>
      <c r="F735" s="226"/>
      <c r="G735" s="227"/>
    </row>
    <row r="736" customFormat="false" ht="15" hidden="false" customHeight="false" outlineLevel="0" collapsed="false">
      <c r="A736" s="27" t="n">
        <v>3021</v>
      </c>
      <c r="B736" s="210" t="n">
        <f aca="false">IF(D686="x",0,IF(C736&lt;1,0,IF(C736&gt;1,1)))</f>
        <v>1</v>
      </c>
      <c r="C736" s="225" t="n">
        <v>112.648603421374</v>
      </c>
      <c r="D736" s="133"/>
      <c r="E736" s="219" t="s">
        <v>180</v>
      </c>
      <c r="F736" s="226"/>
      <c r="G736" s="227"/>
    </row>
    <row r="737" customFormat="false" ht="15" hidden="false" customHeight="false" outlineLevel="0" collapsed="false">
      <c r="A737" s="27" t="n">
        <v>3022</v>
      </c>
      <c r="B737" s="210" t="n">
        <f aca="false">IF(D687="x",0,IF(C737&lt;1,0,IF(C737&gt;1,1)))</f>
        <v>0</v>
      </c>
      <c r="C737" s="225"/>
      <c r="D737" s="133"/>
      <c r="E737" s="219" t="s">
        <v>180</v>
      </c>
      <c r="F737" s="226"/>
      <c r="G737" s="227"/>
    </row>
    <row r="738" customFormat="false" ht="15" hidden="false" customHeight="false" outlineLevel="0" collapsed="false">
      <c r="A738" s="27" t="n">
        <v>3023</v>
      </c>
      <c r="B738" s="210" t="n">
        <f aca="false">IF(D688="x",0,IF(C738&lt;1,0,IF(C738&gt;1,1)))</f>
        <v>0</v>
      </c>
      <c r="C738" s="225"/>
      <c r="D738" s="133"/>
      <c r="E738" s="219" t="s">
        <v>180</v>
      </c>
      <c r="F738" s="226"/>
      <c r="G738" s="227"/>
    </row>
    <row r="739" customFormat="false" ht="15" hidden="false" customHeight="false" outlineLevel="0" collapsed="false">
      <c r="A739" s="27" t="n">
        <v>3024</v>
      </c>
      <c r="B739" s="210" t="n">
        <f aca="false">IF(D689="x",0,IF(C739&lt;1,0,IF(C739&gt;1,1)))</f>
        <v>1</v>
      </c>
      <c r="C739" s="225" t="n">
        <v>114.028488103567</v>
      </c>
      <c r="D739" s="133"/>
      <c r="E739" s="219" t="s">
        <v>180</v>
      </c>
      <c r="F739" s="226"/>
      <c r="G739" s="227"/>
    </row>
    <row r="740" customFormat="false" ht="15" hidden="false" customHeight="false" outlineLevel="0" collapsed="false">
      <c r="A740" s="27" t="n">
        <v>3025</v>
      </c>
      <c r="B740" s="210" t="n">
        <f aca="false">IF(D690="x",0,IF(C740&lt;1,0,IF(C740&gt;1,1)))</f>
        <v>0</v>
      </c>
      <c r="C740" s="225"/>
      <c r="D740" s="133"/>
      <c r="E740" s="219" t="s">
        <v>180</v>
      </c>
      <c r="F740" s="226"/>
      <c r="G740" s="227"/>
    </row>
    <row r="741" customFormat="false" ht="15" hidden="false" customHeight="false" outlineLevel="0" collapsed="false">
      <c r="A741" s="27" t="n">
        <v>3026</v>
      </c>
      <c r="B741" s="210" t="n">
        <f aca="false">IF(D691="x",0,IF(C741&lt;1,0,IF(C741&gt;1,1)))</f>
        <v>1</v>
      </c>
      <c r="C741" s="225" t="n">
        <v>117.7</v>
      </c>
      <c r="D741" s="133"/>
      <c r="E741" s="219" t="s">
        <v>180</v>
      </c>
      <c r="F741" s="226"/>
      <c r="G741" s="227"/>
    </row>
    <row r="742" customFormat="false" ht="15" hidden="false" customHeight="false" outlineLevel="0" collapsed="false">
      <c r="A742" s="27" t="n">
        <v>3027</v>
      </c>
      <c r="B742" s="210" t="n">
        <f aca="false">IF(D692="x",0,IF(C742&lt;1,0,IF(C742&gt;1,1)))</f>
        <v>1</v>
      </c>
      <c r="C742" s="225" t="n">
        <v>116.45</v>
      </c>
      <c r="D742" s="133"/>
      <c r="E742" s="219" t="s">
        <v>180</v>
      </c>
      <c r="F742" s="226"/>
      <c r="G742" s="227"/>
    </row>
    <row r="743" customFormat="false" ht="15" hidden="false" customHeight="false" outlineLevel="0" collapsed="false">
      <c r="A743" s="27" t="n">
        <v>3028</v>
      </c>
      <c r="B743" s="210" t="n">
        <f aca="false">IF(D693="x",0,IF(C743&lt;1,0,IF(C743&gt;1,1)))</f>
        <v>1</v>
      </c>
      <c r="C743" s="225" t="n">
        <v>115.96</v>
      </c>
      <c r="D743" s="133"/>
      <c r="E743" s="219" t="s">
        <v>180</v>
      </c>
      <c r="F743" s="226"/>
      <c r="G743" s="227"/>
    </row>
    <row r="744" customFormat="false" ht="15" hidden="false" customHeight="false" outlineLevel="0" collapsed="false">
      <c r="A744" s="27" t="n">
        <v>3029</v>
      </c>
      <c r="B744" s="210" t="n">
        <f aca="false">IF(D694="x",0,IF(C744&lt;1,0,IF(C744&gt;1,1)))</f>
        <v>0</v>
      </c>
      <c r="C744" s="225"/>
      <c r="D744" s="133"/>
      <c r="E744" s="219" t="s">
        <v>180</v>
      </c>
      <c r="F744" s="226"/>
      <c r="G744" s="227"/>
    </row>
    <row r="745" customFormat="false" ht="15" hidden="false" customHeight="false" outlineLevel="0" collapsed="false">
      <c r="A745" s="27" t="n">
        <v>3030</v>
      </c>
      <c r="B745" s="210" t="n">
        <f aca="false">IF(D695="x",0,IF(C745&lt;1,0,IF(C745&gt;1,1)))</f>
        <v>0</v>
      </c>
      <c r="C745" s="225"/>
      <c r="D745" s="133"/>
      <c r="E745" s="219" t="s">
        <v>180</v>
      </c>
      <c r="F745" s="226"/>
      <c r="G745" s="227"/>
    </row>
    <row r="746" customFormat="false" ht="15" hidden="false" customHeight="false" outlineLevel="0" collapsed="false">
      <c r="A746" s="27" t="n">
        <v>3031</v>
      </c>
      <c r="B746" s="210" t="n">
        <f aca="false">IF(D696="x",0,IF(C746&lt;1,0,IF(C746&gt;1,1)))</f>
        <v>1</v>
      </c>
      <c r="C746" s="225" t="n">
        <v>117.56</v>
      </c>
      <c r="D746" s="133"/>
      <c r="E746" s="219" t="s">
        <v>180</v>
      </c>
      <c r="F746" s="226"/>
      <c r="G746" s="227"/>
    </row>
    <row r="747" customFormat="false" ht="15" hidden="false" customHeight="false" outlineLevel="0" collapsed="false">
      <c r="A747" s="27" t="n">
        <v>3032</v>
      </c>
      <c r="B747" s="210" t="n">
        <f aca="false">IF(D697="x",0,IF(C747&lt;1,0,IF(C747&gt;1,1)))</f>
        <v>0</v>
      </c>
      <c r="C747" s="225"/>
      <c r="D747" s="133"/>
      <c r="E747" s="219" t="s">
        <v>180</v>
      </c>
      <c r="F747" s="226"/>
      <c r="G747" s="227"/>
    </row>
    <row r="748" customFormat="false" ht="15" hidden="false" customHeight="false" outlineLevel="0" collapsed="false">
      <c r="A748" s="27" t="n">
        <v>3033</v>
      </c>
      <c r="B748" s="210" t="n">
        <f aca="false">IF(D698="x",0,IF(C748&lt;1,0,IF(C748&gt;1,1)))</f>
        <v>0</v>
      </c>
      <c r="C748" s="225"/>
      <c r="D748" s="133"/>
      <c r="E748" s="219" t="s">
        <v>180</v>
      </c>
      <c r="F748" s="226"/>
      <c r="G748" s="227"/>
    </row>
    <row r="749" customFormat="false" ht="15" hidden="false" customHeight="false" outlineLevel="0" collapsed="false">
      <c r="A749" s="27" t="n">
        <v>3034</v>
      </c>
      <c r="B749" s="210" t="n">
        <f aca="false">IF(D699="x",0,IF(C749&lt;1,0,IF(C749&gt;1,1)))</f>
        <v>1</v>
      </c>
      <c r="C749" s="225" t="n">
        <v>116.21</v>
      </c>
      <c r="D749" s="133"/>
      <c r="E749" s="219" t="s">
        <v>180</v>
      </c>
      <c r="F749" s="226"/>
      <c r="G749" s="227"/>
    </row>
    <row r="750" customFormat="false" ht="15" hidden="false" customHeight="false" outlineLevel="0" collapsed="false">
      <c r="A750" s="27" t="n">
        <v>3035</v>
      </c>
      <c r="B750" s="210" t="n">
        <f aca="false">IF(D700="x",0,IF(C750&lt;1,0,IF(C750&gt;1,1)))</f>
        <v>1</v>
      </c>
      <c r="C750" s="225" t="n">
        <v>115.67</v>
      </c>
      <c r="D750" s="133"/>
      <c r="E750" s="219" t="s">
        <v>180</v>
      </c>
      <c r="F750" s="226"/>
      <c r="G750" s="227"/>
    </row>
    <row r="751" customFormat="false" ht="15" hidden="false" customHeight="false" outlineLevel="0" collapsed="false">
      <c r="A751" s="27" t="n">
        <v>3036</v>
      </c>
      <c r="B751" s="210" t="n">
        <f aca="false">IF(D701="x",0,IF(C751&lt;1,0,IF(C751&gt;1,1)))</f>
        <v>0</v>
      </c>
      <c r="C751" s="225"/>
      <c r="D751" s="133"/>
      <c r="E751" s="219" t="s">
        <v>180</v>
      </c>
      <c r="F751" s="226"/>
      <c r="G751" s="227"/>
    </row>
    <row r="752" customFormat="false" ht="15" hidden="false" customHeight="false" outlineLevel="0" collapsed="false">
      <c r="A752" s="27" t="n">
        <v>3037</v>
      </c>
      <c r="B752" s="210" t="n">
        <f aca="false">IF(D702="x",0,IF(C752&lt;1,0,IF(C752&gt;1,1)))</f>
        <v>0</v>
      </c>
      <c r="C752" s="225"/>
      <c r="D752" s="133"/>
      <c r="E752" s="219" t="s">
        <v>180</v>
      </c>
      <c r="F752" s="226"/>
      <c r="G752" s="227"/>
    </row>
    <row r="753" customFormat="false" ht="15" hidden="false" customHeight="false" outlineLevel="0" collapsed="false">
      <c r="A753" s="27" t="n">
        <v>3038</v>
      </c>
      <c r="B753" s="210" t="n">
        <f aca="false">IF(D703="x",0,IF(C753&lt;1,0,IF(C753&gt;1,1)))</f>
        <v>1</v>
      </c>
      <c r="C753" s="225" t="n">
        <v>115.95</v>
      </c>
      <c r="D753" s="133"/>
      <c r="E753" s="219" t="s">
        <v>180</v>
      </c>
      <c r="F753" s="226"/>
      <c r="G753" s="227"/>
    </row>
    <row r="754" customFormat="false" ht="15" hidden="false" customHeight="false" outlineLevel="0" collapsed="false">
      <c r="A754" s="27" t="n">
        <v>3039</v>
      </c>
      <c r="B754" s="210" t="n">
        <f aca="false">IF(D704="x",0,IF(C754&lt;1,0,IF(C754&gt;1,1)))</f>
        <v>1</v>
      </c>
      <c r="C754" s="225" t="n">
        <v>116.46</v>
      </c>
      <c r="D754" s="133"/>
      <c r="E754" s="219" t="s">
        <v>180</v>
      </c>
      <c r="F754" s="226"/>
      <c r="G754" s="227"/>
    </row>
    <row r="755" customFormat="false" ht="15" hidden="false" customHeight="false" outlineLevel="0" collapsed="false">
      <c r="A755" s="27" t="n">
        <v>3040</v>
      </c>
      <c r="B755" s="210" t="n">
        <f aca="false">IF(D705="x",0,IF(C755&lt;1,0,IF(C755&gt;1,1)))</f>
        <v>0</v>
      </c>
      <c r="C755" s="225"/>
      <c r="D755" s="133"/>
      <c r="E755" s="219" t="s">
        <v>180</v>
      </c>
      <c r="F755" s="226"/>
      <c r="G755" s="227"/>
    </row>
    <row r="756" customFormat="false" ht="15" hidden="false" customHeight="false" outlineLevel="0" collapsed="false">
      <c r="A756" s="27" t="n">
        <v>3041</v>
      </c>
      <c r="B756" s="210" t="n">
        <f aca="false">IF(D706="x",0,IF(C756&lt;1,0,IF(C756&gt;1,1)))</f>
        <v>0</v>
      </c>
      <c r="C756" s="225"/>
      <c r="D756" s="133"/>
      <c r="E756" s="219" t="s">
        <v>180</v>
      </c>
      <c r="F756" s="226"/>
      <c r="G756" s="227"/>
    </row>
    <row r="757" customFormat="false" ht="15" hidden="false" customHeight="false" outlineLevel="0" collapsed="false">
      <c r="A757" s="27" t="n">
        <v>3042</v>
      </c>
      <c r="B757" s="210" t="n">
        <f aca="false">IF(D707="x",0,IF(C757&lt;1,0,IF(C757&gt;1,1)))</f>
        <v>1</v>
      </c>
      <c r="C757" s="225" t="n">
        <v>117.21</v>
      </c>
      <c r="D757" s="133"/>
      <c r="E757" s="219" t="s">
        <v>180</v>
      </c>
      <c r="F757" s="226"/>
      <c r="G757" s="227"/>
    </row>
    <row r="758" customFormat="false" ht="15" hidden="false" customHeight="false" outlineLevel="0" collapsed="false">
      <c r="A758" s="27" t="n">
        <v>3043</v>
      </c>
      <c r="B758" s="210" t="n">
        <f aca="false">IF(D708="x",0,IF(C758&lt;1,0,IF(C758&gt;1,1)))</f>
        <v>0</v>
      </c>
      <c r="C758" s="225"/>
      <c r="D758" s="133"/>
      <c r="E758" s="219" t="s">
        <v>180</v>
      </c>
      <c r="F758" s="226"/>
      <c r="G758" s="227"/>
    </row>
    <row r="759" customFormat="false" ht="15" hidden="false" customHeight="false" outlineLevel="0" collapsed="false">
      <c r="A759" s="27" t="n">
        <v>3044</v>
      </c>
      <c r="B759" s="210" t="n">
        <f aca="false">IF(D709="x",0,IF(C759&lt;1,0,IF(C759&gt;1,1)))</f>
        <v>0</v>
      </c>
      <c r="C759" s="225"/>
      <c r="D759" s="133"/>
      <c r="E759" s="219" t="s">
        <v>180</v>
      </c>
      <c r="F759" s="226"/>
      <c r="G759" s="227"/>
    </row>
    <row r="760" customFormat="false" ht="15" hidden="false" customHeight="false" outlineLevel="0" collapsed="false">
      <c r="A760" s="27" t="n">
        <v>3045</v>
      </c>
      <c r="B760" s="210" t="n">
        <f aca="false">IF(D710="x",0,IF(C760&lt;1,0,IF(C760&gt;1,1)))</f>
        <v>1</v>
      </c>
      <c r="C760" s="225" t="n">
        <v>118.7</v>
      </c>
      <c r="D760" s="133"/>
      <c r="E760" s="219" t="s">
        <v>180</v>
      </c>
      <c r="F760" s="226"/>
      <c r="G760" s="227"/>
    </row>
    <row r="761" customFormat="false" ht="15" hidden="false" customHeight="false" outlineLevel="0" collapsed="false">
      <c r="A761" s="27" t="n">
        <v>3046</v>
      </c>
      <c r="B761" s="210" t="n">
        <f aca="false">IF(D711="x",0,IF(C761&lt;1,0,IF(C761&gt;1,1)))</f>
        <v>0</v>
      </c>
      <c r="C761" s="225"/>
      <c r="D761" s="133"/>
      <c r="E761" s="219" t="s">
        <v>180</v>
      </c>
      <c r="F761" s="226"/>
      <c r="G761" s="227"/>
    </row>
    <row r="762" customFormat="false" ht="15" hidden="false" customHeight="false" outlineLevel="0" collapsed="false">
      <c r="A762" s="27" t="n">
        <v>3047</v>
      </c>
      <c r="B762" s="210" t="n">
        <f aca="false">IF(D712="x",0,IF(C762&lt;1,0,IF(C762&gt;1,1)))</f>
        <v>0</v>
      </c>
      <c r="C762" s="225"/>
      <c r="D762" s="133"/>
      <c r="E762" s="219" t="s">
        <v>180</v>
      </c>
      <c r="F762" s="226"/>
      <c r="G762" s="227"/>
    </row>
    <row r="763" customFormat="false" ht="15" hidden="false" customHeight="false" outlineLevel="0" collapsed="false">
      <c r="A763" s="27" t="n">
        <v>3048</v>
      </c>
      <c r="B763" s="210" t="n">
        <f aca="false">IF(D713="x",0,IF(C763&lt;1,0,IF(C763&gt;1,1)))</f>
        <v>0</v>
      </c>
      <c r="C763" s="225"/>
      <c r="D763" s="133"/>
      <c r="E763" s="219" t="s">
        <v>180</v>
      </c>
      <c r="F763" s="226"/>
      <c r="G763" s="227"/>
    </row>
    <row r="764" customFormat="false" ht="15" hidden="false" customHeight="false" outlineLevel="0" collapsed="false">
      <c r="A764" s="27" t="n">
        <v>3049</v>
      </c>
      <c r="B764" s="210" t="n">
        <f aca="false">IF(D714="x",0,IF(C764&lt;1,0,IF(C764&gt;1,1)))</f>
        <v>1</v>
      </c>
      <c r="C764" s="225" t="n">
        <v>115.27</v>
      </c>
      <c r="D764" s="133"/>
      <c r="E764" s="219" t="s">
        <v>180</v>
      </c>
      <c r="F764" s="226"/>
      <c r="G764" s="227"/>
    </row>
    <row r="765" customFormat="false" ht="15" hidden="false" customHeight="false" outlineLevel="0" collapsed="false">
      <c r="A765" s="27" t="n">
        <v>3050</v>
      </c>
      <c r="B765" s="210" t="n">
        <f aca="false">IF(D715="x",0,IF(C765&lt;1,0,IF(C765&gt;1,1)))</f>
        <v>1</v>
      </c>
      <c r="C765" s="225" t="n">
        <v>116.74</v>
      </c>
      <c r="D765" s="133"/>
      <c r="E765" s="219" t="s">
        <v>180</v>
      </c>
      <c r="F765" s="226"/>
      <c r="G765" s="227"/>
    </row>
    <row r="766" customFormat="false" ht="15" hidden="false" customHeight="false" outlineLevel="0" collapsed="false">
      <c r="A766" s="27" t="n">
        <v>3051</v>
      </c>
      <c r="B766" s="210" t="n">
        <f aca="false">IF(D716="x",0,IF(C766&lt;1,0,IF(C766&gt;1,1)))</f>
        <v>1</v>
      </c>
      <c r="C766" s="225" t="n">
        <v>117.34</v>
      </c>
      <c r="D766" s="133"/>
      <c r="E766" s="219" t="s">
        <v>180</v>
      </c>
      <c r="F766" s="226"/>
      <c r="G766" s="227"/>
    </row>
    <row r="767" customFormat="false" ht="15" hidden="false" customHeight="false" outlineLevel="0" collapsed="false">
      <c r="A767" s="27" t="n">
        <v>3052</v>
      </c>
      <c r="B767" s="210" t="n">
        <f aca="false">IF(D717="x",0,IF(C767&lt;1,0,IF(C767&gt;1,1)))</f>
        <v>0</v>
      </c>
      <c r="C767" s="225"/>
      <c r="D767" s="133"/>
      <c r="E767" s="219" t="s">
        <v>180</v>
      </c>
      <c r="F767" s="226"/>
      <c r="G767" s="227"/>
    </row>
    <row r="768" customFormat="false" ht="15" hidden="false" customHeight="false" outlineLevel="0" collapsed="false">
      <c r="A768" s="27" t="n">
        <v>3053</v>
      </c>
      <c r="B768" s="210" t="n">
        <f aca="false">IF(D718="x",0,IF(C768&lt;1,0,IF(C768&gt;1,1)))</f>
        <v>1</v>
      </c>
      <c r="C768" s="225" t="n">
        <v>116.42</v>
      </c>
      <c r="D768" s="133"/>
      <c r="E768" s="219" t="s">
        <v>180</v>
      </c>
      <c r="F768" s="226"/>
      <c r="G768" s="227"/>
    </row>
    <row r="769" customFormat="false" ht="15" hidden="false" customHeight="false" outlineLevel="0" collapsed="false">
      <c r="A769" s="27" t="n">
        <v>3054</v>
      </c>
      <c r="B769" s="210" t="n">
        <f aca="false">IF(D719="x",0,IF(C769&lt;1,0,IF(C769&gt;1,1)))</f>
        <v>1</v>
      </c>
      <c r="C769" s="225" t="n">
        <v>115.39</v>
      </c>
      <c r="D769" s="133"/>
      <c r="E769" s="219" t="s">
        <v>180</v>
      </c>
      <c r="F769" s="226"/>
      <c r="G769" s="227"/>
    </row>
    <row r="770" customFormat="false" ht="15" hidden="false" customHeight="false" outlineLevel="0" collapsed="false">
      <c r="A770" s="27" t="n">
        <v>3055</v>
      </c>
      <c r="B770" s="210" t="n">
        <f aca="false">IF(D720="x",0,IF(C770&lt;1,0,IF(C770&gt;1,1)))</f>
        <v>1</v>
      </c>
      <c r="C770" s="225" t="n">
        <v>117.53</v>
      </c>
      <c r="D770" s="133"/>
      <c r="E770" s="219" t="s">
        <v>180</v>
      </c>
      <c r="F770" s="226"/>
      <c r="G770" s="227"/>
    </row>
    <row r="771" customFormat="false" ht="15" hidden="false" customHeight="false" outlineLevel="0" collapsed="false">
      <c r="A771" s="27" t="n">
        <v>3056</v>
      </c>
      <c r="B771" s="210" t="n">
        <f aca="false">IF(D721="x",0,IF(C771&lt;1,0,IF(C771&gt;1,1)))</f>
        <v>0</v>
      </c>
      <c r="C771" s="143"/>
      <c r="D771" s="133"/>
      <c r="E771" s="219" t="s">
        <v>180</v>
      </c>
    </row>
    <row r="772" customFormat="false" ht="15" hidden="false" customHeight="false" outlineLevel="0" collapsed="false">
      <c r="A772" s="27" t="n">
        <v>3057</v>
      </c>
      <c r="B772" s="210" t="n">
        <f aca="false">IF(D722="x",0,IF(C772&lt;1,0,IF(C772&gt;1,1)))</f>
        <v>0</v>
      </c>
      <c r="C772" s="143"/>
      <c r="D772" s="133"/>
      <c r="E772" s="219" t="s">
        <v>180</v>
      </c>
    </row>
    <row r="773" customFormat="false" ht="15" hidden="false" customHeight="false" outlineLevel="0" collapsed="false">
      <c r="A773" s="27" t="n">
        <v>3058</v>
      </c>
      <c r="B773" s="210" t="n">
        <f aca="false">IF(D723="x",0,IF(C773&lt;1,0,IF(C773&gt;1,1)))</f>
        <v>0</v>
      </c>
      <c r="C773" s="143"/>
      <c r="D773" s="133"/>
      <c r="E773" s="219" t="s">
        <v>180</v>
      </c>
    </row>
    <row r="774" customFormat="false" ht="15" hidden="false" customHeight="false" outlineLevel="0" collapsed="false">
      <c r="A774" s="27" t="n">
        <v>3059</v>
      </c>
      <c r="B774" s="210" t="n">
        <f aca="false">IF(D724="x",0,IF(C774&lt;1,0,IF(C774&gt;1,1)))</f>
        <v>0</v>
      </c>
      <c r="C774" s="143"/>
      <c r="D774" s="133"/>
      <c r="E774" s="219" t="s">
        <v>180</v>
      </c>
    </row>
    <row r="775" customFormat="false" ht="15" hidden="false" customHeight="false" outlineLevel="0" collapsed="false">
      <c r="A775" s="27" t="n">
        <v>3060</v>
      </c>
      <c r="B775" s="210" t="n">
        <f aca="false">IF(D725="x",0,IF(C775&lt;1,0,IF(C775&gt;1,1)))</f>
        <v>0</v>
      </c>
      <c r="C775" s="143"/>
      <c r="D775" s="133"/>
      <c r="E775" s="219" t="s">
        <v>180</v>
      </c>
    </row>
    <row r="776" customFormat="false" ht="15" hidden="false" customHeight="false" outlineLevel="0" collapsed="false">
      <c r="A776" s="27" t="n">
        <v>3061</v>
      </c>
      <c r="B776" s="210" t="n">
        <f aca="false">IF(D726="x",0,IF(C776&lt;1,0,IF(C776&gt;1,1)))</f>
        <v>0</v>
      </c>
      <c r="C776" s="143"/>
      <c r="D776" s="133"/>
      <c r="E776" s="219" t="s">
        <v>180</v>
      </c>
    </row>
    <row r="777" customFormat="false" ht="15" hidden="false" customHeight="false" outlineLevel="0" collapsed="false">
      <c r="A777" s="27" t="n">
        <v>3062</v>
      </c>
      <c r="B777" s="210" t="n">
        <f aca="false">IF(D727="x",0,IF(C777&lt;1,0,IF(C777&gt;1,1)))</f>
        <v>0</v>
      </c>
      <c r="C777" s="143"/>
      <c r="D777" s="133"/>
      <c r="E777" s="219" t="s">
        <v>180</v>
      </c>
    </row>
    <row r="778" customFormat="false" ht="15" hidden="false" customHeight="false" outlineLevel="0" collapsed="false">
      <c r="A778" s="27" t="n">
        <v>3063</v>
      </c>
      <c r="B778" s="210" t="n">
        <f aca="false">IF(D728="x",0,IF(C778&lt;1,0,IF(C778&gt;1,1)))</f>
        <v>0</v>
      </c>
      <c r="C778" s="143"/>
      <c r="D778" s="133"/>
      <c r="E778" s="219" t="s">
        <v>180</v>
      </c>
    </row>
    <row r="779" customFormat="false" ht="15" hidden="false" customHeight="false" outlineLevel="0" collapsed="false">
      <c r="A779" s="27" t="n">
        <v>3064</v>
      </c>
      <c r="B779" s="210" t="n">
        <f aca="false">IF(D729="x",0,IF(C779&lt;1,0,IF(C779&gt;1,1)))</f>
        <v>0</v>
      </c>
      <c r="C779" s="143"/>
      <c r="D779" s="133"/>
      <c r="E779" s="219" t="s">
        <v>180</v>
      </c>
    </row>
    <row r="780" customFormat="false" ht="15" hidden="false" customHeight="false" outlineLevel="0" collapsed="false">
      <c r="A780" s="27" t="n">
        <v>3065</v>
      </c>
      <c r="B780" s="210" t="n">
        <f aca="false">IF(D730="x",0,IF(C780&lt;1,0,IF(C780&gt;1,1)))</f>
        <v>0</v>
      </c>
      <c r="C780" s="143"/>
      <c r="D780" s="133"/>
      <c r="E780" s="219" t="s">
        <v>180</v>
      </c>
    </row>
    <row r="781" customFormat="false" ht="15" hidden="false" customHeight="false" outlineLevel="0" collapsed="false">
      <c r="A781" s="27" t="n">
        <v>3066</v>
      </c>
      <c r="B781" s="210" t="n">
        <f aca="false">IF(D731="x",0,IF(C781&lt;1,0,IF(C781&gt;1,1)))</f>
        <v>0</v>
      </c>
      <c r="C781" s="143"/>
      <c r="D781" s="133"/>
      <c r="E781" s="219" t="s">
        <v>180</v>
      </c>
    </row>
    <row r="782" customFormat="false" ht="15" hidden="false" customHeight="false" outlineLevel="0" collapsed="false">
      <c r="A782" s="27" t="n">
        <v>3067</v>
      </c>
      <c r="B782" s="210" t="n">
        <f aca="false">IF(D732="x",0,IF(C782&lt;1,0,IF(C782&gt;1,1)))</f>
        <v>0</v>
      </c>
      <c r="C782" s="143"/>
      <c r="D782" s="133"/>
      <c r="E782" s="219" t="s">
        <v>180</v>
      </c>
    </row>
    <row r="783" customFormat="false" ht="15" hidden="false" customHeight="false" outlineLevel="0" collapsed="false">
      <c r="A783" s="27" t="n">
        <v>3068</v>
      </c>
      <c r="B783" s="210" t="n">
        <f aca="false">IF(D733="x",0,IF(C783&lt;1,0,IF(C783&gt;1,1)))</f>
        <v>0</v>
      </c>
      <c r="C783" s="143"/>
      <c r="D783" s="133"/>
      <c r="E783" s="219" t="s">
        <v>180</v>
      </c>
    </row>
    <row r="784" customFormat="false" ht="15" hidden="false" customHeight="false" outlineLevel="0" collapsed="false">
      <c r="A784" s="27" t="n">
        <v>3069</v>
      </c>
      <c r="B784" s="210" t="n">
        <f aca="false">IF(D734="x",0,IF(C784&lt;1,0,IF(C784&gt;1,1)))</f>
        <v>0</v>
      </c>
      <c r="C784" s="143"/>
      <c r="D784" s="133"/>
      <c r="E784" s="219" t="s">
        <v>180</v>
      </c>
    </row>
    <row r="785" customFormat="false" ht="15" hidden="false" customHeight="false" outlineLevel="0" collapsed="false">
      <c r="A785" s="27" t="n">
        <v>3070</v>
      </c>
      <c r="B785" s="210" t="n">
        <f aca="false">IF(D735="x",0,IF(C785&lt;1,0,IF(C785&gt;1,1)))</f>
        <v>0</v>
      </c>
      <c r="C785" s="143"/>
      <c r="D785" s="133"/>
      <c r="E785" s="219" t="s">
        <v>180</v>
      </c>
    </row>
    <row r="786" customFormat="false" ht="15" hidden="false" customHeight="false" outlineLevel="0" collapsed="false">
      <c r="A786" s="27" t="n">
        <v>3071</v>
      </c>
      <c r="B786" s="210" t="n">
        <f aca="false">IF(D736="x",0,IF(C786&lt;1,0,IF(C786&gt;1,1)))</f>
        <v>0</v>
      </c>
      <c r="C786" s="143"/>
      <c r="D786" s="133"/>
      <c r="E786" s="219" t="s">
        <v>180</v>
      </c>
    </row>
    <row r="787" customFormat="false" ht="15" hidden="false" customHeight="false" outlineLevel="0" collapsed="false">
      <c r="A787" s="27" t="n">
        <v>3072</v>
      </c>
      <c r="B787" s="210" t="n">
        <f aca="false">IF(D737="x",0,IF(C787&lt;1,0,IF(C787&gt;1,1)))</f>
        <v>0</v>
      </c>
      <c r="C787" s="143"/>
      <c r="D787" s="133"/>
      <c r="E787" s="219" t="s">
        <v>180</v>
      </c>
    </row>
    <row r="788" customFormat="false" ht="15" hidden="false" customHeight="false" outlineLevel="0" collapsed="false">
      <c r="A788" s="27" t="n">
        <v>3073</v>
      </c>
      <c r="B788" s="210" t="n">
        <f aca="false">IF(D738="x",0,IF(C788&lt;1,0,IF(C788&gt;1,1)))</f>
        <v>0</v>
      </c>
      <c r="C788" s="143"/>
      <c r="D788" s="133"/>
      <c r="E788" s="219" t="s">
        <v>180</v>
      </c>
    </row>
    <row r="789" customFormat="false" ht="15" hidden="false" customHeight="false" outlineLevel="0" collapsed="false">
      <c r="A789" s="27" t="n">
        <v>3074</v>
      </c>
      <c r="B789" s="210" t="n">
        <f aca="false">IF(D739="x",0,IF(C789&lt;1,0,IF(C789&gt;1,1)))</f>
        <v>0</v>
      </c>
      <c r="C789" s="143"/>
      <c r="D789" s="133"/>
      <c r="E789" s="219" t="s">
        <v>180</v>
      </c>
    </row>
    <row r="790" customFormat="false" ht="15" hidden="false" customHeight="false" outlineLevel="0" collapsed="false">
      <c r="A790" s="27" t="n">
        <v>3075</v>
      </c>
      <c r="B790" s="210" t="n">
        <f aca="false">IF(D740="x",0,IF(C790&lt;1,0,IF(C790&gt;1,1)))</f>
        <v>0</v>
      </c>
      <c r="C790" s="143"/>
      <c r="D790" s="133"/>
      <c r="E790" s="219" t="s">
        <v>180</v>
      </c>
    </row>
    <row r="791" customFormat="false" ht="15" hidden="false" customHeight="false" outlineLevel="0" collapsed="false">
      <c r="A791" s="27" t="n">
        <v>3076</v>
      </c>
      <c r="B791" s="210" t="n">
        <f aca="false">IF(D741="x",0,IF(C791&lt;1,0,IF(C791&gt;1,1)))</f>
        <v>0</v>
      </c>
      <c r="C791" s="143"/>
      <c r="D791" s="133"/>
      <c r="E791" s="219" t="s">
        <v>180</v>
      </c>
    </row>
    <row r="792" customFormat="false" ht="15" hidden="false" customHeight="false" outlineLevel="0" collapsed="false">
      <c r="A792" s="27" t="n">
        <v>3077</v>
      </c>
      <c r="B792" s="210" t="n">
        <f aca="false">IF(D742="x",0,IF(C792&lt;1,0,IF(C792&gt;1,1)))</f>
        <v>0</v>
      </c>
      <c r="C792" s="143"/>
      <c r="D792" s="133"/>
      <c r="E792" s="219" t="s">
        <v>180</v>
      </c>
    </row>
    <row r="793" customFormat="false" ht="15" hidden="false" customHeight="false" outlineLevel="0" collapsed="false">
      <c r="A793" s="27" t="n">
        <v>3078</v>
      </c>
      <c r="B793" s="210" t="n">
        <f aca="false">IF(D743="x",0,IF(C793&lt;1,0,IF(C793&gt;1,1)))</f>
        <v>0</v>
      </c>
      <c r="C793" s="143"/>
      <c r="D793" s="133"/>
      <c r="E793" s="219" t="s">
        <v>180</v>
      </c>
    </row>
    <row r="794" customFormat="false" ht="15" hidden="false" customHeight="false" outlineLevel="0" collapsed="false">
      <c r="A794" s="27" t="n">
        <v>3079</v>
      </c>
      <c r="B794" s="210" t="n">
        <f aca="false">IF(D744="x",0,IF(C794&lt;1,0,IF(C794&gt;1,1)))</f>
        <v>0</v>
      </c>
      <c r="C794" s="143"/>
      <c r="D794" s="133"/>
      <c r="E794" s="219" t="s">
        <v>180</v>
      </c>
    </row>
    <row r="795" customFormat="false" ht="15" hidden="false" customHeight="false" outlineLevel="0" collapsed="false">
      <c r="A795" s="27" t="n">
        <v>3080</v>
      </c>
      <c r="B795" s="210" t="n">
        <f aca="false">IF(D745="x",0,IF(C795&lt;1,0,IF(C795&gt;1,1)))</f>
        <v>0</v>
      </c>
      <c r="C795" s="143"/>
      <c r="D795" s="133"/>
      <c r="E795" s="219" t="s">
        <v>180</v>
      </c>
    </row>
    <row r="796" customFormat="false" ht="15" hidden="false" customHeight="false" outlineLevel="0" collapsed="false">
      <c r="A796" s="27" t="n">
        <v>3081</v>
      </c>
      <c r="B796" s="210" t="n">
        <f aca="false">IF(D746="x",0,IF(C796&lt;1,0,IF(C796&gt;1,1)))</f>
        <v>0</v>
      </c>
      <c r="C796" s="143"/>
      <c r="D796" s="133"/>
      <c r="E796" s="219" t="s">
        <v>180</v>
      </c>
    </row>
    <row r="797" customFormat="false" ht="15" hidden="false" customHeight="false" outlineLevel="0" collapsed="false">
      <c r="A797" s="27" t="n">
        <v>3082</v>
      </c>
      <c r="B797" s="210" t="n">
        <f aca="false">IF(D747="x",0,IF(C797&lt;1,0,IF(C797&gt;1,1)))</f>
        <v>0</v>
      </c>
      <c r="C797" s="143"/>
      <c r="D797" s="133"/>
      <c r="E797" s="219" t="s">
        <v>180</v>
      </c>
    </row>
    <row r="798" customFormat="false" ht="15" hidden="false" customHeight="false" outlineLevel="0" collapsed="false">
      <c r="A798" s="27" t="n">
        <v>3083</v>
      </c>
      <c r="B798" s="210" t="n">
        <f aca="false">IF(D748="x",0,IF(C798&lt;1,0,IF(C798&gt;1,1)))</f>
        <v>0</v>
      </c>
      <c r="C798" s="143"/>
      <c r="D798" s="133"/>
      <c r="E798" s="219" t="s">
        <v>180</v>
      </c>
    </row>
    <row r="799" customFormat="false" ht="15" hidden="false" customHeight="false" outlineLevel="0" collapsed="false">
      <c r="A799" s="27" t="n">
        <v>3084</v>
      </c>
      <c r="B799" s="210" t="n">
        <f aca="false">IF(D749="x",0,IF(C799&lt;1,0,IF(C799&gt;1,1)))</f>
        <v>0</v>
      </c>
      <c r="C799" s="143"/>
      <c r="D799" s="133"/>
      <c r="E799" s="219" t="s">
        <v>180</v>
      </c>
    </row>
    <row r="800" customFormat="false" ht="15" hidden="false" customHeight="false" outlineLevel="0" collapsed="false">
      <c r="A800" s="27" t="n">
        <v>3085</v>
      </c>
      <c r="B800" s="210" t="n">
        <f aca="false">IF(D750="x",0,IF(C800&lt;1,0,IF(C800&gt;1,1)))</f>
        <v>0</v>
      </c>
      <c r="C800" s="143"/>
      <c r="D800" s="133"/>
      <c r="E800" s="219" t="s">
        <v>180</v>
      </c>
    </row>
    <row r="801" customFormat="false" ht="15" hidden="false" customHeight="false" outlineLevel="0" collapsed="false">
      <c r="A801" s="27" t="n">
        <v>3086</v>
      </c>
      <c r="B801" s="210" t="n">
        <f aca="false">IF(D751="x",0,IF(C801&lt;1,0,IF(C801&gt;1,1)))</f>
        <v>0</v>
      </c>
      <c r="C801" s="143"/>
      <c r="D801" s="133"/>
      <c r="E801" s="219" t="s">
        <v>180</v>
      </c>
    </row>
    <row r="802" customFormat="false" ht="15" hidden="false" customHeight="false" outlineLevel="0" collapsed="false">
      <c r="A802" s="27" t="n">
        <v>3087</v>
      </c>
      <c r="B802" s="210" t="n">
        <f aca="false">IF(D752="x",0,IF(C802&lt;1,0,IF(C802&gt;1,1)))</f>
        <v>0</v>
      </c>
      <c r="C802" s="143"/>
      <c r="D802" s="133"/>
      <c r="E802" s="219" t="s">
        <v>180</v>
      </c>
    </row>
    <row r="803" customFormat="false" ht="15" hidden="false" customHeight="false" outlineLevel="0" collapsed="false">
      <c r="A803" s="27" t="n">
        <v>3088</v>
      </c>
      <c r="B803" s="210" t="n">
        <f aca="false">IF(D753="x",0,IF(C803&lt;1,0,IF(C803&gt;1,1)))</f>
        <v>0</v>
      </c>
      <c r="C803" s="143"/>
      <c r="D803" s="133"/>
      <c r="E803" s="219" t="s">
        <v>180</v>
      </c>
    </row>
    <row r="804" customFormat="false" ht="15" hidden="false" customHeight="false" outlineLevel="0" collapsed="false">
      <c r="A804" s="27" t="n">
        <v>3089</v>
      </c>
      <c r="B804" s="210" t="n">
        <f aca="false">IF(D754="x",0,IF(C804&lt;1,0,IF(C804&gt;1,1)))</f>
        <v>0</v>
      </c>
      <c r="C804" s="143"/>
      <c r="D804" s="133"/>
      <c r="E804" s="219" t="s">
        <v>180</v>
      </c>
    </row>
    <row r="805" customFormat="false" ht="15" hidden="false" customHeight="false" outlineLevel="0" collapsed="false">
      <c r="A805" s="27" t="n">
        <v>3090</v>
      </c>
      <c r="B805" s="210" t="n">
        <f aca="false">IF(D755="x",0,IF(C805&lt;1,0,IF(C805&gt;1,1)))</f>
        <v>0</v>
      </c>
      <c r="C805" s="143"/>
      <c r="D805" s="133"/>
      <c r="E805" s="219" t="s">
        <v>180</v>
      </c>
    </row>
    <row r="806" customFormat="false" ht="15" hidden="false" customHeight="false" outlineLevel="0" collapsed="false">
      <c r="A806" s="27" t="n">
        <v>3091</v>
      </c>
      <c r="B806" s="210" t="n">
        <f aca="false">IF(D756="x",0,IF(C806&lt;1,0,IF(C806&gt;1,1)))</f>
        <v>0</v>
      </c>
      <c r="C806" s="143"/>
      <c r="D806" s="133"/>
      <c r="E806" s="219" t="s">
        <v>180</v>
      </c>
    </row>
    <row r="807" customFormat="false" ht="15" hidden="false" customHeight="false" outlineLevel="0" collapsed="false">
      <c r="A807" s="27" t="n">
        <v>3092</v>
      </c>
      <c r="B807" s="210" t="n">
        <f aca="false">IF(D757="x",0,IF(C807&lt;1,0,IF(C807&gt;1,1)))</f>
        <v>0</v>
      </c>
      <c r="C807" s="143"/>
      <c r="D807" s="133"/>
      <c r="E807" s="219" t="s">
        <v>180</v>
      </c>
    </row>
    <row r="808" customFormat="false" ht="15" hidden="false" customHeight="false" outlineLevel="0" collapsed="false">
      <c r="A808" s="27" t="n">
        <v>3093</v>
      </c>
      <c r="B808" s="210" t="n">
        <f aca="false">IF(D758="x",0,IF(C808&lt;1,0,IF(C808&gt;1,1)))</f>
        <v>0</v>
      </c>
      <c r="C808" s="143"/>
      <c r="D808" s="133"/>
      <c r="E808" s="219" t="s">
        <v>180</v>
      </c>
    </row>
    <row r="809" customFormat="false" ht="15" hidden="false" customHeight="false" outlineLevel="0" collapsed="false">
      <c r="A809" s="27" t="n">
        <v>3094</v>
      </c>
      <c r="B809" s="210" t="n">
        <f aca="false">IF(D759="x",0,IF(C809&lt;1,0,IF(C809&gt;1,1)))</f>
        <v>0</v>
      </c>
      <c r="C809" s="143"/>
      <c r="D809" s="133"/>
      <c r="E809" s="219" t="s">
        <v>180</v>
      </c>
    </row>
    <row r="810" customFormat="false" ht="15" hidden="false" customHeight="false" outlineLevel="0" collapsed="false">
      <c r="A810" s="27" t="n">
        <v>3095</v>
      </c>
      <c r="B810" s="210" t="n">
        <f aca="false">IF(D760="x",0,IF(C810&lt;1,0,IF(C810&gt;1,1)))</f>
        <v>0</v>
      </c>
      <c r="C810" s="143"/>
      <c r="D810" s="133"/>
      <c r="E810" s="219" t="s">
        <v>180</v>
      </c>
    </row>
    <row r="811" customFormat="false" ht="15" hidden="false" customHeight="false" outlineLevel="0" collapsed="false">
      <c r="A811" s="27" t="n">
        <v>3096</v>
      </c>
      <c r="B811" s="210" t="n">
        <f aca="false">IF(D761="x",0,IF(C811&lt;1,0,IF(C811&gt;1,1)))</f>
        <v>0</v>
      </c>
      <c r="C811" s="143"/>
      <c r="D811" s="133"/>
      <c r="E811" s="219" t="s">
        <v>180</v>
      </c>
    </row>
    <row r="812" customFormat="false" ht="15" hidden="false" customHeight="false" outlineLevel="0" collapsed="false">
      <c r="A812" s="27" t="n">
        <v>3097</v>
      </c>
      <c r="B812" s="210" t="n">
        <f aca="false">IF(D762="x",0,IF(C812&lt;1,0,IF(C812&gt;1,1)))</f>
        <v>0</v>
      </c>
      <c r="C812" s="143"/>
      <c r="D812" s="133"/>
      <c r="E812" s="219" t="s">
        <v>180</v>
      </c>
    </row>
    <row r="813" customFormat="false" ht="15" hidden="false" customHeight="false" outlineLevel="0" collapsed="false">
      <c r="A813" s="27" t="n">
        <v>3098</v>
      </c>
      <c r="B813" s="210" t="n">
        <f aca="false">IF(D763="x",0,IF(C813&lt;1,0,IF(C813&gt;1,1)))</f>
        <v>0</v>
      </c>
      <c r="C813" s="143"/>
      <c r="D813" s="133"/>
      <c r="E813" s="219" t="s">
        <v>180</v>
      </c>
    </row>
    <row r="814" customFormat="false" ht="15" hidden="false" customHeight="false" outlineLevel="0" collapsed="false">
      <c r="A814" s="27" t="n">
        <v>3099</v>
      </c>
      <c r="B814" s="210" t="n">
        <f aca="false">IF(D764="x",0,IF(C814&lt;1,0,IF(C814&gt;1,1)))</f>
        <v>0</v>
      </c>
      <c r="C814" s="143"/>
      <c r="D814" s="133"/>
      <c r="E814" s="219" t="s">
        <v>180</v>
      </c>
    </row>
    <row r="815" customFormat="false" ht="15" hidden="false" customHeight="false" outlineLevel="0" collapsed="false">
      <c r="A815" s="27" t="n">
        <v>3100</v>
      </c>
      <c r="B815" s="210" t="n">
        <f aca="false">IF(D765="x",0,IF(C815&lt;1,0,IF(C815&gt;1,1)))</f>
        <v>0</v>
      </c>
      <c r="C815" s="143"/>
      <c r="D815" s="133"/>
      <c r="E815" s="219" t="s">
        <v>180</v>
      </c>
    </row>
    <row r="816" customFormat="false" ht="15" hidden="false" customHeight="false" outlineLevel="0" collapsed="false">
      <c r="A816" s="27" t="n">
        <v>3101</v>
      </c>
      <c r="B816" s="210" t="n">
        <f aca="false">IF(D766="x",0,IF(C816&lt;1,0,IF(C816&gt;1,1)))</f>
        <v>0</v>
      </c>
      <c r="C816" s="143"/>
      <c r="D816" s="133"/>
      <c r="E816" s="219" t="s">
        <v>180</v>
      </c>
    </row>
    <row r="817" customFormat="false" ht="15" hidden="false" customHeight="false" outlineLevel="0" collapsed="false">
      <c r="A817" s="27" t="n">
        <v>3102</v>
      </c>
      <c r="B817" s="210" t="n">
        <f aca="false">IF(D767="x",0,IF(C817&lt;1,0,IF(C817&gt;1,1)))</f>
        <v>0</v>
      </c>
      <c r="C817" s="143"/>
      <c r="D817" s="133"/>
      <c r="E817" s="219" t="s">
        <v>180</v>
      </c>
    </row>
    <row r="818" customFormat="false" ht="15" hidden="false" customHeight="false" outlineLevel="0" collapsed="false">
      <c r="A818" s="27" t="n">
        <v>3103</v>
      </c>
      <c r="B818" s="210" t="n">
        <f aca="false">IF(D768="x",0,IF(C818&lt;1,0,IF(C818&gt;1,1)))</f>
        <v>0</v>
      </c>
      <c r="C818" s="143"/>
      <c r="D818" s="133"/>
      <c r="E818" s="219" t="s">
        <v>180</v>
      </c>
    </row>
    <row r="819" customFormat="false" ht="15" hidden="false" customHeight="false" outlineLevel="0" collapsed="false">
      <c r="A819" s="27" t="n">
        <v>3104</v>
      </c>
      <c r="B819" s="210" t="n">
        <f aca="false">IF(D769="x",0,IF(C819&lt;1,0,IF(C819&gt;1,1)))</f>
        <v>0</v>
      </c>
      <c r="C819" s="143"/>
      <c r="D819" s="133"/>
      <c r="E819" s="219" t="s">
        <v>180</v>
      </c>
    </row>
    <row r="820" customFormat="false" ht="15" hidden="false" customHeight="false" outlineLevel="0" collapsed="false">
      <c r="A820" s="27" t="n">
        <v>3105</v>
      </c>
      <c r="B820" s="210" t="n">
        <f aca="false">IF(D770="x",0,IF(C820&lt;1,0,IF(C820&gt;1,1)))</f>
        <v>0</v>
      </c>
      <c r="C820" s="143"/>
      <c r="D820" s="133"/>
      <c r="E820" s="219" t="s">
        <v>180</v>
      </c>
    </row>
    <row r="821" customFormat="false" ht="15" hidden="false" customHeight="false" outlineLevel="0" collapsed="false">
      <c r="A821" s="27" t="n">
        <v>3106</v>
      </c>
      <c r="B821" s="210" t="n">
        <f aca="false">IF(D771="x",0,IF(C821&lt;1,0,IF(C821&gt;1,1)))</f>
        <v>0</v>
      </c>
      <c r="C821" s="143"/>
      <c r="D821" s="133"/>
      <c r="E821" s="219" t="s">
        <v>180</v>
      </c>
    </row>
    <row r="822" customFormat="false" ht="15" hidden="false" customHeight="false" outlineLevel="0" collapsed="false">
      <c r="A822" s="27" t="n">
        <v>3107</v>
      </c>
      <c r="B822" s="210" t="n">
        <f aca="false">IF(D772="x",0,IF(C822&lt;1,0,IF(C822&gt;1,1)))</f>
        <v>0</v>
      </c>
      <c r="C822" s="143"/>
      <c r="D822" s="133"/>
      <c r="E822" s="219" t="s">
        <v>180</v>
      </c>
    </row>
    <row r="823" customFormat="false" ht="15" hidden="false" customHeight="false" outlineLevel="0" collapsed="false">
      <c r="A823" s="27" t="n">
        <v>3108</v>
      </c>
      <c r="B823" s="210" t="n">
        <f aca="false">IF(D773="x",0,IF(C823&lt;1,0,IF(C823&gt;1,1)))</f>
        <v>0</v>
      </c>
      <c r="C823" s="143"/>
      <c r="D823" s="133"/>
      <c r="E823" s="219" t="s">
        <v>180</v>
      </c>
    </row>
    <row r="824" customFormat="false" ht="15" hidden="false" customHeight="false" outlineLevel="0" collapsed="false">
      <c r="A824" s="27" t="n">
        <v>3109</v>
      </c>
      <c r="B824" s="210" t="n">
        <f aca="false">IF(D774="x",0,IF(C824&lt;1,0,IF(C824&gt;1,1)))</f>
        <v>0</v>
      </c>
      <c r="C824" s="143"/>
      <c r="D824" s="133"/>
      <c r="E824" s="219" t="s">
        <v>180</v>
      </c>
    </row>
    <row r="825" customFormat="false" ht="15" hidden="false" customHeight="false" outlineLevel="0" collapsed="false">
      <c r="A825" s="27" t="n">
        <v>3110</v>
      </c>
      <c r="B825" s="210" t="n">
        <f aca="false">IF(D775="x",0,IF(C825&lt;1,0,IF(C825&gt;1,1)))</f>
        <v>0</v>
      </c>
      <c r="C825" s="143"/>
      <c r="D825" s="133"/>
      <c r="E825" s="219" t="s">
        <v>180</v>
      </c>
    </row>
    <row r="826" customFormat="false" ht="15" hidden="false" customHeight="false" outlineLevel="0" collapsed="false">
      <c r="A826" s="27" t="n">
        <v>3111</v>
      </c>
      <c r="B826" s="210" t="n">
        <f aca="false">IF(D776="x",0,IF(C826&lt;1,0,IF(C826&gt;1,1)))</f>
        <v>0</v>
      </c>
      <c r="C826" s="143"/>
      <c r="D826" s="133"/>
      <c r="E826" s="219" t="s">
        <v>180</v>
      </c>
    </row>
    <row r="827" customFormat="false" ht="15" hidden="false" customHeight="false" outlineLevel="0" collapsed="false">
      <c r="A827" s="27" t="n">
        <v>3112</v>
      </c>
      <c r="B827" s="210" t="n">
        <f aca="false">IF(D777="x",0,IF(C827&lt;1,0,IF(C827&gt;1,1)))</f>
        <v>0</v>
      </c>
      <c r="C827" s="143"/>
      <c r="D827" s="133"/>
      <c r="E827" s="219" t="s">
        <v>180</v>
      </c>
    </row>
    <row r="828" customFormat="false" ht="15" hidden="false" customHeight="false" outlineLevel="0" collapsed="false">
      <c r="A828" s="27" t="n">
        <v>3113</v>
      </c>
      <c r="B828" s="210" t="n">
        <f aca="false">IF(D778="x",0,IF(C828&lt;1,0,IF(C828&gt;1,1)))</f>
        <v>0</v>
      </c>
      <c r="C828" s="143"/>
      <c r="D828" s="133"/>
      <c r="E828" s="219" t="s">
        <v>180</v>
      </c>
    </row>
    <row r="829" customFormat="false" ht="15" hidden="false" customHeight="false" outlineLevel="0" collapsed="false">
      <c r="A829" s="27" t="n">
        <v>3114</v>
      </c>
      <c r="B829" s="210" t="n">
        <f aca="false">IF(D779="x",0,IF(C829&lt;1,0,IF(C829&gt;1,1)))</f>
        <v>0</v>
      </c>
      <c r="C829" s="143"/>
      <c r="D829" s="133"/>
      <c r="E829" s="219" t="s">
        <v>180</v>
      </c>
    </row>
    <row r="830" customFormat="false" ht="15" hidden="false" customHeight="false" outlineLevel="0" collapsed="false">
      <c r="A830" s="27" t="n">
        <v>3115</v>
      </c>
      <c r="B830" s="210" t="n">
        <f aca="false">IF(D780="x",0,IF(C830&lt;1,0,IF(C830&gt;1,1)))</f>
        <v>0</v>
      </c>
      <c r="C830" s="143"/>
      <c r="D830" s="133"/>
      <c r="E830" s="219" t="s">
        <v>180</v>
      </c>
    </row>
    <row r="831" customFormat="false" ht="15" hidden="false" customHeight="false" outlineLevel="0" collapsed="false">
      <c r="A831" s="27" t="n">
        <v>3116</v>
      </c>
      <c r="B831" s="210" t="n">
        <f aca="false">IF(D781="x",0,IF(C831&lt;1,0,IF(C831&gt;1,1)))</f>
        <v>0</v>
      </c>
      <c r="C831" s="143"/>
      <c r="D831" s="133"/>
      <c r="E831" s="219" t="s">
        <v>180</v>
      </c>
    </row>
    <row r="832" customFormat="false" ht="15" hidden="false" customHeight="false" outlineLevel="0" collapsed="false">
      <c r="A832" s="27" t="n">
        <v>3117</v>
      </c>
      <c r="B832" s="210" t="n">
        <f aca="false">IF(D782="x",0,IF(C832&lt;1,0,IF(C832&gt;1,1)))</f>
        <v>0</v>
      </c>
      <c r="C832" s="143"/>
      <c r="D832" s="133"/>
      <c r="E832" s="219" t="s">
        <v>180</v>
      </c>
    </row>
    <row r="833" customFormat="false" ht="15" hidden="false" customHeight="false" outlineLevel="0" collapsed="false">
      <c r="A833" s="27" t="n">
        <v>3118</v>
      </c>
      <c r="B833" s="210" t="n">
        <f aca="false">IF(D783="x",0,IF(C833&lt;1,0,IF(C833&gt;1,1)))</f>
        <v>0</v>
      </c>
      <c r="C833" s="143"/>
      <c r="D833" s="133"/>
      <c r="E833" s="219" t="s">
        <v>180</v>
      </c>
    </row>
    <row r="834" customFormat="false" ht="15" hidden="false" customHeight="false" outlineLevel="0" collapsed="false">
      <c r="A834" s="27" t="n">
        <v>3119</v>
      </c>
      <c r="B834" s="210" t="n">
        <f aca="false">IF(D784="x",0,IF(C834&lt;1,0,IF(C834&gt;1,1)))</f>
        <v>0</v>
      </c>
      <c r="C834" s="143"/>
      <c r="D834" s="133"/>
      <c r="E834" s="219" t="s">
        <v>180</v>
      </c>
    </row>
    <row r="835" customFormat="false" ht="15" hidden="false" customHeight="false" outlineLevel="0" collapsed="false">
      <c r="A835" s="27" t="n">
        <v>3120</v>
      </c>
      <c r="B835" s="210" t="n">
        <f aca="false">IF(D785="x",0,IF(C835&lt;1,0,IF(C835&gt;1,1)))</f>
        <v>0</v>
      </c>
      <c r="C835" s="143"/>
      <c r="D835" s="133"/>
      <c r="E835" s="219" t="s">
        <v>180</v>
      </c>
    </row>
    <row r="836" customFormat="false" ht="15" hidden="false" customHeight="false" outlineLevel="0" collapsed="false">
      <c r="A836" s="27" t="n">
        <v>3121</v>
      </c>
      <c r="B836" s="210" t="n">
        <f aca="false">IF(D786="x",0,IF(C836&lt;1,0,IF(C836&gt;1,1)))</f>
        <v>0</v>
      </c>
      <c r="C836" s="143"/>
      <c r="D836" s="133"/>
      <c r="E836" s="219" t="s">
        <v>180</v>
      </c>
    </row>
    <row r="837" customFormat="false" ht="15" hidden="false" customHeight="false" outlineLevel="0" collapsed="false">
      <c r="A837" s="27" t="n">
        <v>3122</v>
      </c>
      <c r="B837" s="210" t="n">
        <f aca="false">IF(D787="x",0,IF(C837&lt;1,0,IF(C837&gt;1,1)))</f>
        <v>0</v>
      </c>
      <c r="C837" s="143"/>
      <c r="D837" s="133"/>
      <c r="E837" s="219" t="s">
        <v>180</v>
      </c>
    </row>
    <row r="838" customFormat="false" ht="15" hidden="false" customHeight="false" outlineLevel="0" collapsed="false">
      <c r="A838" s="27" t="n">
        <v>3123</v>
      </c>
      <c r="B838" s="210" t="n">
        <f aca="false">IF(D788="x",0,IF(C838&lt;1,0,IF(C838&gt;1,1)))</f>
        <v>0</v>
      </c>
      <c r="C838" s="143"/>
      <c r="D838" s="133"/>
      <c r="E838" s="219" t="s">
        <v>180</v>
      </c>
    </row>
    <row r="839" customFormat="false" ht="15" hidden="false" customHeight="false" outlineLevel="0" collapsed="false">
      <c r="A839" s="27" t="n">
        <v>3124</v>
      </c>
      <c r="B839" s="210" t="n">
        <f aca="false">IF(D789="x",0,IF(C839&lt;1,0,IF(C839&gt;1,1)))</f>
        <v>0</v>
      </c>
      <c r="C839" s="143"/>
      <c r="D839" s="133"/>
      <c r="E839" s="219" t="s">
        <v>180</v>
      </c>
    </row>
    <row r="840" customFormat="false" ht="15" hidden="false" customHeight="false" outlineLevel="0" collapsed="false">
      <c r="A840" s="27" t="n">
        <v>3125</v>
      </c>
      <c r="B840" s="210" t="n">
        <f aca="false">IF(D790="x",0,IF(C840&lt;1,0,IF(C840&gt;1,1)))</f>
        <v>0</v>
      </c>
      <c r="C840" s="143"/>
      <c r="D840" s="133"/>
      <c r="E840" s="219" t="s">
        <v>180</v>
      </c>
    </row>
    <row r="841" customFormat="false" ht="15" hidden="false" customHeight="false" outlineLevel="0" collapsed="false">
      <c r="A841" s="27" t="n">
        <v>3126</v>
      </c>
      <c r="B841" s="210" t="n">
        <f aca="false">IF(D791="x",0,IF(C841&lt;1,0,IF(C841&gt;1,1)))</f>
        <v>0</v>
      </c>
      <c r="C841" s="143"/>
      <c r="D841" s="133"/>
      <c r="E841" s="219" t="s">
        <v>180</v>
      </c>
    </row>
    <row r="842" customFormat="false" ht="15" hidden="false" customHeight="false" outlineLevel="0" collapsed="false">
      <c r="A842" s="27" t="n">
        <v>3127</v>
      </c>
      <c r="B842" s="210" t="n">
        <f aca="false">IF(D792="x",0,IF(C842&lt;1,0,IF(C842&gt;1,1)))</f>
        <v>0</v>
      </c>
      <c r="C842" s="143"/>
      <c r="D842" s="133"/>
      <c r="E842" s="219" t="s">
        <v>180</v>
      </c>
    </row>
    <row r="843" customFormat="false" ht="15" hidden="false" customHeight="false" outlineLevel="0" collapsed="false">
      <c r="A843" s="27" t="n">
        <v>3128</v>
      </c>
      <c r="B843" s="210" t="n">
        <f aca="false">IF(D793="x",0,IF(C843&lt;1,0,IF(C843&gt;1,1)))</f>
        <v>0</v>
      </c>
      <c r="C843" s="143"/>
      <c r="D843" s="133"/>
      <c r="E843" s="219" t="s">
        <v>180</v>
      </c>
    </row>
    <row r="844" customFormat="false" ht="15" hidden="false" customHeight="false" outlineLevel="0" collapsed="false">
      <c r="A844" s="27" t="n">
        <v>3129</v>
      </c>
      <c r="B844" s="210" t="n">
        <f aca="false">IF(D794="x",0,IF(C844&lt;1,0,IF(C844&gt;1,1)))</f>
        <v>0</v>
      </c>
      <c r="C844" s="143"/>
      <c r="D844" s="133"/>
      <c r="E844" s="219" t="s">
        <v>180</v>
      </c>
    </row>
    <row r="845" customFormat="false" ht="15" hidden="false" customHeight="false" outlineLevel="0" collapsed="false">
      <c r="A845" s="27" t="n">
        <v>3130</v>
      </c>
      <c r="B845" s="210" t="n">
        <f aca="false">IF(D795="x",0,IF(C845&lt;1,0,IF(C845&gt;1,1)))</f>
        <v>0</v>
      </c>
      <c r="C845" s="143"/>
      <c r="D845" s="133"/>
      <c r="E845" s="219" t="s">
        <v>180</v>
      </c>
    </row>
    <row r="846" customFormat="false" ht="15" hidden="false" customHeight="false" outlineLevel="0" collapsed="false">
      <c r="A846" s="27" t="n">
        <v>3131</v>
      </c>
      <c r="B846" s="210" t="n">
        <f aca="false">IF(D796="x",0,IF(C846&lt;1,0,IF(C846&gt;1,1)))</f>
        <v>0</v>
      </c>
      <c r="C846" s="143"/>
      <c r="D846" s="133"/>
      <c r="E846" s="219" t="s">
        <v>180</v>
      </c>
    </row>
    <row r="847" customFormat="false" ht="15" hidden="false" customHeight="false" outlineLevel="0" collapsed="false">
      <c r="A847" s="27" t="n">
        <v>3132</v>
      </c>
      <c r="B847" s="210" t="n">
        <f aca="false">IF(D797="x",0,IF(C847&lt;1,0,IF(C847&gt;1,1)))</f>
        <v>0</v>
      </c>
      <c r="C847" s="143"/>
      <c r="D847" s="133"/>
      <c r="E847" s="219" t="s">
        <v>180</v>
      </c>
    </row>
    <row r="848" customFormat="false" ht="15" hidden="false" customHeight="false" outlineLevel="0" collapsed="false">
      <c r="A848" s="27" t="n">
        <v>3133</v>
      </c>
      <c r="B848" s="210" t="n">
        <f aca="false">IF(D798="x",0,IF(C848&lt;1,0,IF(C848&gt;1,1)))</f>
        <v>0</v>
      </c>
      <c r="C848" s="143"/>
      <c r="D848" s="133"/>
      <c r="E848" s="219" t="s">
        <v>180</v>
      </c>
    </row>
    <row r="849" customFormat="false" ht="15" hidden="false" customHeight="false" outlineLevel="0" collapsed="false">
      <c r="A849" s="27" t="n">
        <v>3134</v>
      </c>
      <c r="B849" s="210" t="n">
        <f aca="false">IF(D799="x",0,IF(C849&lt;1,0,IF(C849&gt;1,1)))</f>
        <v>0</v>
      </c>
      <c r="C849" s="143"/>
      <c r="D849" s="133"/>
      <c r="E849" s="219" t="s">
        <v>180</v>
      </c>
    </row>
    <row r="850" customFormat="false" ht="15" hidden="false" customHeight="false" outlineLevel="0" collapsed="false">
      <c r="A850" s="27" t="n">
        <v>3135</v>
      </c>
      <c r="B850" s="210" t="n">
        <f aca="false">IF(D800="x",0,IF(C850&lt;1,0,IF(C850&gt;1,1)))</f>
        <v>0</v>
      </c>
      <c r="C850" s="143"/>
      <c r="D850" s="133"/>
      <c r="E850" s="219" t="s">
        <v>180</v>
      </c>
    </row>
    <row r="851" customFormat="false" ht="15" hidden="false" customHeight="false" outlineLevel="0" collapsed="false">
      <c r="A851" s="27" t="n">
        <v>3136</v>
      </c>
      <c r="B851" s="210" t="n">
        <f aca="false">IF(D801="x",0,IF(C851&lt;1,0,IF(C851&gt;1,1)))</f>
        <v>0</v>
      </c>
      <c r="C851" s="143"/>
      <c r="D851" s="133"/>
      <c r="E851" s="219" t="s">
        <v>180</v>
      </c>
    </row>
    <row r="852" customFormat="false" ht="15" hidden="false" customHeight="false" outlineLevel="0" collapsed="false">
      <c r="A852" s="27" t="n">
        <v>3137</v>
      </c>
      <c r="B852" s="210" t="n">
        <f aca="false">IF(D802="x",0,IF(C852&lt;1,0,IF(C852&gt;1,1)))</f>
        <v>0</v>
      </c>
      <c r="C852" s="143"/>
      <c r="D852" s="133"/>
      <c r="E852" s="219" t="s">
        <v>180</v>
      </c>
    </row>
    <row r="853" customFormat="false" ht="15" hidden="false" customHeight="false" outlineLevel="0" collapsed="false">
      <c r="A853" s="27" t="n">
        <v>3138</v>
      </c>
      <c r="B853" s="210" t="n">
        <f aca="false">IF(D803="x",0,IF(C853&lt;1,0,IF(C853&gt;1,1)))</f>
        <v>0</v>
      </c>
      <c r="C853" s="143"/>
      <c r="D853" s="133"/>
      <c r="E853" s="219" t="s">
        <v>180</v>
      </c>
    </row>
    <row r="854" customFormat="false" ht="15" hidden="false" customHeight="false" outlineLevel="0" collapsed="false">
      <c r="A854" s="27" t="n">
        <v>3139</v>
      </c>
      <c r="B854" s="210" t="n">
        <f aca="false">IF(D804="x",0,IF(C854&lt;1,0,IF(C854&gt;1,1)))</f>
        <v>0</v>
      </c>
      <c r="C854" s="143"/>
      <c r="D854" s="133"/>
      <c r="E854" s="219" t="s">
        <v>180</v>
      </c>
    </row>
    <row r="855" customFormat="false" ht="15" hidden="false" customHeight="false" outlineLevel="0" collapsed="false">
      <c r="A855" s="27" t="n">
        <v>3140</v>
      </c>
      <c r="B855" s="210" t="n">
        <f aca="false">IF(D805="x",0,IF(C855&lt;1,0,IF(C855&gt;1,1)))</f>
        <v>0</v>
      </c>
      <c r="C855" s="143"/>
      <c r="D855" s="133"/>
      <c r="E855" s="219" t="s">
        <v>180</v>
      </c>
    </row>
    <row r="856" customFormat="false" ht="15" hidden="false" customHeight="false" outlineLevel="0" collapsed="false">
      <c r="A856" s="27" t="n">
        <v>3141</v>
      </c>
      <c r="B856" s="210" t="n">
        <f aca="false">IF(D806="x",0,IF(C856&lt;1,0,IF(C856&gt;1,1)))</f>
        <v>0</v>
      </c>
      <c r="C856" s="143"/>
      <c r="D856" s="133"/>
      <c r="E856" s="219" t="s">
        <v>180</v>
      </c>
    </row>
    <row r="857" customFormat="false" ht="15" hidden="false" customHeight="false" outlineLevel="0" collapsed="false">
      <c r="A857" s="27" t="n">
        <v>3142</v>
      </c>
      <c r="B857" s="210" t="n">
        <f aca="false">IF(D807="x",0,IF(C857&lt;1,0,IF(C857&gt;1,1)))</f>
        <v>0</v>
      </c>
      <c r="C857" s="143"/>
      <c r="D857" s="133"/>
      <c r="E857" s="219" t="s">
        <v>180</v>
      </c>
    </row>
    <row r="858" customFormat="false" ht="15" hidden="false" customHeight="false" outlineLevel="0" collapsed="false">
      <c r="A858" s="27" t="n">
        <v>3143</v>
      </c>
      <c r="B858" s="210" t="n">
        <f aca="false">IF(D808="x",0,IF(C858&lt;1,0,IF(C858&gt;1,1)))</f>
        <v>0</v>
      </c>
      <c r="C858" s="143"/>
      <c r="D858" s="133"/>
      <c r="E858" s="219" t="s">
        <v>180</v>
      </c>
    </row>
    <row r="859" customFormat="false" ht="15" hidden="false" customHeight="false" outlineLevel="0" collapsed="false">
      <c r="A859" s="27" t="n">
        <v>3144</v>
      </c>
      <c r="B859" s="210" t="n">
        <f aca="false">IF(D809="x",0,IF(C859&lt;1,0,IF(C859&gt;1,1)))</f>
        <v>0</v>
      </c>
      <c r="C859" s="143"/>
      <c r="D859" s="133"/>
      <c r="E859" s="219" t="s">
        <v>180</v>
      </c>
    </row>
    <row r="860" customFormat="false" ht="15" hidden="false" customHeight="false" outlineLevel="0" collapsed="false">
      <c r="A860" s="27" t="n">
        <v>3145</v>
      </c>
      <c r="B860" s="210" t="n">
        <f aca="false">IF(D810="x",0,IF(C860&lt;1,0,IF(C860&gt;1,1)))</f>
        <v>0</v>
      </c>
      <c r="C860" s="143"/>
      <c r="D860" s="133"/>
      <c r="E860" s="219" t="s">
        <v>180</v>
      </c>
    </row>
    <row r="861" customFormat="false" ht="15" hidden="false" customHeight="false" outlineLevel="0" collapsed="false">
      <c r="A861" s="27" t="n">
        <v>3146</v>
      </c>
      <c r="B861" s="210" t="n">
        <f aca="false">IF(D811="x",0,IF(C861&lt;1,0,IF(C861&gt;1,1)))</f>
        <v>0</v>
      </c>
      <c r="C861" s="143"/>
      <c r="D861" s="133"/>
      <c r="E861" s="219" t="s">
        <v>180</v>
      </c>
    </row>
    <row r="862" customFormat="false" ht="15" hidden="false" customHeight="false" outlineLevel="0" collapsed="false">
      <c r="A862" s="27" t="n">
        <v>3147</v>
      </c>
      <c r="B862" s="210" t="n">
        <f aca="false">IF(D812="x",0,IF(C862&lt;1,0,IF(C862&gt;1,1)))</f>
        <v>0</v>
      </c>
      <c r="C862" s="143"/>
      <c r="D862" s="133"/>
      <c r="E862" s="219" t="s">
        <v>180</v>
      </c>
    </row>
    <row r="863" customFormat="false" ht="15" hidden="false" customHeight="false" outlineLevel="0" collapsed="false">
      <c r="A863" s="27" t="n">
        <v>3148</v>
      </c>
      <c r="B863" s="210" t="n">
        <f aca="false">IF(D813="x",0,IF(C863&lt;1,0,IF(C863&gt;1,1)))</f>
        <v>0</v>
      </c>
      <c r="C863" s="143"/>
      <c r="D863" s="133"/>
      <c r="E863" s="219" t="s">
        <v>180</v>
      </c>
    </row>
    <row r="864" customFormat="false" ht="15" hidden="false" customHeight="false" outlineLevel="0" collapsed="false">
      <c r="A864" s="27" t="n">
        <v>3149</v>
      </c>
      <c r="B864" s="210" t="n">
        <f aca="false">IF(D814="x",0,IF(C864&lt;1,0,IF(C864&gt;1,1)))</f>
        <v>0</v>
      </c>
      <c r="C864" s="143"/>
      <c r="D864" s="133"/>
      <c r="E864" s="219" t="s">
        <v>180</v>
      </c>
    </row>
    <row r="865" customFormat="false" ht="15" hidden="false" customHeight="false" outlineLevel="0" collapsed="false">
      <c r="A865" s="27" t="n">
        <v>3150</v>
      </c>
      <c r="B865" s="210" t="n">
        <f aca="false">IF(D815="x",0,IF(C865&lt;1,0,IF(C865&gt;1,1)))</f>
        <v>0</v>
      </c>
      <c r="C865" s="143"/>
      <c r="D865" s="133"/>
      <c r="E865" s="219" t="s">
        <v>180</v>
      </c>
    </row>
    <row r="866" customFormat="false" ht="15" hidden="false" customHeight="false" outlineLevel="0" collapsed="false">
      <c r="A866" s="27" t="n">
        <v>3151</v>
      </c>
      <c r="B866" s="210" t="n">
        <f aca="false">IF(D816="x",0,IF(C866&lt;1,0,IF(C866&gt;1,1)))</f>
        <v>0</v>
      </c>
      <c r="C866" s="143"/>
      <c r="D866" s="133"/>
      <c r="E866" s="219" t="s">
        <v>180</v>
      </c>
    </row>
    <row r="867" customFormat="false" ht="15" hidden="false" customHeight="false" outlineLevel="0" collapsed="false">
      <c r="A867" s="27" t="n">
        <v>3152</v>
      </c>
      <c r="B867" s="210" t="n">
        <f aca="false">IF(D817="x",0,IF(C867&lt;1,0,IF(C867&gt;1,1)))</f>
        <v>0</v>
      </c>
      <c r="C867" s="143"/>
      <c r="D867" s="133"/>
      <c r="E867" s="219" t="s">
        <v>180</v>
      </c>
    </row>
    <row r="868" customFormat="false" ht="15" hidden="false" customHeight="false" outlineLevel="0" collapsed="false">
      <c r="A868" s="27" t="n">
        <v>3153</v>
      </c>
      <c r="B868" s="210" t="n">
        <f aca="false">IF(D818="x",0,IF(C868&lt;1,0,IF(C868&gt;1,1)))</f>
        <v>0</v>
      </c>
      <c r="C868" s="143"/>
      <c r="D868" s="133"/>
      <c r="E868" s="219" t="s">
        <v>180</v>
      </c>
    </row>
    <row r="869" customFormat="false" ht="15" hidden="false" customHeight="false" outlineLevel="0" collapsed="false">
      <c r="A869" s="27" t="n">
        <v>3154</v>
      </c>
      <c r="B869" s="210" t="n">
        <f aca="false">IF(D819="x",0,IF(C869&lt;1,0,IF(C869&gt;1,1)))</f>
        <v>0</v>
      </c>
      <c r="C869" s="143"/>
      <c r="D869" s="133"/>
      <c r="E869" s="219" t="s">
        <v>180</v>
      </c>
    </row>
    <row r="870" customFormat="false" ht="15" hidden="false" customHeight="false" outlineLevel="0" collapsed="false">
      <c r="A870" s="27" t="n">
        <v>3155</v>
      </c>
      <c r="B870" s="210" t="n">
        <f aca="false">IF(D820="x",0,IF(C870&lt;1,0,IF(C870&gt;1,1)))</f>
        <v>1</v>
      </c>
      <c r="C870" s="225" t="n">
        <v>116.07</v>
      </c>
      <c r="D870" s="133"/>
      <c r="E870" s="219" t="s">
        <v>180</v>
      </c>
      <c r="F870" s="226"/>
      <c r="G870" s="227"/>
    </row>
    <row r="871" customFormat="false" ht="15" hidden="false" customHeight="false" outlineLevel="0" collapsed="false">
      <c r="A871" s="27" t="n">
        <v>3156</v>
      </c>
      <c r="B871" s="210" t="n">
        <f aca="false">IF(D821="x",0,IF(C871&lt;1,0,IF(C871&gt;1,1)))</f>
        <v>1</v>
      </c>
      <c r="C871" s="225" t="n">
        <v>115.6</v>
      </c>
      <c r="D871" s="133"/>
      <c r="E871" s="219" t="s">
        <v>180</v>
      </c>
      <c r="F871" s="226"/>
      <c r="G871" s="227"/>
    </row>
    <row r="872" customFormat="false" ht="15" hidden="false" customHeight="false" outlineLevel="0" collapsed="false">
      <c r="A872" s="27" t="n">
        <v>3157</v>
      </c>
      <c r="B872" s="210" t="n">
        <f aca="false">IF(D822="x",0,IF(C872&lt;1,0,IF(C872&gt;1,1)))</f>
        <v>1</v>
      </c>
      <c r="C872" s="225" t="n">
        <v>114.35</v>
      </c>
      <c r="D872" s="133"/>
      <c r="E872" s="219" t="s">
        <v>180</v>
      </c>
      <c r="F872" s="226"/>
      <c r="G872" s="227"/>
    </row>
    <row r="873" customFormat="false" ht="15" hidden="false" customHeight="false" outlineLevel="0" collapsed="false">
      <c r="A873" s="27" t="n">
        <v>3158</v>
      </c>
      <c r="B873" s="210" t="n">
        <f aca="false">IF(D823="x",0,IF(C873&lt;1,0,IF(C873&gt;1,1)))</f>
        <v>0</v>
      </c>
      <c r="C873" s="225"/>
      <c r="D873" s="133"/>
      <c r="E873" s="219" t="s">
        <v>180</v>
      </c>
      <c r="F873" s="226"/>
      <c r="G873" s="227"/>
    </row>
    <row r="874" customFormat="false" ht="15" hidden="false" customHeight="false" outlineLevel="0" collapsed="false">
      <c r="A874" s="27" t="n">
        <v>3159</v>
      </c>
      <c r="B874" s="210" t="n">
        <f aca="false">IF(D824="x",0,IF(C874&lt;1,0,IF(C874&gt;1,1)))</f>
        <v>1</v>
      </c>
      <c r="C874" s="225" t="n">
        <v>116.17</v>
      </c>
      <c r="D874" s="133"/>
      <c r="E874" s="219" t="s">
        <v>180</v>
      </c>
      <c r="F874" s="226"/>
      <c r="G874" s="227"/>
    </row>
    <row r="875" customFormat="false" ht="15" hidden="false" customHeight="false" outlineLevel="0" collapsed="false">
      <c r="A875" s="27" t="n">
        <v>3160</v>
      </c>
      <c r="B875" s="210" t="n">
        <f aca="false">IF(D825="x",0,IF(C875&lt;1,0,IF(C875&gt;1,1)))</f>
        <v>1</v>
      </c>
      <c r="C875" s="225" t="n">
        <v>116.77</v>
      </c>
      <c r="D875" s="133"/>
      <c r="E875" s="219" t="s">
        <v>180</v>
      </c>
      <c r="F875" s="226"/>
      <c r="G875" s="227"/>
    </row>
    <row r="876" customFormat="false" ht="15" hidden="false" customHeight="false" outlineLevel="0" collapsed="false">
      <c r="A876" s="27" t="n">
        <v>3161</v>
      </c>
      <c r="B876" s="210" t="n">
        <f aca="false">IF(D826="x",0,IF(C876&lt;1,0,IF(C876&gt;1,1)))</f>
        <v>1</v>
      </c>
      <c r="C876" s="225" t="n">
        <v>119.09</v>
      </c>
      <c r="D876" s="133"/>
      <c r="E876" s="219" t="s">
        <v>180</v>
      </c>
      <c r="F876" s="226"/>
      <c r="G876" s="227"/>
    </row>
    <row r="877" customFormat="false" ht="15" hidden="false" customHeight="false" outlineLevel="0" collapsed="false">
      <c r="A877" s="27" t="n">
        <v>3162</v>
      </c>
      <c r="B877" s="210" t="n">
        <f aca="false">IF(D827="x",0,IF(C877&lt;1,0,IF(C877&gt;1,1)))</f>
        <v>0</v>
      </c>
      <c r="C877" s="225"/>
      <c r="D877" s="133"/>
      <c r="E877" s="219" t="s">
        <v>180</v>
      </c>
      <c r="F877" s="226"/>
      <c r="G877" s="227"/>
    </row>
    <row r="878" customFormat="false" ht="15" hidden="false" customHeight="false" outlineLevel="0" collapsed="false">
      <c r="A878" s="27" t="n">
        <v>3163</v>
      </c>
      <c r="B878" s="210" t="n">
        <f aca="false">IF(D828="x",0,IF(C878&lt;1,0,IF(C878&gt;1,1)))</f>
        <v>1</v>
      </c>
      <c r="C878" s="225" t="n">
        <v>117.68</v>
      </c>
      <c r="D878" s="133"/>
      <c r="E878" s="219" t="s">
        <v>180</v>
      </c>
      <c r="F878" s="226"/>
      <c r="G878" s="227"/>
    </row>
    <row r="879" customFormat="false" ht="15" hidden="false" customHeight="false" outlineLevel="0" collapsed="false">
      <c r="A879" s="27" t="n">
        <v>3164</v>
      </c>
      <c r="B879" s="210" t="n">
        <f aca="false">IF(D829="x",0,IF(C879&lt;1,0,IF(C879&gt;1,1)))</f>
        <v>0</v>
      </c>
      <c r="C879" s="225"/>
      <c r="D879" s="133"/>
      <c r="E879" s="219" t="s">
        <v>180</v>
      </c>
      <c r="F879" s="226"/>
      <c r="G879" s="227"/>
    </row>
    <row r="880" customFormat="false" ht="15" hidden="false" customHeight="false" outlineLevel="0" collapsed="false">
      <c r="A880" s="27" t="n">
        <v>3165</v>
      </c>
      <c r="B880" s="210" t="n">
        <f aca="false">IF(D830="x",0,IF(C880&lt;1,0,IF(C880&gt;1,1)))</f>
        <v>0</v>
      </c>
      <c r="C880" s="225"/>
      <c r="D880" s="133"/>
      <c r="E880" s="219" t="s">
        <v>180</v>
      </c>
      <c r="F880" s="226"/>
      <c r="G880" s="227"/>
    </row>
    <row r="881" customFormat="false" ht="15" hidden="false" customHeight="false" outlineLevel="0" collapsed="false">
      <c r="A881" s="27" t="n">
        <v>3166</v>
      </c>
      <c r="B881" s="210" t="n">
        <f aca="false">IF(D831="x",0,IF(C881&lt;1,0,IF(C881&gt;1,1)))</f>
        <v>1</v>
      </c>
      <c r="C881" s="225" t="n">
        <v>115.58</v>
      </c>
      <c r="D881" s="133"/>
      <c r="E881" s="219" t="s">
        <v>180</v>
      </c>
      <c r="F881" s="226"/>
      <c r="G881" s="227"/>
    </row>
    <row r="882" customFormat="false" ht="15" hidden="false" customHeight="false" outlineLevel="0" collapsed="false">
      <c r="A882" s="27" t="n">
        <v>3167</v>
      </c>
      <c r="B882" s="210" t="n">
        <f aca="false">IF(D832="x",0,IF(C882&lt;1,0,IF(C882&gt;1,1)))</f>
        <v>1</v>
      </c>
      <c r="C882" s="225" t="n">
        <v>117.58</v>
      </c>
      <c r="D882" s="133"/>
      <c r="E882" s="219" t="s">
        <v>180</v>
      </c>
      <c r="F882" s="226"/>
      <c r="G882" s="227"/>
    </row>
    <row r="883" customFormat="false" ht="15" hidden="false" customHeight="false" outlineLevel="0" collapsed="false">
      <c r="A883" s="27" t="n">
        <v>3168</v>
      </c>
      <c r="B883" s="210" t="n">
        <f aca="false">IF(D833="x",0,IF(C883&lt;1,0,IF(C883&gt;1,1)))</f>
        <v>0</v>
      </c>
      <c r="C883" s="225"/>
      <c r="D883" s="133"/>
      <c r="E883" s="219" t="s">
        <v>180</v>
      </c>
      <c r="F883" s="226"/>
      <c r="G883" s="227"/>
    </row>
    <row r="884" customFormat="false" ht="15" hidden="false" customHeight="false" outlineLevel="0" collapsed="false">
      <c r="A884" s="27" t="n">
        <v>3169</v>
      </c>
      <c r="B884" s="210" t="n">
        <f aca="false">IF(D834="x",0,IF(C884&lt;1,0,IF(C884&gt;1,1)))</f>
        <v>1</v>
      </c>
      <c r="C884" s="225" t="n">
        <v>116.45</v>
      </c>
      <c r="D884" s="133"/>
      <c r="E884" s="219" t="s">
        <v>180</v>
      </c>
      <c r="F884" s="226"/>
      <c r="G884" s="227"/>
    </row>
    <row r="885" customFormat="false" ht="15" hidden="false" customHeight="false" outlineLevel="0" collapsed="false">
      <c r="A885" s="27" t="n">
        <v>3170</v>
      </c>
      <c r="B885" s="210" t="n">
        <f aca="false">IF(D835="x",0,IF(C885&lt;1,0,IF(C885&gt;1,1)))</f>
        <v>0</v>
      </c>
      <c r="C885" s="225"/>
      <c r="D885" s="133"/>
      <c r="E885" s="219" t="s">
        <v>180</v>
      </c>
      <c r="F885" s="226"/>
      <c r="G885" s="227"/>
    </row>
    <row r="886" customFormat="false" ht="15" hidden="false" customHeight="false" outlineLevel="0" collapsed="false">
      <c r="A886" s="27" t="n">
        <v>3171</v>
      </c>
      <c r="B886" s="210" t="n">
        <f aca="false">IF(D836="x",0,IF(C886&lt;1,0,IF(C886&gt;1,1)))</f>
        <v>1</v>
      </c>
      <c r="C886" s="225" t="n">
        <v>117.64</v>
      </c>
      <c r="D886" s="133"/>
      <c r="E886" s="219" t="s">
        <v>180</v>
      </c>
      <c r="F886" s="226"/>
      <c r="G886" s="227"/>
    </row>
    <row r="887" customFormat="false" ht="15" hidden="false" customHeight="false" outlineLevel="0" collapsed="false">
      <c r="A887" s="27" t="n">
        <v>3172</v>
      </c>
      <c r="B887" s="210" t="n">
        <f aca="false">IF(D837="x",0,IF(C887&lt;1,0,IF(C887&gt;1,1)))</f>
        <v>0</v>
      </c>
      <c r="C887" s="225"/>
      <c r="D887" s="133"/>
      <c r="E887" s="219" t="s">
        <v>180</v>
      </c>
      <c r="F887" s="226"/>
      <c r="G887" s="227"/>
    </row>
    <row r="888" customFormat="false" ht="15" hidden="false" customHeight="false" outlineLevel="0" collapsed="false">
      <c r="A888" s="27" t="n">
        <v>3173</v>
      </c>
      <c r="B888" s="210" t="n">
        <f aca="false">IF(D838="x",0,IF(C888&lt;1,0,IF(C888&gt;1,1)))</f>
        <v>1</v>
      </c>
      <c r="C888" s="225" t="n">
        <v>119.99</v>
      </c>
      <c r="D888" s="133"/>
      <c r="E888" s="219" t="s">
        <v>180</v>
      </c>
      <c r="F888" s="226"/>
      <c r="G888" s="227"/>
    </row>
    <row r="889" customFormat="false" ht="15" hidden="false" customHeight="false" outlineLevel="0" collapsed="false">
      <c r="A889" s="27" t="n">
        <v>3174</v>
      </c>
      <c r="B889" s="210" t="n">
        <f aca="false">IF(D839="x",0,IF(C889&lt;1,0,IF(C889&gt;1,1)))</f>
        <v>1</v>
      </c>
      <c r="C889" s="225" t="n">
        <v>117.44</v>
      </c>
      <c r="D889" s="133"/>
      <c r="E889" s="219" t="s">
        <v>180</v>
      </c>
      <c r="F889" s="226"/>
      <c r="G889" s="227"/>
    </row>
    <row r="890" customFormat="false" ht="15" hidden="false" customHeight="false" outlineLevel="0" collapsed="false">
      <c r="A890" s="27" t="n">
        <v>3175</v>
      </c>
      <c r="B890" s="210" t="n">
        <f aca="false">IF(D840="x",0,IF(C890&lt;1,0,IF(C890&gt;1,1)))</f>
        <v>0</v>
      </c>
      <c r="C890" s="225"/>
      <c r="D890" s="133"/>
      <c r="E890" s="219" t="s">
        <v>180</v>
      </c>
      <c r="F890" s="226"/>
      <c r="G890" s="227"/>
    </row>
    <row r="891" customFormat="false" ht="15" hidden="false" customHeight="false" outlineLevel="0" collapsed="false">
      <c r="A891" s="27" t="n">
        <v>3176</v>
      </c>
      <c r="B891" s="210" t="n">
        <f aca="false">IF(D841="x",0,IF(C891&lt;1,0,IF(C891&gt;1,1)))</f>
        <v>0</v>
      </c>
      <c r="C891" s="225"/>
      <c r="D891" s="133"/>
      <c r="E891" s="219" t="s">
        <v>180</v>
      </c>
      <c r="F891" s="226"/>
      <c r="G891" s="227"/>
    </row>
    <row r="892" customFormat="false" ht="15" hidden="false" customHeight="false" outlineLevel="0" collapsed="false">
      <c r="A892" s="27" t="n">
        <v>3177</v>
      </c>
      <c r="B892" s="210" t="n">
        <f aca="false">IF(D842="x",0,IF(C892&lt;1,0,IF(C892&gt;1,1)))</f>
        <v>1</v>
      </c>
      <c r="C892" s="225" t="n">
        <v>116.16</v>
      </c>
      <c r="D892" s="133"/>
      <c r="E892" s="219" t="s">
        <v>180</v>
      </c>
      <c r="F892" s="226"/>
      <c r="G892" s="227"/>
    </row>
    <row r="893" customFormat="false" ht="15" hidden="false" customHeight="false" outlineLevel="0" collapsed="false">
      <c r="A893" s="27" t="n">
        <v>3178</v>
      </c>
      <c r="B893" s="210" t="n">
        <f aca="false">IF(D843="x",0,IF(C893&lt;1,0,IF(C893&gt;1,1)))</f>
        <v>0</v>
      </c>
      <c r="C893" s="225"/>
      <c r="D893" s="133"/>
      <c r="E893" s="219" t="s">
        <v>180</v>
      </c>
      <c r="F893" s="226"/>
      <c r="G893" s="227"/>
    </row>
    <row r="894" customFormat="false" ht="15" hidden="false" customHeight="false" outlineLevel="0" collapsed="false">
      <c r="A894" s="27" t="n">
        <v>3179</v>
      </c>
      <c r="B894" s="210" t="n">
        <f aca="false">IF(D844="x",0,IF(C894&lt;1,0,IF(C894&gt;1,1)))</f>
        <v>0</v>
      </c>
      <c r="C894" s="225"/>
      <c r="D894" s="133"/>
      <c r="E894" s="219" t="s">
        <v>180</v>
      </c>
      <c r="F894" s="226"/>
      <c r="G894" s="227"/>
    </row>
    <row r="895" customFormat="false" ht="15" hidden="false" customHeight="false" outlineLevel="0" collapsed="false">
      <c r="A895" s="27" t="n">
        <v>3180</v>
      </c>
      <c r="B895" s="210" t="n">
        <f aca="false">IF(D845="x",0,IF(C895&lt;1,0,IF(C895&gt;1,1)))</f>
        <v>0</v>
      </c>
      <c r="C895" s="225"/>
      <c r="D895" s="133"/>
      <c r="E895" s="219" t="s">
        <v>180</v>
      </c>
      <c r="F895" s="226"/>
      <c r="G895" s="227"/>
    </row>
    <row r="896" customFormat="false" ht="15" hidden="false" customHeight="false" outlineLevel="0" collapsed="false">
      <c r="A896" s="27" t="n">
        <v>3181</v>
      </c>
      <c r="B896" s="210" t="n">
        <f aca="false">IF(D846="x",0,IF(C896&lt;1,0,IF(C896&gt;1,1)))</f>
        <v>1</v>
      </c>
      <c r="C896" s="225" t="n">
        <v>117.51</v>
      </c>
      <c r="D896" s="133"/>
      <c r="E896" s="219" t="s">
        <v>180</v>
      </c>
      <c r="F896" s="226"/>
      <c r="G896" s="227"/>
    </row>
    <row r="897" customFormat="false" ht="15" hidden="false" customHeight="false" outlineLevel="0" collapsed="false">
      <c r="A897" s="27" t="n">
        <v>3182</v>
      </c>
      <c r="B897" s="210" t="n">
        <f aca="false">IF(D847="x",0,IF(C897&lt;1,0,IF(C897&gt;1,1)))</f>
        <v>1</v>
      </c>
      <c r="C897" s="225" t="n">
        <v>115.86</v>
      </c>
      <c r="D897" s="133"/>
      <c r="E897" s="219" t="s">
        <v>180</v>
      </c>
      <c r="F897" s="226"/>
      <c r="G897" s="227"/>
    </row>
    <row r="898" customFormat="false" ht="15" hidden="false" customHeight="false" outlineLevel="0" collapsed="false">
      <c r="A898" s="27" t="n">
        <v>3183</v>
      </c>
      <c r="B898" s="210" t="n">
        <f aca="false">IF(D848="x",0,IF(C898&lt;1,0,IF(C898&gt;1,1)))</f>
        <v>1</v>
      </c>
      <c r="C898" s="225" t="n">
        <v>116.33</v>
      </c>
      <c r="D898" s="133"/>
      <c r="E898" s="219" t="s">
        <v>180</v>
      </c>
      <c r="F898" s="226"/>
      <c r="G898" s="227"/>
    </row>
    <row r="899" customFormat="false" ht="15" hidden="false" customHeight="false" outlineLevel="0" collapsed="false">
      <c r="A899" s="27" t="n">
        <v>3184</v>
      </c>
      <c r="B899" s="210" t="n">
        <f aca="false">IF(D849="x",0,IF(C899&lt;1,0,IF(C899&gt;1,1)))</f>
        <v>0</v>
      </c>
      <c r="C899" s="225"/>
      <c r="D899" s="133"/>
      <c r="E899" s="219" t="s">
        <v>180</v>
      </c>
      <c r="F899" s="226"/>
      <c r="G899" s="227"/>
    </row>
    <row r="900" customFormat="false" ht="15" hidden="false" customHeight="false" outlineLevel="0" collapsed="false">
      <c r="A900" s="27" t="n">
        <v>3185</v>
      </c>
      <c r="B900" s="210" t="n">
        <f aca="false">IF(D850="x",0,IF(C900&lt;1,0,IF(C900&gt;1,1)))</f>
        <v>0</v>
      </c>
      <c r="C900" s="225"/>
      <c r="D900" s="133"/>
      <c r="E900" s="219" t="s">
        <v>180</v>
      </c>
      <c r="F900" s="226"/>
      <c r="G900" s="227"/>
    </row>
    <row r="901" customFormat="false" ht="15" hidden="false" customHeight="false" outlineLevel="0" collapsed="false">
      <c r="A901" s="27" t="n">
        <v>3186</v>
      </c>
      <c r="B901" s="210" t="n">
        <f aca="false">IF(D851="x",0,IF(C901&lt;1,0,IF(C901&gt;1,1)))</f>
        <v>0</v>
      </c>
      <c r="C901" s="225"/>
      <c r="D901" s="133"/>
      <c r="E901" s="219" t="s">
        <v>180</v>
      </c>
      <c r="F901" s="226"/>
      <c r="G901" s="227"/>
    </row>
    <row r="902" customFormat="false" ht="15" hidden="false" customHeight="false" outlineLevel="0" collapsed="false">
      <c r="A902" s="27" t="n">
        <v>3187</v>
      </c>
      <c r="B902" s="210" t="n">
        <f aca="false">IF(D852="x",0,IF(C902&lt;1,0,IF(C902&gt;1,1)))</f>
        <v>1</v>
      </c>
      <c r="C902" s="225" t="n">
        <v>115.62</v>
      </c>
      <c r="D902" s="133"/>
      <c r="E902" s="219" t="s">
        <v>180</v>
      </c>
      <c r="F902" s="226"/>
      <c r="G902" s="227"/>
    </row>
    <row r="903" customFormat="false" ht="15" hidden="false" customHeight="false" outlineLevel="0" collapsed="false">
      <c r="A903" s="27" t="n">
        <v>3188</v>
      </c>
      <c r="B903" s="210" t="n">
        <f aca="false">IF(D853="x",0,IF(C903&lt;1,0,IF(C903&gt;1,1)))</f>
        <v>1</v>
      </c>
      <c r="C903" s="225" t="n">
        <v>119.19</v>
      </c>
      <c r="D903" s="133"/>
      <c r="E903" s="219" t="s">
        <v>180</v>
      </c>
      <c r="F903" s="226"/>
      <c r="G903" s="227"/>
    </row>
    <row r="904" customFormat="false" ht="15" hidden="false" customHeight="false" outlineLevel="0" collapsed="false">
      <c r="A904" s="27" t="n">
        <v>3189</v>
      </c>
      <c r="B904" s="210" t="n">
        <f aca="false">IF(D854="x",0,IF(C904&lt;1,0,IF(C904&gt;1,1)))</f>
        <v>1</v>
      </c>
      <c r="C904" s="225" t="n">
        <v>115.7</v>
      </c>
      <c r="D904" s="133"/>
      <c r="E904" s="219" t="s">
        <v>180</v>
      </c>
      <c r="F904" s="226"/>
      <c r="G904" s="227"/>
    </row>
    <row r="905" customFormat="false" ht="15" hidden="false" customHeight="false" outlineLevel="0" collapsed="false">
      <c r="A905" s="27" t="n">
        <v>3190</v>
      </c>
      <c r="B905" s="210" t="n">
        <f aca="false">IF(D855="x",0,IF(C905&lt;1,0,IF(C905&gt;1,1)))</f>
        <v>0</v>
      </c>
      <c r="C905" s="225"/>
      <c r="D905" s="133"/>
      <c r="E905" s="219" t="s">
        <v>180</v>
      </c>
      <c r="F905" s="226"/>
      <c r="G905" s="227"/>
    </row>
    <row r="906" customFormat="false" ht="15" hidden="false" customHeight="false" outlineLevel="0" collapsed="false">
      <c r="A906" s="27" t="n">
        <v>3191</v>
      </c>
      <c r="B906" s="210" t="n">
        <f aca="false">IF(D856="x",0,IF(C906&lt;1,0,IF(C906&gt;1,1)))</f>
        <v>1</v>
      </c>
      <c r="C906" s="225" t="n">
        <v>118.23</v>
      </c>
      <c r="D906" s="133"/>
      <c r="E906" s="219" t="s">
        <v>180</v>
      </c>
      <c r="F906" s="226"/>
      <c r="G906" s="227"/>
    </row>
    <row r="907" customFormat="false" ht="15" hidden="false" customHeight="false" outlineLevel="0" collapsed="false">
      <c r="A907" s="27" t="n">
        <v>3192</v>
      </c>
      <c r="B907" s="210" t="n">
        <f aca="false">IF(D857="x",0,IF(C907&lt;1,0,IF(C907&gt;1,1)))</f>
        <v>0</v>
      </c>
      <c r="C907" s="225"/>
      <c r="D907" s="133"/>
      <c r="E907" s="219" t="s">
        <v>180</v>
      </c>
      <c r="F907" s="226"/>
      <c r="G907" s="227"/>
    </row>
    <row r="908" customFormat="false" ht="15" hidden="false" customHeight="false" outlineLevel="0" collapsed="false">
      <c r="A908" s="27" t="n">
        <v>3193</v>
      </c>
      <c r="B908" s="210" t="n">
        <f aca="false">IF(D858="x",0,IF(C908&lt;1,0,IF(C908&gt;1,1)))</f>
        <v>1</v>
      </c>
      <c r="C908" s="225" t="n">
        <v>117.79</v>
      </c>
      <c r="D908" s="133"/>
      <c r="E908" s="219" t="s">
        <v>180</v>
      </c>
      <c r="F908" s="226"/>
      <c r="G908" s="227"/>
    </row>
    <row r="909" customFormat="false" ht="15" hidden="false" customHeight="false" outlineLevel="0" collapsed="false">
      <c r="A909" s="27" t="n">
        <v>3194</v>
      </c>
      <c r="B909" s="210" t="n">
        <f aca="false">IF(D859="x",0,IF(C909&lt;1,0,IF(C909&gt;1,1)))</f>
        <v>1</v>
      </c>
      <c r="C909" s="225" t="n">
        <v>116.46</v>
      </c>
      <c r="D909" s="133"/>
      <c r="E909" s="219" t="s">
        <v>180</v>
      </c>
      <c r="F909" s="226"/>
      <c r="G909" s="227"/>
    </row>
    <row r="910" customFormat="false" ht="15" hidden="false" customHeight="false" outlineLevel="0" collapsed="false">
      <c r="A910" s="27" t="n">
        <v>3195</v>
      </c>
      <c r="B910" s="210" t="n">
        <f aca="false">IF(D860="x",0,IF(C910&lt;1,0,IF(C910&gt;1,1)))</f>
        <v>1</v>
      </c>
      <c r="C910" s="225" t="n">
        <v>116.8</v>
      </c>
      <c r="D910" s="133"/>
      <c r="E910" s="219" t="s">
        <v>180</v>
      </c>
      <c r="F910" s="226"/>
      <c r="G910" s="227"/>
    </row>
    <row r="911" customFormat="false" ht="15" hidden="false" customHeight="false" outlineLevel="0" collapsed="false">
      <c r="A911" s="27" t="n">
        <v>3196</v>
      </c>
      <c r="B911" s="210" t="n">
        <f aca="false">IF(D861="x",0,IF(C911&lt;1,0,IF(C911&gt;1,1)))</f>
        <v>1</v>
      </c>
      <c r="C911" s="225" t="n">
        <v>117.25</v>
      </c>
      <c r="D911" s="133"/>
      <c r="E911" s="219" t="s">
        <v>180</v>
      </c>
      <c r="F911" s="226"/>
      <c r="G911" s="227"/>
    </row>
    <row r="912" customFormat="false" ht="15" hidden="false" customHeight="false" outlineLevel="0" collapsed="false">
      <c r="A912" s="27" t="n">
        <v>3197</v>
      </c>
      <c r="B912" s="210" t="n">
        <f aca="false">IF(D862="x",0,IF(C912&lt;1,0,IF(C912&gt;1,1)))</f>
        <v>0</v>
      </c>
      <c r="C912" s="225"/>
      <c r="D912" s="133"/>
      <c r="E912" s="219" t="s">
        <v>180</v>
      </c>
      <c r="F912" s="226"/>
      <c r="G912" s="227"/>
    </row>
    <row r="913" customFormat="false" ht="15" hidden="false" customHeight="false" outlineLevel="0" collapsed="false">
      <c r="A913" s="27" t="n">
        <v>3198</v>
      </c>
      <c r="B913" s="210" t="n">
        <f aca="false">IF(D863="x",0,IF(C913&lt;1,0,IF(C913&gt;1,1)))</f>
        <v>1</v>
      </c>
      <c r="C913" s="225" t="n">
        <v>117.21</v>
      </c>
      <c r="D913" s="133"/>
      <c r="E913" s="219" t="s">
        <v>180</v>
      </c>
      <c r="F913" s="226"/>
      <c r="G913" s="227"/>
    </row>
    <row r="914" customFormat="false" ht="15" hidden="false" customHeight="false" outlineLevel="0" collapsed="false">
      <c r="A914" s="27" t="n">
        <v>3199</v>
      </c>
      <c r="B914" s="210" t="n">
        <f aca="false">IF(D864="x",0,IF(C914&lt;1,0,IF(C914&gt;1,1)))</f>
        <v>1</v>
      </c>
      <c r="C914" s="225" t="n">
        <v>119.84</v>
      </c>
      <c r="D914" s="133"/>
      <c r="E914" s="219" t="s">
        <v>180</v>
      </c>
      <c r="F914" s="226"/>
      <c r="G914" s="227"/>
    </row>
    <row r="915" customFormat="false" ht="15" hidden="false" customHeight="false" outlineLevel="0" collapsed="false">
      <c r="A915" s="27" t="n">
        <v>3200</v>
      </c>
      <c r="B915" s="210" t="n">
        <f aca="false">IF(D865="x",0,IF(C915&lt;1,0,IF(C915&gt;1,1)))</f>
        <v>1</v>
      </c>
      <c r="C915" s="225" t="n">
        <v>118.34</v>
      </c>
      <c r="D915" s="133"/>
      <c r="E915" s="219" t="s">
        <v>180</v>
      </c>
      <c r="F915" s="226"/>
      <c r="G915" s="227"/>
    </row>
    <row r="916" customFormat="false" ht="15" hidden="false" customHeight="false" outlineLevel="0" collapsed="false">
      <c r="A916" s="27" t="n">
        <v>3201</v>
      </c>
      <c r="B916" s="210" t="n">
        <f aca="false">IF(D866="x",0,IF(C916&lt;1,0,IF(C916&gt;1,1)))</f>
        <v>1</v>
      </c>
      <c r="C916" s="225" t="n">
        <v>120.41</v>
      </c>
      <c r="D916" s="133"/>
      <c r="E916" s="219" t="s">
        <v>180</v>
      </c>
      <c r="F916" s="226"/>
      <c r="G916" s="227"/>
    </row>
    <row r="917" customFormat="false" ht="15" hidden="false" customHeight="false" outlineLevel="0" collapsed="false">
      <c r="A917" s="27" t="n">
        <v>3202</v>
      </c>
      <c r="B917" s="210" t="n">
        <f aca="false">IF(D867="x",0,IF(C917&lt;1,0,IF(C917&gt;1,1)))</f>
        <v>0</v>
      </c>
      <c r="C917" s="225"/>
      <c r="D917" s="133"/>
      <c r="E917" s="219" t="s">
        <v>180</v>
      </c>
      <c r="F917" s="226"/>
      <c r="G917" s="227"/>
    </row>
    <row r="918" customFormat="false" ht="15" hidden="false" customHeight="false" outlineLevel="0" collapsed="false">
      <c r="A918" s="27" t="n">
        <v>3203</v>
      </c>
      <c r="B918" s="210" t="n">
        <f aca="false">IF(D868="x",0,IF(C918&lt;1,0,IF(C918&gt;1,1)))</f>
        <v>0</v>
      </c>
      <c r="C918" s="225"/>
      <c r="D918" s="133"/>
      <c r="E918" s="219" t="s">
        <v>180</v>
      </c>
      <c r="F918" s="226"/>
      <c r="G918" s="227"/>
    </row>
    <row r="919" customFormat="false" ht="15" hidden="false" customHeight="false" outlineLevel="0" collapsed="false">
      <c r="A919" s="27" t="n">
        <v>3204</v>
      </c>
      <c r="B919" s="210" t="n">
        <f aca="false">IF(D869="x",0,IF(C919&lt;1,0,IF(C919&gt;1,1)))</f>
        <v>1</v>
      </c>
      <c r="C919" s="225" t="n">
        <v>118.41</v>
      </c>
      <c r="D919" s="133"/>
      <c r="E919" s="219" t="s">
        <v>180</v>
      </c>
      <c r="F919" s="226"/>
      <c r="G919" s="227"/>
    </row>
    <row r="920" customFormat="false" ht="15" hidden="false" customHeight="false" outlineLevel="0" collapsed="false">
      <c r="A920" s="27" t="n">
        <v>3205</v>
      </c>
      <c r="B920" s="210" t="n">
        <f aca="false">IF(D870="x",0,IF(C920&lt;1,0,IF(C920&gt;1,1)))</f>
        <v>0</v>
      </c>
      <c r="C920" s="225"/>
      <c r="D920" s="133"/>
      <c r="E920" s="219" t="s">
        <v>180</v>
      </c>
      <c r="F920" s="226"/>
      <c r="G920" s="227"/>
    </row>
    <row r="921" customFormat="false" ht="15" hidden="false" customHeight="false" outlineLevel="0" collapsed="false">
      <c r="A921" s="27" t="n">
        <v>3206</v>
      </c>
      <c r="B921" s="210" t="n">
        <f aca="false">IF(D871="x",0,IF(C921&lt;1,0,IF(C921&gt;1,1)))</f>
        <v>1</v>
      </c>
      <c r="C921" s="225" t="n">
        <v>117.45</v>
      </c>
      <c r="D921" s="133"/>
      <c r="E921" s="219" t="s">
        <v>180</v>
      </c>
      <c r="F921" s="226"/>
      <c r="G921" s="227"/>
    </row>
    <row r="922" customFormat="false" ht="15" hidden="false" customHeight="false" outlineLevel="0" collapsed="false">
      <c r="A922" s="27" t="n">
        <v>3207</v>
      </c>
      <c r="B922" s="210" t="n">
        <f aca="false">IF(D872="x",0,IF(C922&lt;1,0,IF(C922&gt;1,1)))</f>
        <v>1</v>
      </c>
      <c r="C922" s="225" t="n">
        <v>116.98</v>
      </c>
      <c r="D922" s="133"/>
      <c r="E922" s="219" t="s">
        <v>180</v>
      </c>
      <c r="F922" s="226"/>
      <c r="G922" s="227"/>
    </row>
    <row r="923" customFormat="false" ht="15" hidden="false" customHeight="false" outlineLevel="0" collapsed="false">
      <c r="A923" s="27" t="n">
        <v>3208</v>
      </c>
      <c r="B923" s="210" t="n">
        <f aca="false">IF(D873="x",0,IF(C923&lt;1,0,IF(C923&gt;1,1)))</f>
        <v>0</v>
      </c>
      <c r="C923" s="225"/>
      <c r="D923" s="133"/>
      <c r="E923" s="219" t="s">
        <v>180</v>
      </c>
      <c r="F923" s="226"/>
      <c r="G923" s="227"/>
    </row>
    <row r="924" customFormat="false" ht="15" hidden="false" customHeight="false" outlineLevel="0" collapsed="false">
      <c r="A924" s="27" t="n">
        <v>3209</v>
      </c>
      <c r="B924" s="210" t="n">
        <f aca="false">IF(D874="x",0,IF(C924&lt;1,0,IF(C924&gt;1,1)))</f>
        <v>0</v>
      </c>
      <c r="C924" s="225"/>
      <c r="D924" s="133"/>
      <c r="E924" s="219" t="s">
        <v>180</v>
      </c>
      <c r="F924" s="226"/>
      <c r="G924" s="227"/>
    </row>
    <row r="925" customFormat="false" ht="15" hidden="false" customHeight="false" outlineLevel="0" collapsed="false">
      <c r="A925" s="27" t="n">
        <v>3210</v>
      </c>
      <c r="B925" s="210" t="n">
        <f aca="false">IF(D875="x",0,IF(C925&lt;1,0,IF(C925&gt;1,1)))</f>
        <v>0</v>
      </c>
      <c r="C925" s="225"/>
      <c r="D925" s="133"/>
      <c r="E925" s="219" t="s">
        <v>180</v>
      </c>
      <c r="F925" s="226"/>
      <c r="G925" s="227"/>
    </row>
    <row r="926" customFormat="false" ht="15" hidden="false" customHeight="false" outlineLevel="0" collapsed="false">
      <c r="A926" s="27" t="n">
        <v>3211</v>
      </c>
      <c r="B926" s="210" t="n">
        <f aca="false">IF(D876="x",0,IF(C926&lt;1,0,IF(C926&gt;1,1)))</f>
        <v>0</v>
      </c>
      <c r="C926" s="225"/>
      <c r="D926" s="133"/>
      <c r="E926" s="219" t="s">
        <v>180</v>
      </c>
      <c r="F926" s="226"/>
      <c r="G926" s="227"/>
    </row>
    <row r="927" customFormat="false" ht="15" hidden="false" customHeight="false" outlineLevel="0" collapsed="false">
      <c r="A927" s="27" t="n">
        <v>3212</v>
      </c>
      <c r="B927" s="210" t="n">
        <f aca="false">IF(D877="x",0,IF(C927&lt;1,0,IF(C927&gt;1,1)))</f>
        <v>1</v>
      </c>
      <c r="C927" s="225" t="n">
        <v>119.26</v>
      </c>
      <c r="D927" s="133"/>
      <c r="E927" s="219" t="s">
        <v>180</v>
      </c>
      <c r="F927" s="226"/>
      <c r="G927" s="227"/>
    </row>
    <row r="928" customFormat="false" ht="15" hidden="false" customHeight="false" outlineLevel="0" collapsed="false">
      <c r="A928" s="27" t="n">
        <v>3213</v>
      </c>
      <c r="B928" s="210" t="n">
        <f aca="false">IF(D878="x",0,IF(C928&lt;1,0,IF(C928&gt;1,1)))</f>
        <v>1</v>
      </c>
      <c r="C928" s="225" t="n">
        <v>117.2</v>
      </c>
      <c r="D928" s="133"/>
      <c r="E928" s="219" t="s">
        <v>180</v>
      </c>
      <c r="F928" s="226"/>
      <c r="G928" s="227"/>
    </row>
    <row r="929" customFormat="false" ht="15" hidden="false" customHeight="false" outlineLevel="0" collapsed="false">
      <c r="A929" s="27" t="n">
        <v>3214</v>
      </c>
      <c r="B929" s="210" t="n">
        <f aca="false">IF(D879="x",0,IF(C929&lt;1,0,IF(C929&gt;1,1)))</f>
        <v>1</v>
      </c>
      <c r="C929" s="225" t="n">
        <v>115.99</v>
      </c>
      <c r="D929" s="133"/>
      <c r="E929" s="219" t="s">
        <v>180</v>
      </c>
      <c r="F929" s="226"/>
      <c r="G929" s="227"/>
    </row>
    <row r="930" customFormat="false" ht="15" hidden="false" customHeight="false" outlineLevel="0" collapsed="false">
      <c r="A930" s="27" t="n">
        <v>3215</v>
      </c>
      <c r="B930" s="210" t="n">
        <f aca="false">IF(D880="x",0,IF(C930&lt;1,0,IF(C930&gt;1,1)))</f>
        <v>1</v>
      </c>
      <c r="C930" s="225" t="n">
        <v>114.83</v>
      </c>
      <c r="D930" s="133"/>
      <c r="E930" s="219" t="s">
        <v>180</v>
      </c>
      <c r="F930" s="226"/>
      <c r="G930" s="227"/>
    </row>
    <row r="931" customFormat="false" ht="15" hidden="false" customHeight="false" outlineLevel="0" collapsed="false">
      <c r="A931" s="27" t="n">
        <v>3216</v>
      </c>
      <c r="B931" s="210" t="n">
        <f aca="false">IF(D881="x",0,IF(C931&lt;1,0,IF(C931&gt;1,1)))</f>
        <v>1</v>
      </c>
      <c r="C931" s="225" t="n">
        <v>116.26</v>
      </c>
      <c r="D931" s="133"/>
      <c r="E931" s="219" t="s">
        <v>180</v>
      </c>
      <c r="F931" s="226"/>
      <c r="G931" s="227"/>
    </row>
    <row r="932" customFormat="false" ht="15" hidden="false" customHeight="false" outlineLevel="0" collapsed="false">
      <c r="A932" s="27" t="n">
        <v>3217</v>
      </c>
      <c r="B932" s="210" t="n">
        <f aca="false">IF(D882="x",0,IF(C932&lt;1,0,IF(C932&gt;1,1)))</f>
        <v>1</v>
      </c>
      <c r="C932" s="225" t="n">
        <v>116.97</v>
      </c>
      <c r="D932" s="133"/>
      <c r="E932" s="219" t="s">
        <v>180</v>
      </c>
      <c r="F932" s="226"/>
      <c r="G932" s="227"/>
    </row>
    <row r="933" customFormat="false" ht="15" hidden="false" customHeight="false" outlineLevel="0" collapsed="false">
      <c r="A933" s="27" t="n">
        <v>3218</v>
      </c>
      <c r="B933" s="210" t="n">
        <f aca="false">IF(D883="x",0,IF(C933&lt;1,0,IF(C933&gt;1,1)))</f>
        <v>1</v>
      </c>
      <c r="C933" s="225" t="n">
        <v>119.46</v>
      </c>
      <c r="D933" s="133"/>
      <c r="E933" s="219" t="s">
        <v>180</v>
      </c>
      <c r="F933" s="226"/>
      <c r="G933" s="227"/>
    </row>
    <row r="934" customFormat="false" ht="15" hidden="false" customHeight="false" outlineLevel="0" collapsed="false">
      <c r="A934" s="27" t="n">
        <v>3219</v>
      </c>
      <c r="B934" s="210" t="n">
        <f aca="false">IF(D884="x",0,IF(C934&lt;1,0,IF(C934&gt;1,1)))</f>
        <v>1</v>
      </c>
      <c r="C934" s="225" t="n">
        <v>115.7</v>
      </c>
      <c r="D934" s="133"/>
      <c r="E934" s="219" t="s">
        <v>180</v>
      </c>
      <c r="F934" s="226"/>
      <c r="G934" s="227"/>
    </row>
    <row r="935" customFormat="false" ht="15" hidden="false" customHeight="false" outlineLevel="0" collapsed="false">
      <c r="A935" s="27" t="n">
        <v>3220</v>
      </c>
      <c r="B935" s="210" t="n">
        <f aca="false">IF(D885="x",0,IF(C935&lt;1,0,IF(C935&gt;1,1)))</f>
        <v>1</v>
      </c>
      <c r="C935" s="225" t="n">
        <v>114.95</v>
      </c>
      <c r="D935" s="133"/>
      <c r="E935" s="219" t="s">
        <v>180</v>
      </c>
      <c r="F935" s="226"/>
      <c r="G935" s="227"/>
    </row>
    <row r="936" customFormat="false" ht="15" hidden="false" customHeight="false" outlineLevel="0" collapsed="false">
      <c r="A936" s="27" t="n">
        <v>3221</v>
      </c>
      <c r="B936" s="210" t="n">
        <f aca="false">IF(D886="x",0,IF(C936&lt;1,0,IF(C936&gt;1,1)))</f>
        <v>1</v>
      </c>
      <c r="C936" s="225" t="n">
        <v>118.23</v>
      </c>
      <c r="D936" s="133"/>
      <c r="E936" s="219" t="s">
        <v>180</v>
      </c>
      <c r="F936" s="226"/>
      <c r="G936" s="227"/>
    </row>
    <row r="937" customFormat="false" ht="15" hidden="false" customHeight="false" outlineLevel="0" collapsed="false">
      <c r="A937" s="27" t="n">
        <v>3222</v>
      </c>
      <c r="B937" s="210" t="n">
        <f aca="false">IF(D887="x",0,IF(C937&lt;1,0,IF(C937&gt;1,1)))</f>
        <v>1</v>
      </c>
      <c r="C937" s="225" t="n">
        <v>120.91</v>
      </c>
      <c r="D937" s="133"/>
      <c r="E937" s="219" t="s">
        <v>180</v>
      </c>
      <c r="F937" s="226"/>
      <c r="G937" s="227"/>
    </row>
    <row r="938" customFormat="false" ht="15" hidden="false" customHeight="false" outlineLevel="0" collapsed="false">
      <c r="A938" s="27" t="n">
        <v>3223</v>
      </c>
      <c r="B938" s="210" t="n">
        <f aca="false">IF(D888="x",0,IF(C938&lt;1,0,IF(C938&gt;1,1)))</f>
        <v>1</v>
      </c>
      <c r="C938" s="225" t="n">
        <v>116.37</v>
      </c>
      <c r="D938" s="133"/>
      <c r="E938" s="219" t="s">
        <v>180</v>
      </c>
      <c r="F938" s="226"/>
      <c r="G938" s="227"/>
    </row>
    <row r="939" customFormat="false" ht="15" hidden="false" customHeight="false" outlineLevel="0" collapsed="false">
      <c r="A939" s="27" t="n">
        <v>3224</v>
      </c>
      <c r="B939" s="210" t="n">
        <f aca="false">IF(D889="x",0,IF(C939&lt;1,0,IF(C939&gt;1,1)))</f>
        <v>1</v>
      </c>
      <c r="C939" s="225" t="n">
        <v>118.66</v>
      </c>
      <c r="D939" s="133"/>
      <c r="E939" s="219" t="s">
        <v>180</v>
      </c>
      <c r="F939" s="226"/>
      <c r="G939" s="227"/>
    </row>
    <row r="940" customFormat="false" ht="15" hidden="false" customHeight="false" outlineLevel="0" collapsed="false">
      <c r="A940" s="27" t="n">
        <v>3225</v>
      </c>
      <c r="B940" s="210" t="n">
        <f aca="false">IF(D890="x",0,IF(C940&lt;1,0,IF(C940&gt;1,1)))</f>
        <v>1</v>
      </c>
      <c r="C940" s="225" t="n">
        <v>119.65</v>
      </c>
      <c r="D940" s="133"/>
      <c r="E940" s="219" t="s">
        <v>180</v>
      </c>
      <c r="F940" s="226"/>
      <c r="G940" s="227"/>
    </row>
    <row r="941" customFormat="false" ht="15" hidden="false" customHeight="false" outlineLevel="0" collapsed="false">
      <c r="A941" s="27" t="n">
        <v>3226</v>
      </c>
      <c r="B941" s="210" t="n">
        <f aca="false">IF(D891="x",0,IF(C941&lt;1,0,IF(C941&gt;1,1)))</f>
        <v>0</v>
      </c>
      <c r="C941" s="225"/>
      <c r="D941" s="133"/>
      <c r="E941" s="219" t="s">
        <v>180</v>
      </c>
      <c r="F941" s="226"/>
      <c r="G941" s="227"/>
    </row>
    <row r="942" customFormat="false" ht="15" hidden="false" customHeight="false" outlineLevel="0" collapsed="false">
      <c r="A942" s="27" t="n">
        <v>3227</v>
      </c>
      <c r="B942" s="210" t="n">
        <f aca="false">IF(D892="x",0,IF(C942&lt;1,0,IF(C942&gt;1,1)))</f>
        <v>1</v>
      </c>
      <c r="C942" s="225" t="n">
        <v>120.24</v>
      </c>
      <c r="D942" s="133"/>
      <c r="E942" s="219" t="s">
        <v>180</v>
      </c>
      <c r="F942" s="226"/>
      <c r="G942" s="227"/>
    </row>
    <row r="943" customFormat="false" ht="15" hidden="false" customHeight="false" outlineLevel="0" collapsed="false">
      <c r="A943" s="27" t="n">
        <v>3228</v>
      </c>
      <c r="B943" s="210" t="n">
        <f aca="false">IF(D893="x",0,IF(C943&lt;1,0,IF(C943&gt;1,1)))</f>
        <v>1</v>
      </c>
      <c r="C943" s="225" t="n">
        <v>117.34</v>
      </c>
      <c r="D943" s="133"/>
      <c r="E943" s="219" t="s">
        <v>180</v>
      </c>
      <c r="F943" s="226"/>
      <c r="G943" s="227"/>
    </row>
    <row r="944" customFormat="false" ht="15" hidden="false" customHeight="false" outlineLevel="0" collapsed="false">
      <c r="A944" s="27" t="n">
        <v>3229</v>
      </c>
      <c r="B944" s="210" t="n">
        <f aca="false">IF(D894="x",0,IF(C944&lt;1,0,IF(C944&gt;1,1)))</f>
        <v>1</v>
      </c>
      <c r="C944" s="225" t="n">
        <v>120.3</v>
      </c>
      <c r="D944" s="133"/>
      <c r="E944" s="219" t="s">
        <v>180</v>
      </c>
      <c r="F944" s="226"/>
      <c r="G944" s="227"/>
    </row>
    <row r="945" customFormat="false" ht="15" hidden="false" customHeight="false" outlineLevel="0" collapsed="false">
      <c r="A945" s="27" t="n">
        <v>3230</v>
      </c>
      <c r="B945" s="210" t="n">
        <f aca="false">IF(D895="x",0,IF(C945&lt;1,0,IF(C945&gt;1,1)))</f>
        <v>1</v>
      </c>
      <c r="C945" s="225" t="n">
        <v>115.77</v>
      </c>
      <c r="D945" s="133"/>
      <c r="E945" s="219" t="s">
        <v>180</v>
      </c>
      <c r="F945" s="226"/>
      <c r="G945" s="227"/>
    </row>
    <row r="946" customFormat="false" ht="15" hidden="false" customHeight="false" outlineLevel="0" collapsed="false">
      <c r="A946" s="27" t="n">
        <v>3231</v>
      </c>
      <c r="B946" s="210" t="n">
        <f aca="false">IF(D896="x",0,IF(C946&lt;1,0,IF(C946&gt;1,1)))</f>
        <v>1</v>
      </c>
      <c r="C946" s="225" t="n">
        <v>114.15</v>
      </c>
      <c r="D946" s="133"/>
      <c r="E946" s="219" t="s">
        <v>180</v>
      </c>
      <c r="F946" s="226"/>
      <c r="G946" s="227"/>
    </row>
    <row r="947" customFormat="false" ht="15" hidden="false" customHeight="false" outlineLevel="0" collapsed="false">
      <c r="A947" s="27" t="n">
        <v>3232</v>
      </c>
      <c r="B947" s="210" t="n">
        <f aca="false">IF(D897="x",0,IF(C947&lt;1,0,IF(C947&gt;1,1)))</f>
        <v>1</v>
      </c>
      <c r="C947" s="225" t="n">
        <v>115.71</v>
      </c>
      <c r="D947" s="133"/>
      <c r="E947" s="219" t="s">
        <v>180</v>
      </c>
      <c r="F947" s="226"/>
      <c r="G947" s="227"/>
    </row>
    <row r="948" customFormat="false" ht="15" hidden="false" customHeight="false" outlineLevel="0" collapsed="false">
      <c r="A948" s="27" t="n">
        <v>3233</v>
      </c>
      <c r="B948" s="210" t="n">
        <f aca="false">IF(D898="x",0,IF(C948&lt;1,0,IF(C948&gt;1,1)))</f>
        <v>1</v>
      </c>
      <c r="C948" s="225" t="n">
        <v>117.93</v>
      </c>
      <c r="D948" s="133"/>
      <c r="E948" s="219" t="s">
        <v>180</v>
      </c>
      <c r="F948" s="226"/>
      <c r="G948" s="227"/>
    </row>
    <row r="949" customFormat="false" ht="15" hidden="false" customHeight="false" outlineLevel="0" collapsed="false">
      <c r="A949" s="27" t="n">
        <v>3234</v>
      </c>
      <c r="B949" s="210" t="n">
        <f aca="false">IF(D899="x",0,IF(C949&lt;1,0,IF(C949&gt;1,1)))</f>
        <v>0</v>
      </c>
      <c r="C949" s="225"/>
      <c r="D949" s="133"/>
      <c r="E949" s="219" t="s">
        <v>180</v>
      </c>
      <c r="F949" s="226"/>
      <c r="G949" s="227"/>
    </row>
    <row r="950" customFormat="false" ht="15" hidden="false" customHeight="false" outlineLevel="0" collapsed="false">
      <c r="A950" s="27" t="n">
        <v>3235</v>
      </c>
      <c r="B950" s="210" t="n">
        <f aca="false">IF(D900="x",0,IF(C950&lt;1,0,IF(C950&gt;1,1)))</f>
        <v>0</v>
      </c>
      <c r="C950" s="225"/>
      <c r="D950" s="133"/>
      <c r="E950" s="219" t="s">
        <v>180</v>
      </c>
      <c r="F950" s="226"/>
      <c r="G950" s="227"/>
    </row>
    <row r="951" customFormat="false" ht="15" hidden="false" customHeight="false" outlineLevel="0" collapsed="false">
      <c r="A951" s="27" t="n">
        <v>3236</v>
      </c>
      <c r="B951" s="210" t="n">
        <f aca="false">IF(D901="x",0,IF(C951&lt;1,0,IF(C951&gt;1,1)))</f>
        <v>0</v>
      </c>
      <c r="C951" s="225"/>
      <c r="D951" s="133"/>
      <c r="E951" s="219" t="s">
        <v>180</v>
      </c>
      <c r="F951" s="226"/>
      <c r="G951" s="227"/>
    </row>
    <row r="952" customFormat="false" ht="15" hidden="false" customHeight="false" outlineLevel="0" collapsed="false">
      <c r="A952" s="27" t="n">
        <v>3237</v>
      </c>
      <c r="B952" s="210" t="n">
        <f aca="false">IF(D902="x",0,IF(C952&lt;1,0,IF(C952&gt;1,1)))</f>
        <v>1</v>
      </c>
      <c r="C952" s="225" t="n">
        <v>118.47</v>
      </c>
      <c r="D952" s="133"/>
      <c r="E952" s="219" t="s">
        <v>180</v>
      </c>
      <c r="F952" s="226"/>
      <c r="G952" s="227"/>
    </row>
    <row r="953" customFormat="false" ht="15" hidden="false" customHeight="false" outlineLevel="0" collapsed="false">
      <c r="A953" s="27" t="n">
        <v>3238</v>
      </c>
      <c r="B953" s="210" t="n">
        <f aca="false">IF(D903="x",0,IF(C953&lt;1,0,IF(C953&gt;1,1)))</f>
        <v>1</v>
      </c>
      <c r="C953" s="225" t="n">
        <v>117.73</v>
      </c>
      <c r="D953" s="133"/>
      <c r="E953" s="219" t="s">
        <v>180</v>
      </c>
      <c r="F953" s="226"/>
      <c r="G953" s="227"/>
    </row>
    <row r="954" customFormat="false" ht="15" hidden="false" customHeight="false" outlineLevel="0" collapsed="false">
      <c r="A954" s="27" t="n">
        <v>3239</v>
      </c>
      <c r="B954" s="210" t="n">
        <f aca="false">IF(D904="x",0,IF(C954&lt;1,0,IF(C954&gt;1,1)))</f>
        <v>1</v>
      </c>
      <c r="C954" s="225" t="n">
        <v>113.98</v>
      </c>
      <c r="D954" s="133"/>
      <c r="E954" s="219" t="s">
        <v>180</v>
      </c>
      <c r="F954" s="226"/>
      <c r="G954" s="227"/>
    </row>
    <row r="955" customFormat="false" ht="15" hidden="false" customHeight="false" outlineLevel="0" collapsed="false">
      <c r="A955" s="27" t="n">
        <v>3240</v>
      </c>
      <c r="B955" s="210" t="n">
        <f aca="false">IF(D905="x",0,IF(C955&lt;1,0,IF(C955&gt;1,1)))</f>
        <v>1</v>
      </c>
      <c r="C955" s="225" t="n">
        <v>117.01</v>
      </c>
      <c r="D955" s="133"/>
      <c r="E955" s="219" t="s">
        <v>180</v>
      </c>
      <c r="F955" s="226"/>
      <c r="G955" s="227"/>
    </row>
    <row r="956" customFormat="false" ht="15" hidden="false" customHeight="false" outlineLevel="0" collapsed="false">
      <c r="A956" s="27" t="n">
        <v>3241</v>
      </c>
      <c r="B956" s="210" t="n">
        <f aca="false">IF(D906="x",0,IF(C956&lt;1,0,IF(C956&gt;1,1)))</f>
        <v>0</v>
      </c>
      <c r="C956" s="225"/>
      <c r="D956" s="133"/>
      <c r="E956" s="219" t="s">
        <v>180</v>
      </c>
      <c r="F956" s="226"/>
      <c r="G956" s="227"/>
    </row>
    <row r="957" customFormat="false" ht="15" hidden="false" customHeight="false" outlineLevel="0" collapsed="false">
      <c r="A957" s="27" t="n">
        <v>3242</v>
      </c>
      <c r="B957" s="210" t="n">
        <f aca="false">IF(D907="x",0,IF(C957&lt;1,0,IF(C957&gt;1,1)))</f>
        <v>0</v>
      </c>
      <c r="C957" s="225"/>
      <c r="D957" s="133"/>
      <c r="E957" s="219" t="s">
        <v>180</v>
      </c>
      <c r="F957" s="226"/>
      <c r="G957" s="227"/>
    </row>
    <row r="958" customFormat="false" ht="15" hidden="false" customHeight="false" outlineLevel="0" collapsed="false">
      <c r="A958" s="27" t="n">
        <v>3243</v>
      </c>
      <c r="B958" s="210" t="n">
        <f aca="false">IF(D908="x",0,IF(C958&lt;1,0,IF(C958&gt;1,1)))</f>
        <v>1</v>
      </c>
      <c r="C958" s="225" t="n">
        <v>116.66</v>
      </c>
      <c r="D958" s="133"/>
      <c r="E958" s="219" t="s">
        <v>180</v>
      </c>
      <c r="F958" s="226"/>
      <c r="G958" s="227"/>
    </row>
    <row r="959" customFormat="false" ht="15" hidden="false" customHeight="false" outlineLevel="0" collapsed="false">
      <c r="A959" s="27" t="n">
        <v>3244</v>
      </c>
      <c r="B959" s="210" t="n">
        <f aca="false">IF(D909="x",0,IF(C959&lt;1,0,IF(C959&gt;1,1)))</f>
        <v>0</v>
      </c>
      <c r="C959" s="225"/>
      <c r="D959" s="133"/>
      <c r="E959" s="219" t="s">
        <v>180</v>
      </c>
      <c r="F959" s="226"/>
      <c r="G959" s="227"/>
    </row>
    <row r="960" customFormat="false" ht="15" hidden="false" customHeight="false" outlineLevel="0" collapsed="false">
      <c r="A960" s="27" t="n">
        <v>3245</v>
      </c>
      <c r="B960" s="210" t="n">
        <f aca="false">IF(D910="x",0,IF(C960&lt;1,0,IF(C960&gt;1,1)))</f>
        <v>1</v>
      </c>
      <c r="C960" s="225" t="n">
        <v>119.39</v>
      </c>
      <c r="D960" s="133"/>
      <c r="E960" s="219" t="s">
        <v>180</v>
      </c>
      <c r="F960" s="226"/>
      <c r="G960" s="227"/>
    </row>
    <row r="961" customFormat="false" ht="15" hidden="false" customHeight="false" outlineLevel="0" collapsed="false">
      <c r="A961" s="27" t="n">
        <v>3246</v>
      </c>
      <c r="B961" s="210" t="n">
        <f aca="false">IF(D911="x",0,IF(C961&lt;1,0,IF(C961&gt;1,1)))</f>
        <v>1</v>
      </c>
      <c r="C961" s="225" t="n">
        <v>114.22</v>
      </c>
      <c r="D961" s="133"/>
      <c r="E961" s="219" t="s">
        <v>180</v>
      </c>
      <c r="F961" s="226"/>
      <c r="G961" s="227"/>
    </row>
    <row r="962" customFormat="false" ht="15" hidden="false" customHeight="false" outlineLevel="0" collapsed="false">
      <c r="A962" s="27" t="n">
        <v>3247</v>
      </c>
      <c r="B962" s="210" t="n">
        <f aca="false">IF(D912="x",0,IF(C962&lt;1,0,IF(C962&gt;1,1)))</f>
        <v>0</v>
      </c>
      <c r="C962" s="225"/>
      <c r="D962" s="133"/>
      <c r="E962" s="219" t="s">
        <v>180</v>
      </c>
      <c r="F962" s="226"/>
      <c r="G962" s="227"/>
    </row>
    <row r="963" customFormat="false" ht="15" hidden="false" customHeight="false" outlineLevel="0" collapsed="false">
      <c r="A963" s="27" t="n">
        <v>3248</v>
      </c>
      <c r="B963" s="210" t="n">
        <f aca="false">IF(D913="x",0,IF(C963&lt;1,0,IF(C963&gt;1,1)))</f>
        <v>1</v>
      </c>
      <c r="C963" s="225" t="n">
        <v>118.49</v>
      </c>
      <c r="D963" s="133"/>
      <c r="E963" s="219" t="s">
        <v>180</v>
      </c>
      <c r="F963" s="226"/>
      <c r="G963" s="227"/>
    </row>
    <row r="964" customFormat="false" ht="15" hidden="false" customHeight="false" outlineLevel="0" collapsed="false">
      <c r="A964" s="27" t="n">
        <v>3249</v>
      </c>
      <c r="B964" s="210" t="n">
        <f aca="false">IF(D914="x",0,IF(C964&lt;1,0,IF(C964&gt;1,1)))</f>
        <v>1</v>
      </c>
      <c r="C964" s="225" t="n">
        <v>119.99</v>
      </c>
      <c r="D964" s="133"/>
      <c r="E964" s="219" t="s">
        <v>180</v>
      </c>
      <c r="F964" s="226"/>
      <c r="G964" s="227"/>
    </row>
    <row r="965" customFormat="false" ht="15" hidden="false" customHeight="false" outlineLevel="0" collapsed="false">
      <c r="A965" s="27" t="n">
        <v>3250</v>
      </c>
      <c r="B965" s="210" t="n">
        <f aca="false">IF(D915="x",0,IF(C965&lt;1,0,IF(C965&gt;1,1)))</f>
        <v>1</v>
      </c>
      <c r="C965" s="225" t="n">
        <v>117.21</v>
      </c>
      <c r="D965" s="133"/>
      <c r="E965" s="219" t="s">
        <v>180</v>
      </c>
      <c r="F965" s="226"/>
      <c r="G965" s="227"/>
    </row>
    <row r="966" customFormat="false" ht="15" hidden="false" customHeight="false" outlineLevel="0" collapsed="false">
      <c r="A966" s="27" t="n">
        <v>3251</v>
      </c>
      <c r="B966" s="210" t="n">
        <f aca="false">IF(D916="x",0,IF(C966&lt;1,0,IF(C966&gt;1,1)))</f>
        <v>0</v>
      </c>
      <c r="C966" s="225"/>
      <c r="D966" s="133"/>
      <c r="E966" s="219" t="s">
        <v>180</v>
      </c>
      <c r="F966" s="226"/>
      <c r="G966" s="227"/>
    </row>
    <row r="967" customFormat="false" ht="15" hidden="false" customHeight="false" outlineLevel="0" collapsed="false">
      <c r="A967" s="27" t="n">
        <v>3252</v>
      </c>
      <c r="B967" s="210" t="n">
        <f aca="false">IF(D917="x",0,IF(C967&lt;1,0,IF(C967&gt;1,1)))</f>
        <v>1</v>
      </c>
      <c r="C967" s="225" t="n">
        <v>113.95</v>
      </c>
      <c r="D967" s="133"/>
      <c r="E967" s="219" t="s">
        <v>180</v>
      </c>
      <c r="F967" s="226"/>
      <c r="G967" s="227"/>
    </row>
    <row r="968" customFormat="false" ht="15" hidden="false" customHeight="false" outlineLevel="0" collapsed="false">
      <c r="A968" s="27" t="n">
        <v>3253</v>
      </c>
      <c r="B968" s="210" t="n">
        <f aca="false">IF(D918="x",0,IF(C968&lt;1,0,IF(C968&gt;1,1)))</f>
        <v>1</v>
      </c>
      <c r="C968" s="225" t="n">
        <v>111.66</v>
      </c>
      <c r="D968" s="133"/>
      <c r="E968" s="219" t="s">
        <v>180</v>
      </c>
      <c r="F968" s="226"/>
      <c r="G968" s="227"/>
    </row>
    <row r="969" customFormat="false" ht="15" hidden="false" customHeight="false" outlineLevel="0" collapsed="false">
      <c r="A969" s="27" t="n">
        <v>3254</v>
      </c>
      <c r="B969" s="210" t="n">
        <f aca="false">IF(D919="x",0,IF(C969&lt;1,0,IF(C969&gt;1,1)))</f>
        <v>1</v>
      </c>
      <c r="C969" s="225" t="n">
        <v>115.36</v>
      </c>
      <c r="D969" s="133"/>
      <c r="E969" s="219" t="s">
        <v>180</v>
      </c>
      <c r="F969" s="226"/>
      <c r="G969" s="227"/>
    </row>
    <row r="970" customFormat="false" ht="15" hidden="false" customHeight="false" outlineLevel="0" collapsed="false">
      <c r="A970" s="27" t="n">
        <v>3255</v>
      </c>
      <c r="B970" s="210" t="n">
        <f aca="false">IF(D920="x",0,IF(C970&lt;1,0,IF(C970&gt;1,1)))</f>
        <v>1</v>
      </c>
      <c r="C970" s="225" t="n">
        <v>115.95</v>
      </c>
      <c r="D970" s="133"/>
      <c r="E970" s="219" t="s">
        <v>180</v>
      </c>
      <c r="F970" s="226"/>
      <c r="G970" s="227"/>
    </row>
    <row r="971" customFormat="false" ht="15" hidden="false" customHeight="false" outlineLevel="0" collapsed="false">
      <c r="A971" s="27" t="n">
        <v>3256</v>
      </c>
      <c r="B971" s="210" t="n">
        <f aca="false">IF(D921="x",0,IF(C971&lt;1,0,IF(C971&gt;1,1)))</f>
        <v>1</v>
      </c>
      <c r="C971" s="225" t="n">
        <v>120.07</v>
      </c>
      <c r="D971" s="133"/>
      <c r="E971" s="219" t="s">
        <v>180</v>
      </c>
      <c r="F971" s="226"/>
      <c r="G971" s="227"/>
    </row>
    <row r="972" customFormat="false" ht="15" hidden="false" customHeight="false" outlineLevel="0" collapsed="false">
      <c r="A972" s="27" t="n">
        <v>3257</v>
      </c>
      <c r="B972" s="210" t="n">
        <f aca="false">IF(D922="x",0,IF(C972&lt;1,0,IF(C972&gt;1,1)))</f>
        <v>0</v>
      </c>
      <c r="C972" s="225"/>
      <c r="D972" s="133"/>
      <c r="E972" s="219" t="s">
        <v>180</v>
      </c>
      <c r="F972" s="226"/>
      <c r="G972" s="227"/>
    </row>
    <row r="973" customFormat="false" ht="15" hidden="false" customHeight="false" outlineLevel="0" collapsed="false">
      <c r="A973" s="27" t="n">
        <v>3258</v>
      </c>
      <c r="B973" s="210" t="n">
        <f aca="false">IF(D923="x",0,IF(C973&lt;1,0,IF(C973&gt;1,1)))</f>
        <v>0</v>
      </c>
      <c r="C973" s="225"/>
      <c r="D973" s="133"/>
      <c r="E973" s="219" t="s">
        <v>180</v>
      </c>
      <c r="F973" s="226"/>
      <c r="G973" s="227"/>
    </row>
    <row r="974" customFormat="false" ht="15" hidden="false" customHeight="false" outlineLevel="0" collapsed="false">
      <c r="A974" s="27" t="n">
        <v>3259</v>
      </c>
      <c r="B974" s="210" t="n">
        <f aca="false">IF(D924="x",0,IF(C974&lt;1,0,IF(C974&gt;1,1)))</f>
        <v>0</v>
      </c>
      <c r="C974" s="225"/>
      <c r="D974" s="133"/>
      <c r="E974" s="219" t="s">
        <v>180</v>
      </c>
      <c r="F974" s="226"/>
      <c r="G974" s="227"/>
    </row>
    <row r="975" customFormat="false" ht="15" hidden="false" customHeight="false" outlineLevel="0" collapsed="false">
      <c r="A975" s="27" t="n">
        <v>3260</v>
      </c>
      <c r="B975" s="210" t="n">
        <f aca="false">IF(D925="x",0,IF(C975&lt;1,0,IF(C975&gt;1,1)))</f>
        <v>1</v>
      </c>
      <c r="C975" s="225" t="n">
        <v>118.33</v>
      </c>
      <c r="D975" s="133"/>
      <c r="E975" s="219" t="s">
        <v>180</v>
      </c>
      <c r="F975" s="226"/>
      <c r="G975" s="227"/>
    </row>
    <row r="976" customFormat="false" ht="15" hidden="false" customHeight="false" outlineLevel="0" collapsed="false">
      <c r="A976" s="27" t="n">
        <v>3261</v>
      </c>
      <c r="B976" s="210" t="n">
        <f aca="false">IF(D926="x",0,IF(C976&lt;1,0,IF(C976&gt;1,1)))</f>
        <v>1</v>
      </c>
      <c r="C976" s="225" t="n">
        <v>116.76</v>
      </c>
      <c r="D976" s="133"/>
      <c r="E976" s="219" t="s">
        <v>180</v>
      </c>
      <c r="F976" s="226"/>
      <c r="G976" s="227"/>
    </row>
    <row r="977" customFormat="false" ht="15" hidden="false" customHeight="false" outlineLevel="0" collapsed="false">
      <c r="A977" s="27" t="n">
        <v>3262</v>
      </c>
      <c r="B977" s="210" t="n">
        <f aca="false">IF(D927="x",0,IF(C977&lt;1,0,IF(C977&gt;1,1)))</f>
        <v>0</v>
      </c>
      <c r="C977" s="225"/>
      <c r="D977" s="133"/>
      <c r="E977" s="219" t="s">
        <v>180</v>
      </c>
      <c r="F977" s="226"/>
      <c r="G977" s="227"/>
    </row>
    <row r="978" customFormat="false" ht="15" hidden="false" customHeight="false" outlineLevel="0" collapsed="false">
      <c r="A978" s="27" t="n">
        <v>3263</v>
      </c>
      <c r="B978" s="210" t="n">
        <f aca="false">IF(D928="x",0,IF(C978&lt;1,0,IF(C978&gt;1,1)))</f>
        <v>1</v>
      </c>
      <c r="C978" s="225" t="n">
        <v>116.09</v>
      </c>
      <c r="D978" s="133"/>
      <c r="E978" s="219" t="s">
        <v>180</v>
      </c>
      <c r="F978" s="226"/>
      <c r="G978" s="227"/>
    </row>
    <row r="979" customFormat="false" ht="15" hidden="false" customHeight="false" outlineLevel="0" collapsed="false">
      <c r="A979" s="228" t="n">
        <v>2186</v>
      </c>
      <c r="C979" s="154" t="n">
        <v>112.01</v>
      </c>
    </row>
    <row r="980" customFormat="false" ht="15" hidden="false" customHeight="false" outlineLevel="0" collapsed="false">
      <c r="A980" s="228" t="n">
        <v>2187</v>
      </c>
      <c r="C980" s="154" t="n">
        <v>111.83</v>
      </c>
    </row>
    <row r="981" customFormat="false" ht="15" hidden="false" customHeight="false" outlineLevel="0" collapsed="false">
      <c r="A981" s="228" t="n">
        <v>2188</v>
      </c>
      <c r="C981" s="154" t="n">
        <v>113.9</v>
      </c>
    </row>
    <row r="982" customFormat="false" ht="15" hidden="false" customHeight="false" outlineLevel="0" collapsed="false">
      <c r="A982" s="228" t="n">
        <v>2189</v>
      </c>
      <c r="C982" s="154" t="n">
        <v>113.62</v>
      </c>
    </row>
    <row r="983" customFormat="false" ht="15" hidden="false" customHeight="false" outlineLevel="0" collapsed="false">
      <c r="A983" s="228" t="n">
        <v>2190</v>
      </c>
      <c r="C983" s="154" t="n">
        <v>111.38</v>
      </c>
    </row>
    <row r="984" customFormat="false" ht="15" hidden="false" customHeight="false" outlineLevel="0" collapsed="false">
      <c r="A984" s="228" t="n">
        <v>2191</v>
      </c>
      <c r="C984" s="154" t="n">
        <v>114.18</v>
      </c>
    </row>
    <row r="985" customFormat="false" ht="15" hidden="false" customHeight="false" outlineLevel="0" collapsed="false">
      <c r="A985" s="228" t="n">
        <v>2192</v>
      </c>
      <c r="C985" s="154" t="n">
        <v>113.56</v>
      </c>
    </row>
    <row r="986" customFormat="false" ht="15" hidden="false" customHeight="false" outlineLevel="0" collapsed="false">
      <c r="A986" s="228" t="n">
        <v>2193</v>
      </c>
      <c r="C986" s="154" t="n">
        <v>111.44</v>
      </c>
    </row>
    <row r="987" customFormat="false" ht="15" hidden="false" customHeight="false" outlineLevel="0" collapsed="false">
      <c r="A987" s="228" t="n">
        <v>2194</v>
      </c>
      <c r="C987" s="154" t="n">
        <v>111.97</v>
      </c>
    </row>
    <row r="988" customFormat="false" ht="15" hidden="false" customHeight="false" outlineLevel="0" collapsed="false">
      <c r="A988" s="228" t="n">
        <v>2197</v>
      </c>
      <c r="C988" s="154" t="n">
        <v>113.81</v>
      </c>
    </row>
    <row r="989" customFormat="false" ht="15" hidden="false" customHeight="false" outlineLevel="0" collapsed="false">
      <c r="A989" s="228" t="n">
        <v>2198</v>
      </c>
      <c r="C989" s="154" t="n">
        <v>113.13</v>
      </c>
    </row>
    <row r="990" customFormat="false" ht="15" hidden="false" customHeight="false" outlineLevel="0" collapsed="false">
      <c r="A990" s="229" t="n">
        <v>2199</v>
      </c>
      <c r="C990" s="154" t="n">
        <v>112.41</v>
      </c>
    </row>
    <row r="991" customFormat="false" ht="15" hidden="false" customHeight="false" outlineLevel="0" collapsed="false">
      <c r="A991" s="229" t="n">
        <v>2200</v>
      </c>
      <c r="C991" s="154" t="n">
        <v>112.01</v>
      </c>
    </row>
    <row r="992" customFormat="false" ht="15" hidden="false" customHeight="false" outlineLevel="0" collapsed="false">
      <c r="A992" s="229" t="n">
        <v>2201</v>
      </c>
      <c r="C992" s="154" t="n">
        <v>113.22</v>
      </c>
    </row>
    <row r="993" customFormat="false" ht="15" hidden="false" customHeight="false" outlineLevel="0" collapsed="false">
      <c r="A993" s="229" t="n">
        <v>2202</v>
      </c>
      <c r="C993" s="154" t="n">
        <v>120.19</v>
      </c>
    </row>
    <row r="994" customFormat="false" ht="15" hidden="false" customHeight="false" outlineLevel="0" collapsed="false">
      <c r="A994" s="229" t="n">
        <v>2203</v>
      </c>
      <c r="C994" s="154" t="n">
        <v>114.72</v>
      </c>
    </row>
    <row r="995" customFormat="false" ht="15" hidden="false" customHeight="false" outlineLevel="0" collapsed="false">
      <c r="A995" s="229" t="n">
        <v>2204</v>
      </c>
      <c r="C995" s="154" t="n">
        <v>109.42</v>
      </c>
    </row>
    <row r="996" customFormat="false" ht="15" hidden="false" customHeight="false" outlineLevel="0" collapsed="false">
      <c r="A996" s="229" t="n">
        <v>2205</v>
      </c>
      <c r="C996" s="154" t="n">
        <v>111.82</v>
      </c>
    </row>
    <row r="997" customFormat="false" ht="15" hidden="false" customHeight="false" outlineLevel="0" collapsed="false">
      <c r="A997" s="229" t="n">
        <v>2206</v>
      </c>
      <c r="C997" s="154" t="n">
        <v>114.21</v>
      </c>
    </row>
    <row r="998" customFormat="false" ht="15" hidden="false" customHeight="false" outlineLevel="0" collapsed="false">
      <c r="A998" s="229" t="n">
        <v>2207</v>
      </c>
      <c r="C998" s="154" t="n">
        <v>112.82</v>
      </c>
    </row>
    <row r="999" customFormat="false" ht="15" hidden="false" customHeight="false" outlineLevel="0" collapsed="false">
      <c r="A999" s="229" t="n">
        <v>2208</v>
      </c>
      <c r="C999" s="154" t="n">
        <v>112.27</v>
      </c>
    </row>
    <row r="1000" customFormat="false" ht="15" hidden="false" customHeight="false" outlineLevel="0" collapsed="false">
      <c r="A1000" s="229" t="n">
        <v>2209</v>
      </c>
      <c r="C1000" s="154" t="n">
        <v>113.16</v>
      </c>
    </row>
    <row r="1001" customFormat="false" ht="15" hidden="false" customHeight="false" outlineLevel="0" collapsed="false">
      <c r="A1001" s="229" t="n">
        <v>2210</v>
      </c>
      <c r="C1001" s="154" t="n">
        <v>110.03</v>
      </c>
    </row>
    <row r="1002" customFormat="false" ht="15" hidden="false" customHeight="false" outlineLevel="0" collapsed="false">
      <c r="A1002" s="229" t="n">
        <v>2211</v>
      </c>
      <c r="C1002" s="154" t="n">
        <v>112.43</v>
      </c>
    </row>
  </sheetData>
  <mergeCells count="3">
    <mergeCell ref="B3:B4"/>
    <mergeCell ref="D3:D4"/>
    <mergeCell ref="E3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432697A2-402C-46B6-964B-7975DB13DE6F}">
            <x14:iconSet iconSet="3TrafficLights1" custom="1" reverse="0" showValue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B5:B623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0.60937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15.14"/>
    <col collapsed="false" customWidth="true" hidden="false" outlineLevel="0" max="4" min="4" style="0" width="14.57"/>
    <col collapsed="false" customWidth="true" hidden="false" outlineLevel="0" max="5" min="5" style="0" width="16.85"/>
    <col collapsed="false" customWidth="true" hidden="false" outlineLevel="0" max="6" min="6" style="0" width="16.43"/>
    <col collapsed="false" customWidth="true" hidden="false" outlineLevel="0" max="7" min="7" style="0" width="8.43"/>
  </cols>
  <sheetData>
    <row r="1" customFormat="false" ht="21" hidden="false" customHeight="false" outlineLevel="0" collapsed="false">
      <c r="A1" s="230"/>
      <c r="B1" s="231" t="s">
        <v>181</v>
      </c>
      <c r="C1" s="231"/>
      <c r="D1" s="231"/>
      <c r="E1" s="231"/>
      <c r="F1" s="231"/>
      <c r="G1" s="232"/>
    </row>
    <row r="2" customFormat="false" ht="16.5" hidden="false" customHeight="true" outlineLevel="0" collapsed="false">
      <c r="A2" s="233"/>
      <c r="B2" s="234"/>
      <c r="C2" s="234"/>
      <c r="D2" s="234"/>
      <c r="E2" s="234"/>
      <c r="F2" s="234"/>
      <c r="G2" s="234"/>
    </row>
    <row r="3" customFormat="false" ht="15" hidden="false" customHeight="true" outlineLevel="0" collapsed="false">
      <c r="A3" s="235" t="s">
        <v>19</v>
      </c>
      <c r="B3" s="236" t="s">
        <v>182</v>
      </c>
      <c r="C3" s="236" t="s">
        <v>183</v>
      </c>
      <c r="D3" s="236" t="s">
        <v>184</v>
      </c>
      <c r="E3" s="236" t="s">
        <v>185</v>
      </c>
      <c r="F3" s="237" t="s">
        <v>186</v>
      </c>
    </row>
    <row r="4" customFormat="false" ht="15" hidden="false" customHeight="false" outlineLevel="0" collapsed="false">
      <c r="A4" s="235"/>
      <c r="B4" s="236"/>
      <c r="C4" s="236"/>
      <c r="D4" s="236"/>
      <c r="E4" s="236"/>
      <c r="F4" s="237"/>
    </row>
    <row r="5" customFormat="false" ht="15" hidden="false" customHeight="false" outlineLevel="0" collapsed="false">
      <c r="A5" s="235"/>
      <c r="B5" s="236"/>
      <c r="C5" s="236"/>
      <c r="D5" s="236"/>
      <c r="E5" s="236"/>
      <c r="F5" s="237"/>
    </row>
    <row r="6" customFormat="false" ht="15" hidden="false" customHeight="false" outlineLevel="0" collapsed="false">
      <c r="A6" s="238"/>
      <c r="B6" s="239" t="s">
        <v>187</v>
      </c>
      <c r="C6" s="239" t="s">
        <v>24</v>
      </c>
      <c r="D6" s="239" t="s">
        <v>188</v>
      </c>
      <c r="E6" s="239" t="s">
        <v>13</v>
      </c>
      <c r="F6" s="240" t="s">
        <v>13</v>
      </c>
    </row>
    <row r="7" customFormat="false" ht="15" hidden="false" customHeight="false" outlineLevel="0" collapsed="false">
      <c r="A7" s="241" t="s">
        <v>189</v>
      </c>
      <c r="B7" s="242" t="n">
        <v>3.5667</v>
      </c>
      <c r="C7" s="243" t="n">
        <v>20.4</v>
      </c>
      <c r="D7" s="244" t="n">
        <f aca="false">IF(ISBLANK(C7),"",$E$18*(1+$E$17*(C7-20)))</f>
        <v>5.00002</v>
      </c>
      <c r="E7" s="245" t="n">
        <f aca="false">IF(ISBLANK(B7),"",IF(ISBLANK(C7),"",(B7*$E$16*6)/(D7*$E$13)))</f>
        <v>0.0200031934595931</v>
      </c>
      <c r="F7" s="246" t="n">
        <v>0.020051755</v>
      </c>
    </row>
    <row r="8" customFormat="false" ht="15" hidden="false" customHeight="false" outlineLevel="0" collapsed="false">
      <c r="A8" s="241"/>
      <c r="B8" s="242"/>
      <c r="C8" s="243"/>
      <c r="D8" s="244" t="str">
        <f aca="false">IF(ISBLANK(C8),"",$E$18*(1+$E$17*(C8-20)))</f>
        <v/>
      </c>
      <c r="E8" s="245" t="str">
        <f aca="false">IF(ISBLANK(B8),"",IF(ISBLANK(C8),"",(B8*$E$16*6)/(D8*$E$13)))</f>
        <v/>
      </c>
      <c r="F8" s="246" t="str">
        <f aca="false">IF(ISBLANK(B8),"",IF(ISBLANK(C8),"",E8*($E$19/(0.999842594+(0.00006793952*C8)-(0.00000909529*C8^2)+(0.0000001001685*C8^3)-(0.000000001120083*C8^4)+(0.000000000006536332*C8^5)))))</f>
        <v/>
      </c>
    </row>
    <row r="9" customFormat="false" ht="15" hidden="false" customHeight="false" outlineLevel="0" collapsed="false">
      <c r="A9" s="241"/>
      <c r="B9" s="242"/>
      <c r="C9" s="243"/>
      <c r="D9" s="244" t="str">
        <f aca="false">IF(ISBLANK(C9),"",$E$18*(1+$E$17*(C9-20)))</f>
        <v/>
      </c>
      <c r="E9" s="245" t="str">
        <f aca="false">IF(ISBLANK(B9),"",IF(ISBLANK(C9),"",(B9*$E$16*6)/(D9*$E$13)))</f>
        <v/>
      </c>
      <c r="F9" s="246" t="str">
        <f aca="false">IF(ISBLANK(B9),"",IF(ISBLANK(C9),"",E9*($E$19/(0.999842594+(0.00006793952*C9)-(0.00000909529*C9^2)+(0.0000001001685*C9^3)-(0.000000001120083*C9^4)+(0.000000000006536332*C9^5)))))</f>
        <v/>
      </c>
    </row>
    <row r="10" customFormat="false" ht="15" hidden="false" customHeight="false" outlineLevel="0" collapsed="false">
      <c r="A10" s="241"/>
      <c r="B10" s="242"/>
      <c r="C10" s="243"/>
      <c r="D10" s="244" t="str">
        <f aca="false">IF(ISBLANK(C10),"",$E$18*(1+$E$17*(C10-20)))</f>
        <v/>
      </c>
      <c r="E10" s="245" t="str">
        <f aca="false">IF(ISBLANK(B10),"",IF(ISBLANK(C10),"",(B10*$E$16*6)/(D10*$E$13)))</f>
        <v/>
      </c>
      <c r="F10" s="246" t="str">
        <f aca="false">IF(ISBLANK(B10),"",IF(ISBLANK(C10),"",E10*($E$19/(0.999842594+(0.00006793952*C10)-(0.00000909529*C10^2)+(0.0000001001685*C10^3)-(0.000000001120083*C10^4)+(0.000000000006536332*C10^5)))))</f>
        <v/>
      </c>
    </row>
    <row r="11" customFormat="false" ht="15" hidden="false" customHeight="false" outlineLevel="0" collapsed="false">
      <c r="A11" s="247"/>
    </row>
    <row r="12" customFormat="false" ht="15" hidden="false" customHeight="false" outlineLevel="0" collapsed="false">
      <c r="A12" s="48" t="s">
        <v>21</v>
      </c>
    </row>
    <row r="13" customFormat="false" ht="15" hidden="false" customHeight="false" outlineLevel="0" collapsed="false">
      <c r="A13" s="248" t="s">
        <v>190</v>
      </c>
      <c r="B13" s="248"/>
      <c r="C13" s="248"/>
      <c r="D13" s="249" t="s">
        <v>191</v>
      </c>
      <c r="E13" s="250" t="n">
        <v>214.001</v>
      </c>
      <c r="F13" s="3" t="s">
        <v>187</v>
      </c>
      <c r="G13" s="5"/>
    </row>
    <row r="14" customFormat="false" ht="15" hidden="false" customHeight="false" outlineLevel="0" collapsed="false">
      <c r="A14" s="251" t="s">
        <v>192</v>
      </c>
      <c r="B14" s="251"/>
      <c r="C14" s="251"/>
      <c r="D14" s="252" t="s">
        <v>193</v>
      </c>
      <c r="E14" s="253" t="n">
        <v>1</v>
      </c>
      <c r="F14" s="6" t="s">
        <v>194</v>
      </c>
      <c r="G14" s="5"/>
    </row>
    <row r="15" customFormat="false" ht="15" hidden="false" customHeight="false" outlineLevel="0" collapsed="false">
      <c r="A15" s="4"/>
      <c r="B15" s="5"/>
      <c r="C15" s="5"/>
      <c r="D15" s="252"/>
      <c r="E15" s="252"/>
      <c r="F15" s="6"/>
      <c r="G15" s="5"/>
    </row>
    <row r="16" customFormat="false" ht="15" hidden="false" customHeight="false" outlineLevel="0" collapsed="false">
      <c r="A16" s="254" t="s">
        <v>195</v>
      </c>
      <c r="B16" s="5"/>
      <c r="C16" s="255"/>
      <c r="D16" s="256" t="s">
        <v>196</v>
      </c>
      <c r="E16" s="257" t="n">
        <v>1.000159</v>
      </c>
      <c r="F16" s="6"/>
      <c r="G16" s="5"/>
    </row>
    <row r="17" customFormat="false" ht="15" hidden="false" customHeight="false" outlineLevel="0" collapsed="false">
      <c r="A17" s="254" t="s">
        <v>197</v>
      </c>
      <c r="B17" s="5"/>
      <c r="C17" s="255"/>
      <c r="D17" s="257" t="s">
        <v>198</v>
      </c>
      <c r="E17" s="257" t="n">
        <v>1E-005</v>
      </c>
      <c r="F17" s="6"/>
      <c r="G17" s="5"/>
    </row>
    <row r="18" customFormat="false" ht="15" hidden="false" customHeight="false" outlineLevel="0" collapsed="false">
      <c r="A18" s="254" t="s">
        <v>199</v>
      </c>
      <c r="B18" s="5"/>
      <c r="C18" s="255"/>
      <c r="D18" s="257" t="s">
        <v>200</v>
      </c>
      <c r="E18" s="258" t="n">
        <f aca="false">('Correction de volume'!E6)/1000</f>
        <v>5</v>
      </c>
      <c r="F18" s="6" t="s">
        <v>188</v>
      </c>
      <c r="G18" s="5"/>
    </row>
    <row r="19" customFormat="false" ht="15" hidden="false" customHeight="false" outlineLevel="0" collapsed="false">
      <c r="A19" s="259" t="s">
        <v>201</v>
      </c>
      <c r="B19" s="260"/>
      <c r="C19" s="261"/>
      <c r="D19" s="262" t="s">
        <v>33</v>
      </c>
      <c r="E19" s="263" t="n">
        <v>0.9982063193824</v>
      </c>
      <c r="F19" s="82"/>
      <c r="G19" s="5"/>
    </row>
  </sheetData>
  <mergeCells count="9">
    <mergeCell ref="B1:F1"/>
    <mergeCell ref="A3:A5"/>
    <mergeCell ref="B3:B5"/>
    <mergeCell ref="C3:C5"/>
    <mergeCell ref="D3:D5"/>
    <mergeCell ref="E3:E5"/>
    <mergeCell ref="F3:F5"/>
    <mergeCell ref="A13:C13"/>
    <mergeCell ref="A14:C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0.60937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7.15"/>
    <col collapsed="false" customWidth="true" hidden="false" outlineLevel="0" max="3" min="3" style="0" width="8.43"/>
    <col collapsed="false" customWidth="true" hidden="false" outlineLevel="0" max="5" min="4" style="0" width="9.28"/>
    <col collapsed="false" customWidth="true" hidden="false" outlineLevel="0" max="7" min="6" style="0" width="9.14"/>
  </cols>
  <sheetData>
    <row r="1" customFormat="false" ht="21" hidden="false" customHeight="false" outlineLevel="0" collapsed="false">
      <c r="A1" s="230"/>
      <c r="B1" s="264" t="s">
        <v>202</v>
      </c>
      <c r="C1" s="264"/>
      <c r="D1" s="264"/>
      <c r="E1" s="264"/>
      <c r="F1" s="264"/>
      <c r="G1" s="264"/>
      <c r="H1" s="265"/>
    </row>
    <row r="2" customFormat="false" ht="20.25" hidden="false" customHeight="false" outlineLevel="0" collapsed="false">
      <c r="A2" s="266"/>
      <c r="B2" s="267"/>
      <c r="C2" s="267"/>
      <c r="D2" s="267"/>
      <c r="E2" s="267"/>
      <c r="F2" s="267"/>
      <c r="G2" s="267"/>
      <c r="H2" s="267"/>
    </row>
    <row r="3" customFormat="false" ht="25.5" hidden="false" customHeight="true" outlineLevel="0" collapsed="false">
      <c r="A3" s="268" t="s">
        <v>203</v>
      </c>
      <c r="B3" s="269" t="s">
        <v>204</v>
      </c>
      <c r="C3" s="269" t="s">
        <v>205</v>
      </c>
      <c r="D3" s="269" t="s">
        <v>206</v>
      </c>
      <c r="E3" s="269" t="s">
        <v>207</v>
      </c>
      <c r="F3" s="269" t="s">
        <v>208</v>
      </c>
      <c r="G3" s="270" t="s">
        <v>209</v>
      </c>
      <c r="H3" s="267"/>
    </row>
    <row r="4" customFormat="false" ht="15" hidden="false" customHeight="false" outlineLevel="0" collapsed="false">
      <c r="A4" s="268"/>
      <c r="B4" s="269"/>
      <c r="C4" s="269"/>
      <c r="D4" s="269"/>
      <c r="E4" s="269"/>
      <c r="F4" s="269"/>
      <c r="G4" s="270"/>
      <c r="H4" s="267"/>
    </row>
    <row r="5" customFormat="false" ht="15" hidden="false" customHeight="false" outlineLevel="0" collapsed="false">
      <c r="A5" s="271"/>
      <c r="B5" s="272"/>
      <c r="C5" s="272" t="s">
        <v>210</v>
      </c>
      <c r="D5" s="272" t="s">
        <v>211</v>
      </c>
      <c r="E5" s="272" t="s">
        <v>29</v>
      </c>
      <c r="F5" s="272" t="s">
        <v>29</v>
      </c>
      <c r="G5" s="273" t="s">
        <v>29</v>
      </c>
      <c r="H5" s="267"/>
    </row>
    <row r="6" customFormat="false" ht="15" hidden="false" customHeight="false" outlineLevel="0" collapsed="false">
      <c r="A6" s="274" t="n">
        <v>40878</v>
      </c>
      <c r="B6" s="275" t="s">
        <v>212</v>
      </c>
      <c r="C6" s="276" t="n">
        <v>20</v>
      </c>
      <c r="D6" s="276" t="n">
        <v>5000</v>
      </c>
      <c r="E6" s="277" t="n">
        <f aca="false">IF(ISBLANK(C6),"",IF(ISBLANK(D6),"",D6*(1+0.00001*(20-C6))))</f>
        <v>5000</v>
      </c>
      <c r="F6" s="277" t="n">
        <v>5000</v>
      </c>
      <c r="G6" s="278" t="n">
        <f aca="false">IF(ISBLANK(D6),"",IF(ISBLANK(C6),"",(E6-F6)))</f>
        <v>0</v>
      </c>
      <c r="H6" s="267"/>
    </row>
    <row r="7" customFormat="false" ht="15" hidden="false" customHeight="false" outlineLevel="0" collapsed="false">
      <c r="A7" s="241" t="n">
        <v>40878</v>
      </c>
      <c r="B7" s="279" t="s">
        <v>213</v>
      </c>
      <c r="C7" s="280" t="n">
        <v>23</v>
      </c>
      <c r="D7" s="280" t="n">
        <v>5</v>
      </c>
      <c r="E7" s="281" t="n">
        <f aca="false">IF(ISBLANK(C7),"",IF(ISBLANK(D7),"",D7*(1+0.00001*(20-C7))))</f>
        <v>4.99985</v>
      </c>
      <c r="F7" s="281" t="n">
        <v>5</v>
      </c>
      <c r="G7" s="282" t="n">
        <f aca="false">IF(ISBLANK(D7),"",IF(ISBLANK(C7),"",(E7-F7)))</f>
        <v>-0.00014999999999965</v>
      </c>
      <c r="H7" s="267"/>
    </row>
    <row r="8" customFormat="false" ht="15" hidden="false" customHeight="false" outlineLevel="0" collapsed="false">
      <c r="A8" s="241" t="n">
        <v>40878</v>
      </c>
      <c r="B8" s="279" t="s">
        <v>214</v>
      </c>
      <c r="C8" s="280" t="n">
        <v>20.4</v>
      </c>
      <c r="D8" s="280" t="n">
        <v>5.00311</v>
      </c>
      <c r="E8" s="281" t="n">
        <f aca="false">IF(ISBLANK(C8),"",IF(ISBLANK(D8),"",D8*(1+0.00001*(20-C8))))</f>
        <v>5.00308998756</v>
      </c>
      <c r="F8" s="281" t="n">
        <v>5</v>
      </c>
      <c r="G8" s="282" t="n">
        <f aca="false">IF(ISBLANK(D8),"",IF(ISBLANK(C8),"",(E8-F8)))</f>
        <v>0.00308998756000012</v>
      </c>
      <c r="H8" s="267"/>
    </row>
    <row r="9" customFormat="false" ht="15" hidden="false" customHeight="false" outlineLevel="0" collapsed="false">
      <c r="A9" s="241" t="n">
        <v>40878</v>
      </c>
      <c r="B9" s="279" t="s">
        <v>215</v>
      </c>
      <c r="C9" s="280" t="n">
        <v>20.3</v>
      </c>
      <c r="D9" s="280" t="n">
        <v>1.016</v>
      </c>
      <c r="E9" s="281" t="n">
        <f aca="false">IF(ISBLANK(C9),"",IF(ISBLANK(D9),"",D9*(1+0.00001*(20-C9))))</f>
        <v>1.015996952</v>
      </c>
      <c r="F9" s="281" t="n">
        <v>1</v>
      </c>
      <c r="G9" s="282" t="n">
        <f aca="false">IF(ISBLANK(D9),"",IF(ISBLANK(C9),"",(E9-F9)))</f>
        <v>0.0159969520000001</v>
      </c>
      <c r="H9" s="267"/>
    </row>
    <row r="10" customFormat="false" ht="15" hidden="false" customHeight="false" outlineLevel="0" collapsed="false">
      <c r="A10" s="283" t="n">
        <v>40878</v>
      </c>
      <c r="B10" s="284" t="s">
        <v>216</v>
      </c>
      <c r="C10" s="285" t="n">
        <v>20.3</v>
      </c>
      <c r="D10" s="285" t="n">
        <v>1.0004</v>
      </c>
      <c r="E10" s="286" t="n">
        <f aca="false">IF(ISBLANK(C10),"",IF(ISBLANK(D10),"",D10*(1+0.00001*(20-C10))))</f>
        <v>1.0003969988</v>
      </c>
      <c r="F10" s="286" t="n">
        <v>1</v>
      </c>
      <c r="G10" s="287" t="n">
        <f aca="false">IF(ISBLANK(D10),"",IF(ISBLANK(C10),"",(E10-F10)))</f>
        <v>0.000396998799999881</v>
      </c>
      <c r="H10" s="267"/>
    </row>
  </sheetData>
  <mergeCells count="8">
    <mergeCell ref="B1:G1"/>
    <mergeCell ref="A3:A4"/>
    <mergeCell ref="B3:B4"/>
    <mergeCell ref="C3:C4"/>
    <mergeCell ref="D3:D4"/>
    <mergeCell ref="E3:E4"/>
    <mergeCell ref="F3:F4"/>
    <mergeCell ref="G3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0" activeCellId="0" sqref="K30"/>
    </sheetView>
  </sheetViews>
  <sheetFormatPr defaultColWidth="10.609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2015-01-20T10:06:39Z</dcterms:created>
  <dc:creator>Jean-Philippe</dc:creator>
  <dc:description/>
  <dc:language>fr-FR</dc:language>
  <cp:lastModifiedBy/>
  <cp:lastPrinted>2015-02-05T12:58:17Z</cp:lastPrinted>
  <dcterms:modified xsi:type="dcterms:W3CDTF">2024-02-19T12:58:36Z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